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36" windowWidth="14220" windowHeight="8580" tabRatio="709" activeTab="2"/>
  </bookViews>
  <sheets>
    <sheet name="Lavo Fcst" sheetId="15" r:id="rId1"/>
    <sheet name="Sheet1" sheetId="26465" r:id="rId2"/>
    <sheet name="Forecast" sheetId="18" r:id="rId3"/>
    <sheet name="Gas Demand Outlook" sheetId="14" r:id="rId4"/>
    <sheet name="Curves" sheetId="16" r:id="rId5"/>
    <sheet name="Spark Spread" sheetId="17" r:id="rId6"/>
    <sheet name="Storage Curve" sheetId="26466" r:id="rId7"/>
    <sheet name="Power Curve" sheetId="26464" r:id="rId8"/>
    <sheet name="Sheet2" sheetId="26467" r:id="rId9"/>
    <sheet name="Sheet1 (2)" sheetId="26468" r:id="rId10"/>
  </sheets>
  <externalReferences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9" hidden="1">'Sheet1 (2)'!$A$1:$E$91</definedName>
    <definedName name="_xlnm.Print_Area" localSheetId="4">Curves!$A$1:$I$42</definedName>
    <definedName name="_xlnm.Print_Area" localSheetId="2">Forecast!$C$3:$T$58</definedName>
    <definedName name="_xlnm.Print_Area" localSheetId="3">'Gas Demand Outlook'!$A$1:$Q$62</definedName>
    <definedName name="_xlnm.Print_Area" localSheetId="0">'Lavo Fcst'!$B$1:$I$55</definedName>
    <definedName name="_xlnm.Print_Area" localSheetId="7">'Power Curve'!$C$6:$AE$282</definedName>
    <definedName name="_xlnm.Print_Area" localSheetId="1">Sheet1!$A$1:$U$44</definedName>
    <definedName name="_xlnm.Print_Area" localSheetId="9">'Sheet1 (2)'!$A$1:$F$95</definedName>
    <definedName name="_xlnm.Print_Area" localSheetId="8">Sheet2!$B$3:$AH$13</definedName>
    <definedName name="_xlnm.Print_Titles" localSheetId="2">Forecast!$C:$C,Forecast!$3:$4</definedName>
    <definedName name="_xlnm.Print_Titles" localSheetId="7">'Power Curve'!$C:$D,'Power Curve'!$6:$8</definedName>
  </definedNames>
  <calcPr calcId="0" fullCalcOnLoad="1"/>
</workbook>
</file>

<file path=xl/calcChain.xml><?xml version="1.0" encoding="utf-8"?>
<calcChain xmlns="http://schemas.openxmlformats.org/spreadsheetml/2006/main">
  <c r="A1" i="16" l="1"/>
  <c r="M1" i="16"/>
  <c r="Y1" i="16"/>
  <c r="AI1" i="16"/>
  <c r="Y2" i="16"/>
  <c r="Z2" i="16"/>
  <c r="AA2" i="16"/>
  <c r="AB2" i="16"/>
  <c r="AC2" i="16"/>
  <c r="AD2" i="16"/>
  <c r="AI2" i="16"/>
  <c r="AJ2" i="16"/>
  <c r="AK2" i="16"/>
  <c r="AL2" i="16"/>
  <c r="A3" i="16"/>
  <c r="B3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A4" i="16"/>
  <c r="B4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Y4" i="16"/>
  <c r="Z4" i="16"/>
  <c r="AA4" i="16"/>
  <c r="AB4" i="16"/>
  <c r="AC4" i="16"/>
  <c r="AD4" i="16"/>
  <c r="AE4" i="16"/>
  <c r="AF4" i="16"/>
  <c r="AI4" i="16"/>
  <c r="AJ4" i="16"/>
  <c r="AK4" i="16"/>
  <c r="AL4" i="16"/>
  <c r="AM4" i="16"/>
  <c r="AN4" i="16"/>
  <c r="A5" i="16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Y5" i="16"/>
  <c r="Z5" i="16"/>
  <c r="AA5" i="16"/>
  <c r="AB5" i="16"/>
  <c r="AC5" i="16"/>
  <c r="AD5" i="16"/>
  <c r="AE5" i="16"/>
  <c r="AF5" i="16"/>
  <c r="AI5" i="16"/>
  <c r="AJ5" i="16"/>
  <c r="AK5" i="16"/>
  <c r="AL5" i="16"/>
  <c r="AM5" i="16"/>
  <c r="AN5" i="16"/>
  <c r="A6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Y6" i="16"/>
  <c r="Z6" i="16"/>
  <c r="AA6" i="16"/>
  <c r="AB6" i="16"/>
  <c r="AC6" i="16"/>
  <c r="AD6" i="16"/>
  <c r="AE6" i="16"/>
  <c r="AF6" i="16"/>
  <c r="AI6" i="16"/>
  <c r="AJ6" i="16"/>
  <c r="AK6" i="16"/>
  <c r="AL6" i="16"/>
  <c r="AM6" i="16"/>
  <c r="AN6" i="16"/>
  <c r="A7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Y7" i="16"/>
  <c r="Z7" i="16"/>
  <c r="AA7" i="16"/>
  <c r="AB7" i="16"/>
  <c r="AC7" i="16"/>
  <c r="AD7" i="16"/>
  <c r="AE7" i="16"/>
  <c r="AF7" i="16"/>
  <c r="AI7" i="16"/>
  <c r="AJ7" i="16"/>
  <c r="AK7" i="16"/>
  <c r="AL7" i="16"/>
  <c r="AM7" i="16"/>
  <c r="AN7" i="16"/>
  <c r="A8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Y8" i="16"/>
  <c r="Z8" i="16"/>
  <c r="AA8" i="16"/>
  <c r="AB8" i="16"/>
  <c r="AC8" i="16"/>
  <c r="AD8" i="16"/>
  <c r="AE8" i="16"/>
  <c r="AF8" i="16"/>
  <c r="AI8" i="16"/>
  <c r="AJ8" i="16"/>
  <c r="AK8" i="16"/>
  <c r="AL8" i="16"/>
  <c r="AM8" i="16"/>
  <c r="AN8" i="16"/>
  <c r="A9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Y9" i="16"/>
  <c r="Z9" i="16"/>
  <c r="AA9" i="16"/>
  <c r="AB9" i="16"/>
  <c r="AC9" i="16"/>
  <c r="AD9" i="16"/>
  <c r="AE9" i="16"/>
  <c r="AF9" i="16"/>
  <c r="AI9" i="16"/>
  <c r="AJ9" i="16"/>
  <c r="AK9" i="16"/>
  <c r="AL9" i="16"/>
  <c r="AM9" i="16"/>
  <c r="AN9" i="16"/>
  <c r="A10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A11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A12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Y12" i="16"/>
  <c r="Z12" i="16"/>
  <c r="AA12" i="16"/>
  <c r="AB12" i="16"/>
  <c r="AC12" i="16"/>
  <c r="AD12" i="16"/>
  <c r="AE12" i="16"/>
  <c r="AF12" i="16"/>
  <c r="AI12" i="16"/>
  <c r="AJ12" i="16"/>
  <c r="AK12" i="16"/>
  <c r="AL12" i="16"/>
  <c r="AM12" i="16"/>
  <c r="AN12" i="16"/>
  <c r="A13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Y13" i="16"/>
  <c r="Z13" i="16"/>
  <c r="AA13" i="16"/>
  <c r="AB13" i="16"/>
  <c r="AC13" i="16"/>
  <c r="AD13" i="16"/>
  <c r="AE13" i="16"/>
  <c r="AF13" i="16"/>
  <c r="AI13" i="16"/>
  <c r="AJ13" i="16"/>
  <c r="AK13" i="16"/>
  <c r="AL13" i="16"/>
  <c r="AM13" i="16"/>
  <c r="AN13" i="16"/>
  <c r="A14" i="16"/>
  <c r="B14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Y14" i="16"/>
  <c r="Z14" i="16"/>
  <c r="AA14" i="16"/>
  <c r="AB14" i="16"/>
  <c r="AC14" i="16"/>
  <c r="AD14" i="16"/>
  <c r="AE14" i="16"/>
  <c r="AF14" i="16"/>
  <c r="AI14" i="16"/>
  <c r="AJ14" i="16"/>
  <c r="AK14" i="16"/>
  <c r="AL14" i="16"/>
  <c r="AM14" i="16"/>
  <c r="AN14" i="16"/>
  <c r="A15" i="16"/>
  <c r="B15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Y15" i="16"/>
  <c r="Z15" i="16"/>
  <c r="AA15" i="16"/>
  <c r="AB15" i="16"/>
  <c r="AC15" i="16"/>
  <c r="AD15" i="16"/>
  <c r="AE15" i="16"/>
  <c r="AF15" i="16"/>
  <c r="AI15" i="16"/>
  <c r="AJ15" i="16"/>
  <c r="AK15" i="16"/>
  <c r="AL15" i="16"/>
  <c r="AM15" i="16"/>
  <c r="AN15" i="16"/>
  <c r="A16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Y16" i="16"/>
  <c r="Z16" i="16"/>
  <c r="AA16" i="16"/>
  <c r="AB16" i="16"/>
  <c r="AC16" i="16"/>
  <c r="AD16" i="16"/>
  <c r="AE16" i="16"/>
  <c r="AF16" i="16"/>
  <c r="AI16" i="16"/>
  <c r="AJ16" i="16"/>
  <c r="AK16" i="16"/>
  <c r="AL16" i="16"/>
  <c r="AM16" i="16"/>
  <c r="AN16" i="16"/>
  <c r="A17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Y17" i="16"/>
  <c r="Z17" i="16"/>
  <c r="AA17" i="16"/>
  <c r="AB17" i="16"/>
  <c r="AC17" i="16"/>
  <c r="AD17" i="16"/>
  <c r="AE17" i="16"/>
  <c r="AF17" i="16"/>
  <c r="AI17" i="16"/>
  <c r="AJ17" i="16"/>
  <c r="AK17" i="16"/>
  <c r="AL17" i="16"/>
  <c r="AM17" i="16"/>
  <c r="AN17" i="16"/>
  <c r="A18" i="16"/>
  <c r="B18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A19" i="16"/>
  <c r="B19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A20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Y20" i="16"/>
  <c r="Z20" i="16"/>
  <c r="AA20" i="16"/>
  <c r="AB20" i="16"/>
  <c r="AC20" i="16"/>
  <c r="AD20" i="16"/>
  <c r="AE20" i="16"/>
  <c r="AF20" i="16"/>
  <c r="AI20" i="16"/>
  <c r="AJ20" i="16"/>
  <c r="AK20" i="16"/>
  <c r="AL20" i="16"/>
  <c r="AM20" i="16"/>
  <c r="AN20" i="16"/>
  <c r="A21" i="16"/>
  <c r="B21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Y21" i="16"/>
  <c r="Z21" i="16"/>
  <c r="AA21" i="16"/>
  <c r="AB21" i="16"/>
  <c r="AC21" i="16"/>
  <c r="AD21" i="16"/>
  <c r="AE21" i="16"/>
  <c r="AF21" i="16"/>
  <c r="AI21" i="16"/>
  <c r="AJ21" i="16"/>
  <c r="AK21" i="16"/>
  <c r="AL21" i="16"/>
  <c r="AM21" i="16"/>
  <c r="AN21" i="16"/>
  <c r="A22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Y22" i="16"/>
  <c r="Z22" i="16"/>
  <c r="AA22" i="16"/>
  <c r="AB22" i="16"/>
  <c r="AC22" i="16"/>
  <c r="AD22" i="16"/>
  <c r="AE22" i="16"/>
  <c r="AF22" i="16"/>
  <c r="AI22" i="16"/>
  <c r="AJ22" i="16"/>
  <c r="AK22" i="16"/>
  <c r="AL22" i="16"/>
  <c r="AM22" i="16"/>
  <c r="AN22" i="16"/>
  <c r="A23" i="16"/>
  <c r="B23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Y23" i="16"/>
  <c r="Z23" i="16"/>
  <c r="AA23" i="16"/>
  <c r="AB23" i="16"/>
  <c r="AC23" i="16"/>
  <c r="AD23" i="16"/>
  <c r="AE23" i="16"/>
  <c r="AF23" i="16"/>
  <c r="AI23" i="16"/>
  <c r="AJ23" i="16"/>
  <c r="AK23" i="16"/>
  <c r="AL23" i="16"/>
  <c r="AM23" i="16"/>
  <c r="AN23" i="16"/>
  <c r="A24" i="16"/>
  <c r="B24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Y24" i="16"/>
  <c r="Z24" i="16"/>
  <c r="AA24" i="16"/>
  <c r="AB24" i="16"/>
  <c r="AC24" i="16"/>
  <c r="AD24" i="16"/>
  <c r="AE24" i="16"/>
  <c r="AF24" i="16"/>
  <c r="AI24" i="16"/>
  <c r="AJ24" i="16"/>
  <c r="AK24" i="16"/>
  <c r="AL24" i="16"/>
  <c r="AM24" i="16"/>
  <c r="AN24" i="16"/>
  <c r="A25" i="16"/>
  <c r="B25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Y25" i="16"/>
  <c r="Z25" i="16"/>
  <c r="AA25" i="16"/>
  <c r="AB25" i="16"/>
  <c r="AC25" i="16"/>
  <c r="AD25" i="16"/>
  <c r="AE25" i="16"/>
  <c r="AF25" i="16"/>
  <c r="AI25" i="16"/>
  <c r="AJ25" i="16"/>
  <c r="AK25" i="16"/>
  <c r="AL25" i="16"/>
  <c r="AM25" i="16"/>
  <c r="AN25" i="16"/>
  <c r="A26" i="16"/>
  <c r="B26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A27" i="16"/>
  <c r="B27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A28" i="16"/>
  <c r="B28" i="16"/>
  <c r="C28" i="16"/>
  <c r="D28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A29" i="16"/>
  <c r="B29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Y29" i="16"/>
  <c r="Z29" i="16"/>
  <c r="AA29" i="16"/>
  <c r="AB29" i="16"/>
  <c r="AC29" i="16"/>
  <c r="AD29" i="16"/>
  <c r="AE29" i="16"/>
  <c r="AF29" i="16"/>
  <c r="AI29" i="16"/>
  <c r="AJ29" i="16"/>
  <c r="AK29" i="16"/>
  <c r="AL29" i="16"/>
  <c r="AM29" i="16"/>
  <c r="AN29" i="16"/>
  <c r="A30" i="16"/>
  <c r="B30" i="16"/>
  <c r="C30" i="16"/>
  <c r="D30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Y30" i="16"/>
  <c r="Z30" i="16"/>
  <c r="AA30" i="16"/>
  <c r="AB30" i="16"/>
  <c r="AC30" i="16"/>
  <c r="AD30" i="16"/>
  <c r="AE30" i="16"/>
  <c r="AF30" i="16"/>
  <c r="AI30" i="16"/>
  <c r="AJ30" i="16"/>
  <c r="AK30" i="16"/>
  <c r="AL30" i="16"/>
  <c r="AM30" i="16"/>
  <c r="AN30" i="16"/>
  <c r="A31" i="16"/>
  <c r="B31" i="16"/>
  <c r="C31" i="16"/>
  <c r="D31" i="16"/>
  <c r="E31" i="16"/>
  <c r="F31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S31" i="16"/>
  <c r="T31" i="16"/>
  <c r="Y31" i="16"/>
  <c r="Z31" i="16"/>
  <c r="AA31" i="16"/>
  <c r="AB31" i="16"/>
  <c r="AC31" i="16"/>
  <c r="AD31" i="16"/>
  <c r="AE31" i="16"/>
  <c r="AF31" i="16"/>
  <c r="AI31" i="16"/>
  <c r="AJ31" i="16"/>
  <c r="AK31" i="16"/>
  <c r="AL31" i="16"/>
  <c r="AM31" i="16"/>
  <c r="AN31" i="16"/>
  <c r="A32" i="16"/>
  <c r="B32" i="16"/>
  <c r="C32" i="16"/>
  <c r="D32" i="16"/>
  <c r="E32" i="16"/>
  <c r="F32" i="16"/>
  <c r="G32" i="16"/>
  <c r="H32" i="16"/>
  <c r="I32" i="16"/>
  <c r="J32" i="16"/>
  <c r="K32" i="16"/>
  <c r="L32" i="16"/>
  <c r="M32" i="16"/>
  <c r="N32" i="16"/>
  <c r="O32" i="16"/>
  <c r="P32" i="16"/>
  <c r="Q32" i="16"/>
  <c r="R32" i="16"/>
  <c r="S32" i="16"/>
  <c r="T32" i="16"/>
  <c r="Y32" i="16"/>
  <c r="Z32" i="16"/>
  <c r="AA32" i="16"/>
  <c r="AB32" i="16"/>
  <c r="AC32" i="16"/>
  <c r="AD32" i="16"/>
  <c r="AE32" i="16"/>
  <c r="AF32" i="16"/>
  <c r="AI32" i="16"/>
  <c r="AJ32" i="16"/>
  <c r="AK32" i="16"/>
  <c r="AL32" i="16"/>
  <c r="AM32" i="16"/>
  <c r="AN32" i="16"/>
  <c r="A33" i="16"/>
  <c r="B33" i="16"/>
  <c r="C33" i="16"/>
  <c r="D33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S33" i="16"/>
  <c r="T33" i="16"/>
  <c r="Y33" i="16"/>
  <c r="Z33" i="16"/>
  <c r="AA33" i="16"/>
  <c r="AB33" i="16"/>
  <c r="AC33" i="16"/>
  <c r="AD33" i="16"/>
  <c r="AE33" i="16"/>
  <c r="AF33" i="16"/>
  <c r="AI33" i="16"/>
  <c r="AJ33" i="16"/>
  <c r="AK33" i="16"/>
  <c r="AL33" i="16"/>
  <c r="AM33" i="16"/>
  <c r="AN33" i="16"/>
  <c r="A34" i="16"/>
  <c r="B34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Y34" i="16"/>
  <c r="Z34" i="16"/>
  <c r="AA34" i="16"/>
  <c r="AB34" i="16"/>
  <c r="AC34" i="16"/>
  <c r="AD34" i="16"/>
  <c r="AE34" i="16"/>
  <c r="AF34" i="16"/>
  <c r="AI34" i="16"/>
  <c r="AJ34" i="16"/>
  <c r="AK34" i="16"/>
  <c r="AL34" i="16"/>
  <c r="AM34" i="16"/>
  <c r="AN34" i="16"/>
  <c r="A35" i="16"/>
  <c r="B35" i="16"/>
  <c r="C35" i="16"/>
  <c r="D35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A36" i="16"/>
  <c r="B36" i="16"/>
  <c r="C36" i="16"/>
  <c r="D36" i="16"/>
  <c r="E36" i="16"/>
  <c r="F36" i="16"/>
  <c r="G36" i="16"/>
  <c r="H36" i="16"/>
  <c r="I36" i="16"/>
  <c r="J36" i="16"/>
  <c r="K36" i="16"/>
  <c r="L36" i="16"/>
  <c r="M36" i="16"/>
  <c r="N36" i="16"/>
  <c r="O36" i="16"/>
  <c r="P36" i="16"/>
  <c r="Q36" i="16"/>
  <c r="R36" i="16"/>
  <c r="S36" i="16"/>
  <c r="T36" i="16"/>
  <c r="A37" i="16"/>
  <c r="B37" i="16"/>
  <c r="C37" i="16"/>
  <c r="D37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T37" i="16"/>
  <c r="Z37" i="16"/>
  <c r="AA37" i="16"/>
  <c r="AB37" i="16"/>
  <c r="AC37" i="16"/>
  <c r="A38" i="16"/>
  <c r="B38" i="16"/>
  <c r="C38" i="16"/>
  <c r="D38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Z38" i="16"/>
  <c r="AA38" i="16"/>
  <c r="AB38" i="16"/>
  <c r="AC38" i="16"/>
  <c r="A39" i="16"/>
  <c r="B39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Z39" i="16"/>
  <c r="AA39" i="16"/>
  <c r="AB39" i="16"/>
  <c r="AC39" i="16"/>
  <c r="A40" i="16"/>
  <c r="B40" i="16"/>
  <c r="C40" i="16"/>
  <c r="D40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T40" i="16"/>
  <c r="Z40" i="16"/>
  <c r="AA40" i="16"/>
  <c r="AB40" i="16"/>
  <c r="AC40" i="16"/>
  <c r="AD40" i="16"/>
  <c r="A41" i="16"/>
  <c r="B41" i="16"/>
  <c r="C41" i="16"/>
  <c r="D41" i="16"/>
  <c r="E41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T41" i="16"/>
  <c r="A42" i="16"/>
  <c r="B42" i="16"/>
  <c r="C42" i="16"/>
  <c r="D42" i="16"/>
  <c r="E42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T42" i="16"/>
  <c r="A43" i="16"/>
  <c r="B43" i="16"/>
  <c r="C43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T43" i="16"/>
  <c r="Z43" i="16"/>
  <c r="AA43" i="16"/>
  <c r="AB43" i="16"/>
  <c r="AC43" i="16"/>
  <c r="A44" i="16"/>
  <c r="B44" i="16"/>
  <c r="C44" i="16"/>
  <c r="D44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Q44" i="16"/>
  <c r="R44" i="16"/>
  <c r="S44" i="16"/>
  <c r="T44" i="16"/>
  <c r="Z44" i="16"/>
  <c r="AA44" i="16"/>
  <c r="AB44" i="16"/>
  <c r="AC44" i="16"/>
  <c r="A45" i="16"/>
  <c r="B45" i="16"/>
  <c r="C45" i="16"/>
  <c r="D45" i="16"/>
  <c r="E45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T45" i="16"/>
  <c r="Z45" i="16"/>
  <c r="AA45" i="16"/>
  <c r="AB45" i="16"/>
  <c r="AC45" i="16"/>
  <c r="A46" i="16"/>
  <c r="B46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Z46" i="16"/>
  <c r="AA46" i="16"/>
  <c r="AB46" i="16"/>
  <c r="AC46" i="16"/>
  <c r="AD46" i="16"/>
  <c r="A47" i="16"/>
  <c r="B47" i="16"/>
  <c r="C47" i="16"/>
  <c r="D47" i="16"/>
  <c r="E47" i="16"/>
  <c r="F47" i="16"/>
  <c r="G47" i="16"/>
  <c r="H47" i="16"/>
  <c r="I47" i="16"/>
  <c r="J47" i="16"/>
  <c r="K47" i="16"/>
  <c r="L47" i="16"/>
  <c r="M47" i="16"/>
  <c r="N47" i="16"/>
  <c r="O47" i="16"/>
  <c r="P47" i="16"/>
  <c r="Q47" i="16"/>
  <c r="R47" i="16"/>
  <c r="S47" i="16"/>
  <c r="T47" i="16"/>
  <c r="A48" i="16"/>
  <c r="B48" i="16"/>
  <c r="C48" i="16"/>
  <c r="D48" i="16"/>
  <c r="E48" i="16"/>
  <c r="F48" i="16"/>
  <c r="G48" i="16"/>
  <c r="H48" i="16"/>
  <c r="I48" i="16"/>
  <c r="J48" i="16"/>
  <c r="K48" i="16"/>
  <c r="L48" i="16"/>
  <c r="M48" i="16"/>
  <c r="N48" i="16"/>
  <c r="O48" i="16"/>
  <c r="P48" i="16"/>
  <c r="Q48" i="16"/>
  <c r="R48" i="16"/>
  <c r="S48" i="16"/>
  <c r="T48" i="16"/>
  <c r="A49" i="16"/>
  <c r="B49" i="16"/>
  <c r="C49" i="16"/>
  <c r="D49" i="16"/>
  <c r="E49" i="16"/>
  <c r="F49" i="16"/>
  <c r="G49" i="16"/>
  <c r="H49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AD49" i="16"/>
  <c r="A50" i="16"/>
  <c r="B50" i="16"/>
  <c r="C50" i="16"/>
  <c r="D50" i="16"/>
  <c r="E50" i="16"/>
  <c r="F50" i="16"/>
  <c r="G50" i="16"/>
  <c r="H50" i="16"/>
  <c r="I50" i="16"/>
  <c r="J50" i="16"/>
  <c r="K50" i="16"/>
  <c r="L50" i="16"/>
  <c r="M50" i="16"/>
  <c r="N50" i="16"/>
  <c r="O50" i="16"/>
  <c r="P50" i="16"/>
  <c r="Q50" i="16"/>
  <c r="R50" i="16"/>
  <c r="S50" i="16"/>
  <c r="T50" i="16"/>
  <c r="A51" i="16"/>
  <c r="B51" i="16"/>
  <c r="C51" i="16"/>
  <c r="D51" i="16"/>
  <c r="E51" i="16"/>
  <c r="F51" i="16"/>
  <c r="G51" i="16"/>
  <c r="H51" i="16"/>
  <c r="I51" i="16"/>
  <c r="J51" i="16"/>
  <c r="K51" i="16"/>
  <c r="L51" i="16"/>
  <c r="M51" i="16"/>
  <c r="N51" i="16"/>
  <c r="O51" i="16"/>
  <c r="P51" i="16"/>
  <c r="Q51" i="16"/>
  <c r="R51" i="16"/>
  <c r="S51" i="16"/>
  <c r="T51" i="16"/>
  <c r="A52" i="16"/>
  <c r="B52" i="16"/>
  <c r="C52" i="16"/>
  <c r="D52" i="16"/>
  <c r="E52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S52" i="16"/>
  <c r="T52" i="16"/>
  <c r="A53" i="16"/>
  <c r="B53" i="16"/>
  <c r="C53" i="16"/>
  <c r="D53" i="16"/>
  <c r="E53" i="16"/>
  <c r="F53" i="16"/>
  <c r="G53" i="16"/>
  <c r="H53" i="16"/>
  <c r="I53" i="16"/>
  <c r="J53" i="16"/>
  <c r="K53" i="16"/>
  <c r="L53" i="16"/>
  <c r="M53" i="16"/>
  <c r="N53" i="16"/>
  <c r="O53" i="16"/>
  <c r="P53" i="16"/>
  <c r="Q53" i="16"/>
  <c r="R53" i="16"/>
  <c r="S53" i="16"/>
  <c r="T53" i="16"/>
  <c r="A54" i="16"/>
  <c r="B54" i="16"/>
  <c r="C54" i="16"/>
  <c r="D54" i="16"/>
  <c r="E54" i="16"/>
  <c r="F54" i="16"/>
  <c r="G54" i="16"/>
  <c r="H54" i="16"/>
  <c r="I54" i="16"/>
  <c r="J54" i="16"/>
  <c r="K54" i="16"/>
  <c r="L54" i="16"/>
  <c r="M54" i="16"/>
  <c r="N54" i="16"/>
  <c r="O54" i="16"/>
  <c r="P54" i="16"/>
  <c r="Q54" i="16"/>
  <c r="R54" i="16"/>
  <c r="S54" i="16"/>
  <c r="T54" i="16"/>
  <c r="A55" i="16"/>
  <c r="B55" i="16"/>
  <c r="C55" i="16"/>
  <c r="D55" i="16"/>
  <c r="E55" i="16"/>
  <c r="F55" i="16"/>
  <c r="G55" i="16"/>
  <c r="H55" i="16"/>
  <c r="I55" i="16"/>
  <c r="J55" i="16"/>
  <c r="K55" i="16"/>
  <c r="L55" i="16"/>
  <c r="M55" i="16"/>
  <c r="N55" i="16"/>
  <c r="O55" i="16"/>
  <c r="P55" i="16"/>
  <c r="Q55" i="16"/>
  <c r="R55" i="16"/>
  <c r="S55" i="16"/>
  <c r="T55" i="16"/>
  <c r="A56" i="16"/>
  <c r="B56" i="16"/>
  <c r="C56" i="16"/>
  <c r="D56" i="16"/>
  <c r="E56" i="16"/>
  <c r="F56" i="16"/>
  <c r="G56" i="16"/>
  <c r="H56" i="16"/>
  <c r="I56" i="16"/>
  <c r="J56" i="16"/>
  <c r="K56" i="16"/>
  <c r="L56" i="16"/>
  <c r="M56" i="16"/>
  <c r="N56" i="16"/>
  <c r="O56" i="16"/>
  <c r="P56" i="16"/>
  <c r="Q56" i="16"/>
  <c r="R56" i="16"/>
  <c r="S56" i="16"/>
  <c r="T56" i="16"/>
  <c r="A57" i="16"/>
  <c r="B57" i="16"/>
  <c r="C57" i="16"/>
  <c r="D57" i="16"/>
  <c r="E57" i="16"/>
  <c r="F57" i="16"/>
  <c r="G57" i="16"/>
  <c r="H57" i="16"/>
  <c r="I57" i="16"/>
  <c r="J57" i="16"/>
  <c r="K57" i="16"/>
  <c r="L57" i="16"/>
  <c r="M57" i="16"/>
  <c r="N57" i="16"/>
  <c r="O57" i="16"/>
  <c r="P57" i="16"/>
  <c r="Q57" i="16"/>
  <c r="R57" i="16"/>
  <c r="S57" i="16"/>
  <c r="T57" i="16"/>
  <c r="A58" i="16"/>
  <c r="B58" i="16"/>
  <c r="C58" i="16"/>
  <c r="D58" i="16"/>
  <c r="E58" i="16"/>
  <c r="F58" i="16"/>
  <c r="G58" i="16"/>
  <c r="H58" i="16"/>
  <c r="I58" i="16"/>
  <c r="J58" i="16"/>
  <c r="K58" i="16"/>
  <c r="L58" i="16"/>
  <c r="M58" i="16"/>
  <c r="N58" i="16"/>
  <c r="O58" i="16"/>
  <c r="P58" i="16"/>
  <c r="Q58" i="16"/>
  <c r="R58" i="16"/>
  <c r="S58" i="16"/>
  <c r="T58" i="16"/>
  <c r="A59" i="16"/>
  <c r="B59" i="16"/>
  <c r="C59" i="16"/>
  <c r="D59" i="16"/>
  <c r="E59" i="16"/>
  <c r="F59" i="16"/>
  <c r="G59" i="16"/>
  <c r="H59" i="16"/>
  <c r="I59" i="16"/>
  <c r="J59" i="16"/>
  <c r="K59" i="16"/>
  <c r="L59" i="16"/>
  <c r="M59" i="16"/>
  <c r="N59" i="16"/>
  <c r="O59" i="16"/>
  <c r="P59" i="16"/>
  <c r="Q59" i="16"/>
  <c r="R59" i="16"/>
  <c r="S59" i="16"/>
  <c r="T59" i="16"/>
  <c r="A60" i="16"/>
  <c r="B60" i="16"/>
  <c r="C60" i="16"/>
  <c r="D60" i="16"/>
  <c r="E60" i="16"/>
  <c r="F60" i="16"/>
  <c r="G60" i="16"/>
  <c r="H60" i="16"/>
  <c r="I60" i="16"/>
  <c r="J60" i="16"/>
  <c r="K60" i="16"/>
  <c r="L60" i="16"/>
  <c r="M60" i="16"/>
  <c r="N60" i="16"/>
  <c r="O60" i="16"/>
  <c r="P60" i="16"/>
  <c r="Q60" i="16"/>
  <c r="R60" i="16"/>
  <c r="S60" i="16"/>
  <c r="T60" i="16"/>
  <c r="A61" i="16"/>
  <c r="B61" i="16"/>
  <c r="C61" i="16"/>
  <c r="D61" i="16"/>
  <c r="E61" i="16"/>
  <c r="F61" i="16"/>
  <c r="G61" i="16"/>
  <c r="H61" i="16"/>
  <c r="I61" i="16"/>
  <c r="J61" i="16"/>
  <c r="K61" i="16"/>
  <c r="L61" i="16"/>
  <c r="M61" i="16"/>
  <c r="N61" i="16"/>
  <c r="O61" i="16"/>
  <c r="P61" i="16"/>
  <c r="Q61" i="16"/>
  <c r="R61" i="16"/>
  <c r="S61" i="16"/>
  <c r="T61" i="16"/>
  <c r="A62" i="16"/>
  <c r="B62" i="16"/>
  <c r="C62" i="16"/>
  <c r="D62" i="16"/>
  <c r="E62" i="16"/>
  <c r="F62" i="16"/>
  <c r="G62" i="16"/>
  <c r="H62" i="16"/>
  <c r="I62" i="16"/>
  <c r="J62" i="16"/>
  <c r="K62" i="16"/>
  <c r="L62" i="16"/>
  <c r="M62" i="16"/>
  <c r="N62" i="16"/>
  <c r="O62" i="16"/>
  <c r="P62" i="16"/>
  <c r="Q62" i="16"/>
  <c r="R62" i="16"/>
  <c r="S62" i="16"/>
  <c r="T62" i="16"/>
  <c r="A63" i="16"/>
  <c r="B63" i="16"/>
  <c r="C63" i="16"/>
  <c r="D63" i="16"/>
  <c r="E63" i="16"/>
  <c r="F63" i="16"/>
  <c r="G63" i="16"/>
  <c r="H63" i="16"/>
  <c r="I63" i="16"/>
  <c r="J63" i="16"/>
  <c r="K63" i="16"/>
  <c r="L63" i="16"/>
  <c r="M63" i="16"/>
  <c r="N63" i="16"/>
  <c r="O63" i="16"/>
  <c r="P63" i="16"/>
  <c r="Q63" i="16"/>
  <c r="R63" i="16"/>
  <c r="S63" i="16"/>
  <c r="T63" i="16"/>
  <c r="A64" i="16"/>
  <c r="B64" i="16"/>
  <c r="C64" i="16"/>
  <c r="D64" i="16"/>
  <c r="E64" i="16"/>
  <c r="F64" i="16"/>
  <c r="G64" i="16"/>
  <c r="H64" i="16"/>
  <c r="I64" i="16"/>
  <c r="J64" i="16"/>
  <c r="K64" i="16"/>
  <c r="L64" i="16"/>
  <c r="M64" i="16"/>
  <c r="N64" i="16"/>
  <c r="O64" i="16"/>
  <c r="P64" i="16"/>
  <c r="Q64" i="16"/>
  <c r="R64" i="16"/>
  <c r="S64" i="16"/>
  <c r="T64" i="16"/>
  <c r="A65" i="16"/>
  <c r="B65" i="16"/>
  <c r="C65" i="16"/>
  <c r="D65" i="16"/>
  <c r="E65" i="16"/>
  <c r="F65" i="16"/>
  <c r="G65" i="16"/>
  <c r="H65" i="16"/>
  <c r="I65" i="16"/>
  <c r="J65" i="16"/>
  <c r="K65" i="16"/>
  <c r="L65" i="16"/>
  <c r="M65" i="16"/>
  <c r="N65" i="16"/>
  <c r="O65" i="16"/>
  <c r="P65" i="16"/>
  <c r="Q65" i="16"/>
  <c r="R65" i="16"/>
  <c r="S65" i="16"/>
  <c r="T65" i="16"/>
  <c r="A66" i="16"/>
  <c r="B66" i="16"/>
  <c r="C66" i="16"/>
  <c r="D66" i="16"/>
  <c r="E66" i="16"/>
  <c r="F66" i="16"/>
  <c r="G66" i="16"/>
  <c r="H66" i="16"/>
  <c r="I66" i="16"/>
  <c r="J66" i="16"/>
  <c r="K66" i="16"/>
  <c r="L66" i="16"/>
  <c r="M66" i="16"/>
  <c r="N66" i="16"/>
  <c r="O66" i="16"/>
  <c r="P66" i="16"/>
  <c r="Q66" i="16"/>
  <c r="R66" i="16"/>
  <c r="S66" i="16"/>
  <c r="T66" i="16"/>
  <c r="A67" i="16"/>
  <c r="B67" i="16"/>
  <c r="C67" i="16"/>
  <c r="D67" i="16"/>
  <c r="E67" i="16"/>
  <c r="F67" i="16"/>
  <c r="G67" i="16"/>
  <c r="H67" i="16"/>
  <c r="I67" i="16"/>
  <c r="J67" i="16"/>
  <c r="K67" i="16"/>
  <c r="L67" i="16"/>
  <c r="M67" i="16"/>
  <c r="N67" i="16"/>
  <c r="O67" i="16"/>
  <c r="P67" i="16"/>
  <c r="Q67" i="16"/>
  <c r="R67" i="16"/>
  <c r="S67" i="16"/>
  <c r="T67" i="16"/>
  <c r="A68" i="16"/>
  <c r="B68" i="16"/>
  <c r="C68" i="16"/>
  <c r="D68" i="16"/>
  <c r="E68" i="16"/>
  <c r="F68" i="16"/>
  <c r="G68" i="16"/>
  <c r="H68" i="16"/>
  <c r="I68" i="16"/>
  <c r="J68" i="16"/>
  <c r="K68" i="16"/>
  <c r="L68" i="16"/>
  <c r="M68" i="16"/>
  <c r="N68" i="16"/>
  <c r="O68" i="16"/>
  <c r="P68" i="16"/>
  <c r="Q68" i="16"/>
  <c r="R68" i="16"/>
  <c r="S68" i="16"/>
  <c r="T68" i="16"/>
  <c r="A69" i="16"/>
  <c r="B69" i="16"/>
  <c r="C69" i="16"/>
  <c r="D69" i="16"/>
  <c r="E69" i="16"/>
  <c r="F69" i="16"/>
  <c r="G69" i="16"/>
  <c r="H69" i="16"/>
  <c r="I69" i="16"/>
  <c r="J69" i="16"/>
  <c r="K69" i="16"/>
  <c r="L69" i="16"/>
  <c r="M69" i="16"/>
  <c r="N69" i="16"/>
  <c r="O69" i="16"/>
  <c r="P69" i="16"/>
  <c r="Q69" i="16"/>
  <c r="R69" i="16"/>
  <c r="S69" i="16"/>
  <c r="T69" i="16"/>
  <c r="A70" i="16"/>
  <c r="B70" i="16"/>
  <c r="C70" i="16"/>
  <c r="D70" i="16"/>
  <c r="E70" i="16"/>
  <c r="F70" i="16"/>
  <c r="G70" i="16"/>
  <c r="H70" i="16"/>
  <c r="I70" i="16"/>
  <c r="J70" i="16"/>
  <c r="K70" i="16"/>
  <c r="L70" i="16"/>
  <c r="M70" i="16"/>
  <c r="N70" i="16"/>
  <c r="O70" i="16"/>
  <c r="P70" i="16"/>
  <c r="Q70" i="16"/>
  <c r="R70" i="16"/>
  <c r="S70" i="16"/>
  <c r="T70" i="16"/>
  <c r="A71" i="16"/>
  <c r="B71" i="16"/>
  <c r="C71" i="16"/>
  <c r="D71" i="16"/>
  <c r="E71" i="16"/>
  <c r="F71" i="16"/>
  <c r="G71" i="16"/>
  <c r="H71" i="16"/>
  <c r="I71" i="16"/>
  <c r="J71" i="16"/>
  <c r="K71" i="16"/>
  <c r="L71" i="16"/>
  <c r="M71" i="16"/>
  <c r="N71" i="16"/>
  <c r="O71" i="16"/>
  <c r="P71" i="16"/>
  <c r="Q71" i="16"/>
  <c r="R71" i="16"/>
  <c r="S71" i="16"/>
  <c r="T71" i="16"/>
  <c r="A72" i="16"/>
  <c r="B72" i="16"/>
  <c r="C72" i="16"/>
  <c r="D72" i="16"/>
  <c r="E72" i="16"/>
  <c r="F72" i="16"/>
  <c r="G72" i="16"/>
  <c r="H72" i="16"/>
  <c r="I72" i="16"/>
  <c r="J72" i="16"/>
  <c r="K72" i="16"/>
  <c r="L72" i="16"/>
  <c r="M72" i="16"/>
  <c r="N72" i="16"/>
  <c r="O72" i="16"/>
  <c r="P72" i="16"/>
  <c r="Q72" i="16"/>
  <c r="R72" i="16"/>
  <c r="S72" i="16"/>
  <c r="T72" i="16"/>
  <c r="A73" i="16"/>
  <c r="B73" i="16"/>
  <c r="C73" i="16"/>
  <c r="D73" i="16"/>
  <c r="E73" i="16"/>
  <c r="F73" i="16"/>
  <c r="G73" i="16"/>
  <c r="H73" i="16"/>
  <c r="I73" i="16"/>
  <c r="J73" i="16"/>
  <c r="K73" i="16"/>
  <c r="L73" i="16"/>
  <c r="M73" i="16"/>
  <c r="N73" i="16"/>
  <c r="O73" i="16"/>
  <c r="P73" i="16"/>
  <c r="Q73" i="16"/>
  <c r="R73" i="16"/>
  <c r="S73" i="16"/>
  <c r="T73" i="16"/>
  <c r="A74" i="16"/>
  <c r="B74" i="16"/>
  <c r="C74" i="16"/>
  <c r="D74" i="16"/>
  <c r="E74" i="16"/>
  <c r="F74" i="16"/>
  <c r="G74" i="16"/>
  <c r="H74" i="16"/>
  <c r="I74" i="16"/>
  <c r="J74" i="16"/>
  <c r="K74" i="16"/>
  <c r="L74" i="16"/>
  <c r="M74" i="16"/>
  <c r="N74" i="16"/>
  <c r="O74" i="16"/>
  <c r="P74" i="16"/>
  <c r="Q74" i="16"/>
  <c r="R74" i="16"/>
  <c r="S74" i="16"/>
  <c r="T74" i="16"/>
  <c r="A75" i="16"/>
  <c r="B75" i="16"/>
  <c r="C75" i="16"/>
  <c r="D75" i="16"/>
  <c r="E75" i="16"/>
  <c r="F75" i="16"/>
  <c r="G75" i="16"/>
  <c r="H75" i="16"/>
  <c r="I75" i="16"/>
  <c r="J75" i="16"/>
  <c r="K75" i="16"/>
  <c r="L75" i="16"/>
  <c r="M75" i="16"/>
  <c r="N75" i="16"/>
  <c r="O75" i="16"/>
  <c r="P75" i="16"/>
  <c r="Q75" i="16"/>
  <c r="R75" i="16"/>
  <c r="S75" i="16"/>
  <c r="T75" i="16"/>
  <c r="A76" i="16"/>
  <c r="B76" i="16"/>
  <c r="C76" i="16"/>
  <c r="D76" i="16"/>
  <c r="E76" i="16"/>
  <c r="F76" i="16"/>
  <c r="G76" i="16"/>
  <c r="H76" i="16"/>
  <c r="I76" i="16"/>
  <c r="J76" i="16"/>
  <c r="K76" i="16"/>
  <c r="L76" i="16"/>
  <c r="M76" i="16"/>
  <c r="N76" i="16"/>
  <c r="O76" i="16"/>
  <c r="P76" i="16"/>
  <c r="Q76" i="16"/>
  <c r="R76" i="16"/>
  <c r="S76" i="16"/>
  <c r="T76" i="16"/>
  <c r="A77" i="16"/>
  <c r="B77" i="16"/>
  <c r="C77" i="16"/>
  <c r="D77" i="16"/>
  <c r="E77" i="16"/>
  <c r="F77" i="16"/>
  <c r="G77" i="16"/>
  <c r="H77" i="16"/>
  <c r="I77" i="16"/>
  <c r="J77" i="16"/>
  <c r="K77" i="16"/>
  <c r="L77" i="16"/>
  <c r="M77" i="16"/>
  <c r="N77" i="16"/>
  <c r="O77" i="16"/>
  <c r="P77" i="16"/>
  <c r="Q77" i="16"/>
  <c r="R77" i="16"/>
  <c r="S77" i="16"/>
  <c r="T77" i="16"/>
  <c r="A78" i="16"/>
  <c r="B78" i="16"/>
  <c r="C78" i="16"/>
  <c r="D78" i="16"/>
  <c r="E78" i="16"/>
  <c r="F78" i="16"/>
  <c r="G78" i="16"/>
  <c r="H78" i="16"/>
  <c r="I78" i="16"/>
  <c r="J78" i="16"/>
  <c r="K78" i="16"/>
  <c r="L78" i="16"/>
  <c r="M78" i="16"/>
  <c r="N78" i="16"/>
  <c r="O78" i="16"/>
  <c r="P78" i="16"/>
  <c r="Q78" i="16"/>
  <c r="R78" i="16"/>
  <c r="S78" i="16"/>
  <c r="T78" i="16"/>
  <c r="A79" i="16"/>
  <c r="B79" i="16"/>
  <c r="C79" i="16"/>
  <c r="D79" i="16"/>
  <c r="E79" i="16"/>
  <c r="F79" i="16"/>
  <c r="G79" i="16"/>
  <c r="H79" i="16"/>
  <c r="I79" i="16"/>
  <c r="J79" i="16"/>
  <c r="K79" i="16"/>
  <c r="L79" i="16"/>
  <c r="M79" i="16"/>
  <c r="N79" i="16"/>
  <c r="O79" i="16"/>
  <c r="P79" i="16"/>
  <c r="Q79" i="16"/>
  <c r="R79" i="16"/>
  <c r="S79" i="16"/>
  <c r="T79" i="16"/>
  <c r="A80" i="16"/>
  <c r="B80" i="16"/>
  <c r="C80" i="16"/>
  <c r="D80" i="16"/>
  <c r="E80" i="16"/>
  <c r="F80" i="16"/>
  <c r="G80" i="16"/>
  <c r="H80" i="16"/>
  <c r="I80" i="16"/>
  <c r="J80" i="16"/>
  <c r="K80" i="16"/>
  <c r="L80" i="16"/>
  <c r="M80" i="16"/>
  <c r="N80" i="16"/>
  <c r="O80" i="16"/>
  <c r="P80" i="16"/>
  <c r="Q80" i="16"/>
  <c r="R80" i="16"/>
  <c r="S80" i="16"/>
  <c r="T80" i="16"/>
  <c r="A81" i="16"/>
  <c r="B81" i="16"/>
  <c r="C81" i="16"/>
  <c r="D81" i="16"/>
  <c r="E81" i="16"/>
  <c r="F81" i="16"/>
  <c r="G81" i="16"/>
  <c r="H81" i="16"/>
  <c r="I81" i="16"/>
  <c r="J81" i="16"/>
  <c r="K81" i="16"/>
  <c r="L81" i="16"/>
  <c r="M81" i="16"/>
  <c r="N81" i="16"/>
  <c r="O81" i="16"/>
  <c r="P81" i="16"/>
  <c r="Q81" i="16"/>
  <c r="R81" i="16"/>
  <c r="S81" i="16"/>
  <c r="T81" i="16"/>
  <c r="A82" i="16"/>
  <c r="B82" i="16"/>
  <c r="C82" i="16"/>
  <c r="D82" i="16"/>
  <c r="E82" i="16"/>
  <c r="F82" i="16"/>
  <c r="G82" i="16"/>
  <c r="H82" i="16"/>
  <c r="I82" i="16"/>
  <c r="J82" i="16"/>
  <c r="K82" i="16"/>
  <c r="L82" i="16"/>
  <c r="M82" i="16"/>
  <c r="N82" i="16"/>
  <c r="O82" i="16"/>
  <c r="P82" i="16"/>
  <c r="Q82" i="16"/>
  <c r="R82" i="16"/>
  <c r="S82" i="16"/>
  <c r="T82" i="16"/>
  <c r="A83" i="16"/>
  <c r="B83" i="16"/>
  <c r="C83" i="16"/>
  <c r="D83" i="16"/>
  <c r="E83" i="16"/>
  <c r="F83" i="16"/>
  <c r="G83" i="16"/>
  <c r="H83" i="16"/>
  <c r="I83" i="16"/>
  <c r="J83" i="16"/>
  <c r="K83" i="16"/>
  <c r="L83" i="16"/>
  <c r="M83" i="16"/>
  <c r="N83" i="16"/>
  <c r="O83" i="16"/>
  <c r="P83" i="16"/>
  <c r="Q83" i="16"/>
  <c r="R83" i="16"/>
  <c r="S83" i="16"/>
  <c r="T83" i="16"/>
  <c r="A84" i="16"/>
  <c r="B84" i="16"/>
  <c r="C84" i="16"/>
  <c r="D84" i="16"/>
  <c r="E84" i="16"/>
  <c r="F84" i="16"/>
  <c r="G84" i="16"/>
  <c r="H84" i="16"/>
  <c r="I84" i="16"/>
  <c r="J84" i="16"/>
  <c r="K84" i="16"/>
  <c r="L84" i="16"/>
  <c r="M84" i="16"/>
  <c r="N84" i="16"/>
  <c r="O84" i="16"/>
  <c r="P84" i="16"/>
  <c r="Q84" i="16"/>
  <c r="R84" i="16"/>
  <c r="S84" i="16"/>
  <c r="T84" i="16"/>
  <c r="A85" i="16"/>
  <c r="B85" i="16"/>
  <c r="C85" i="16"/>
  <c r="D85" i="16"/>
  <c r="E85" i="16"/>
  <c r="F85" i="16"/>
  <c r="G85" i="16"/>
  <c r="H85" i="16"/>
  <c r="I85" i="16"/>
  <c r="J85" i="16"/>
  <c r="K85" i="16"/>
  <c r="L85" i="16"/>
  <c r="M85" i="16"/>
  <c r="N85" i="16"/>
  <c r="O85" i="16"/>
  <c r="P85" i="16"/>
  <c r="Q85" i="16"/>
  <c r="R85" i="16"/>
  <c r="S85" i="16"/>
  <c r="T85" i="16"/>
  <c r="A86" i="16"/>
  <c r="B86" i="16"/>
  <c r="C86" i="16"/>
  <c r="D86" i="16"/>
  <c r="E86" i="16"/>
  <c r="F86" i="16"/>
  <c r="G86" i="16"/>
  <c r="H86" i="16"/>
  <c r="I86" i="16"/>
  <c r="J86" i="16"/>
  <c r="K86" i="16"/>
  <c r="L86" i="16"/>
  <c r="M86" i="16"/>
  <c r="N86" i="16"/>
  <c r="O86" i="16"/>
  <c r="P86" i="16"/>
  <c r="Q86" i="16"/>
  <c r="R86" i="16"/>
  <c r="S86" i="16"/>
  <c r="T86" i="16"/>
  <c r="A87" i="16"/>
  <c r="B87" i="16"/>
  <c r="C87" i="16"/>
  <c r="D87" i="16"/>
  <c r="E87" i="16"/>
  <c r="F87" i="16"/>
  <c r="G87" i="16"/>
  <c r="H87" i="16"/>
  <c r="I87" i="16"/>
  <c r="J87" i="16"/>
  <c r="K87" i="16"/>
  <c r="L87" i="16"/>
  <c r="M87" i="16"/>
  <c r="N87" i="16"/>
  <c r="O87" i="16"/>
  <c r="P87" i="16"/>
  <c r="Q87" i="16"/>
  <c r="R87" i="16"/>
  <c r="S87" i="16"/>
  <c r="T87" i="16"/>
  <c r="A88" i="16"/>
  <c r="B88" i="16"/>
  <c r="C88" i="16"/>
  <c r="D88" i="16"/>
  <c r="E88" i="16"/>
  <c r="F88" i="16"/>
  <c r="G88" i="16"/>
  <c r="H88" i="16"/>
  <c r="I88" i="16"/>
  <c r="J88" i="16"/>
  <c r="K88" i="16"/>
  <c r="L88" i="16"/>
  <c r="M88" i="16"/>
  <c r="N88" i="16"/>
  <c r="O88" i="16"/>
  <c r="P88" i="16"/>
  <c r="Q88" i="16"/>
  <c r="R88" i="16"/>
  <c r="S88" i="16"/>
  <c r="T88" i="16"/>
  <c r="A89" i="16"/>
  <c r="B89" i="16"/>
  <c r="C89" i="16"/>
  <c r="D89" i="16"/>
  <c r="E89" i="16"/>
  <c r="F89" i="16"/>
  <c r="G89" i="16"/>
  <c r="H89" i="16"/>
  <c r="I89" i="16"/>
  <c r="J89" i="16"/>
  <c r="K89" i="16"/>
  <c r="L89" i="16"/>
  <c r="M89" i="16"/>
  <c r="N89" i="16"/>
  <c r="O89" i="16"/>
  <c r="P89" i="16"/>
  <c r="Q89" i="16"/>
  <c r="R89" i="16"/>
  <c r="S89" i="16"/>
  <c r="T89" i="16"/>
  <c r="A90" i="16"/>
  <c r="B90" i="16"/>
  <c r="C90" i="16"/>
  <c r="D90" i="16"/>
  <c r="E90" i="16"/>
  <c r="F90" i="16"/>
  <c r="G90" i="16"/>
  <c r="H90" i="16"/>
  <c r="I90" i="16"/>
  <c r="J90" i="16"/>
  <c r="K90" i="16"/>
  <c r="L90" i="16"/>
  <c r="M90" i="16"/>
  <c r="N90" i="16"/>
  <c r="O90" i="16"/>
  <c r="P90" i="16"/>
  <c r="Q90" i="16"/>
  <c r="R90" i="16"/>
  <c r="S90" i="16"/>
  <c r="T90" i="16"/>
  <c r="A91" i="16"/>
  <c r="B91" i="16"/>
  <c r="C91" i="16"/>
  <c r="D91" i="16"/>
  <c r="E91" i="16"/>
  <c r="F91" i="16"/>
  <c r="G91" i="16"/>
  <c r="H91" i="16"/>
  <c r="I91" i="16"/>
  <c r="J91" i="16"/>
  <c r="K91" i="16"/>
  <c r="L91" i="16"/>
  <c r="M91" i="16"/>
  <c r="N91" i="16"/>
  <c r="O91" i="16"/>
  <c r="P91" i="16"/>
  <c r="Q91" i="16"/>
  <c r="R91" i="16"/>
  <c r="S91" i="16"/>
  <c r="T91" i="16"/>
  <c r="A92" i="16"/>
  <c r="B92" i="16"/>
  <c r="C92" i="16"/>
  <c r="D92" i="16"/>
  <c r="E92" i="16"/>
  <c r="F92" i="16"/>
  <c r="G92" i="16"/>
  <c r="H92" i="16"/>
  <c r="I92" i="16"/>
  <c r="J92" i="16"/>
  <c r="K92" i="16"/>
  <c r="L92" i="16"/>
  <c r="M92" i="16"/>
  <c r="N92" i="16"/>
  <c r="O92" i="16"/>
  <c r="P92" i="16"/>
  <c r="Q92" i="16"/>
  <c r="R92" i="16"/>
  <c r="S92" i="16"/>
  <c r="T92" i="16"/>
  <c r="A93" i="16"/>
  <c r="B93" i="16"/>
  <c r="C93" i="16"/>
  <c r="D93" i="16"/>
  <c r="E93" i="16"/>
  <c r="F93" i="16"/>
  <c r="G93" i="16"/>
  <c r="H93" i="16"/>
  <c r="I93" i="16"/>
  <c r="J93" i="16"/>
  <c r="K93" i="16"/>
  <c r="L93" i="16"/>
  <c r="M93" i="16"/>
  <c r="N93" i="16"/>
  <c r="O93" i="16"/>
  <c r="P93" i="16"/>
  <c r="Q93" i="16"/>
  <c r="R93" i="16"/>
  <c r="S93" i="16"/>
  <c r="T93" i="16"/>
  <c r="A94" i="16"/>
  <c r="B94" i="16"/>
  <c r="C94" i="16"/>
  <c r="D94" i="16"/>
  <c r="E94" i="16"/>
  <c r="F94" i="16"/>
  <c r="G94" i="16"/>
  <c r="H94" i="16"/>
  <c r="I94" i="16"/>
  <c r="J94" i="16"/>
  <c r="K94" i="16"/>
  <c r="L94" i="16"/>
  <c r="M94" i="16"/>
  <c r="N94" i="16"/>
  <c r="O94" i="16"/>
  <c r="P94" i="16"/>
  <c r="Q94" i="16"/>
  <c r="R94" i="16"/>
  <c r="S94" i="16"/>
  <c r="T94" i="16"/>
  <c r="A95" i="16"/>
  <c r="B95" i="16"/>
  <c r="C95" i="16"/>
  <c r="D95" i="16"/>
  <c r="E95" i="16"/>
  <c r="F95" i="16"/>
  <c r="G95" i="16"/>
  <c r="H95" i="16"/>
  <c r="I95" i="16"/>
  <c r="J95" i="16"/>
  <c r="K95" i="16"/>
  <c r="L95" i="16"/>
  <c r="M95" i="16"/>
  <c r="N95" i="16"/>
  <c r="O95" i="16"/>
  <c r="P95" i="16"/>
  <c r="Q95" i="16"/>
  <c r="R95" i="16"/>
  <c r="S95" i="16"/>
  <c r="T95" i="16"/>
  <c r="A96" i="16"/>
  <c r="B96" i="16"/>
  <c r="C96" i="16"/>
  <c r="D96" i="16"/>
  <c r="E96" i="16"/>
  <c r="F96" i="16"/>
  <c r="G96" i="16"/>
  <c r="H96" i="16"/>
  <c r="I96" i="16"/>
  <c r="J96" i="16"/>
  <c r="K96" i="16"/>
  <c r="L96" i="16"/>
  <c r="M96" i="16"/>
  <c r="N96" i="16"/>
  <c r="O96" i="16"/>
  <c r="P96" i="16"/>
  <c r="Q96" i="16"/>
  <c r="R96" i="16"/>
  <c r="S96" i="16"/>
  <c r="T96" i="16"/>
  <c r="A97" i="16"/>
  <c r="B97" i="16"/>
  <c r="C97" i="16"/>
  <c r="D97" i="16"/>
  <c r="E97" i="16"/>
  <c r="F97" i="16"/>
  <c r="G97" i="16"/>
  <c r="H97" i="16"/>
  <c r="I97" i="16"/>
  <c r="J97" i="16"/>
  <c r="K97" i="16"/>
  <c r="L97" i="16"/>
  <c r="M97" i="16"/>
  <c r="N97" i="16"/>
  <c r="O97" i="16"/>
  <c r="P97" i="16"/>
  <c r="Q97" i="16"/>
  <c r="R97" i="16"/>
  <c r="S97" i="16"/>
  <c r="T97" i="16"/>
  <c r="A98" i="16"/>
  <c r="B98" i="16"/>
  <c r="C98" i="16"/>
  <c r="D98" i="16"/>
  <c r="E98" i="16"/>
  <c r="F98" i="16"/>
  <c r="G98" i="16"/>
  <c r="H98" i="16"/>
  <c r="I98" i="16"/>
  <c r="J98" i="16"/>
  <c r="K98" i="16"/>
  <c r="L98" i="16"/>
  <c r="M98" i="16"/>
  <c r="N98" i="16"/>
  <c r="O98" i="16"/>
  <c r="P98" i="16"/>
  <c r="Q98" i="16"/>
  <c r="R98" i="16"/>
  <c r="S98" i="16"/>
  <c r="T98" i="16"/>
  <c r="A99" i="16"/>
  <c r="B99" i="16"/>
  <c r="C99" i="16"/>
  <c r="D99" i="16"/>
  <c r="E99" i="16"/>
  <c r="F99" i="16"/>
  <c r="G99" i="16"/>
  <c r="H99" i="16"/>
  <c r="I99" i="16"/>
  <c r="J99" i="16"/>
  <c r="K99" i="16"/>
  <c r="L99" i="16"/>
  <c r="M99" i="16"/>
  <c r="N99" i="16"/>
  <c r="O99" i="16"/>
  <c r="P99" i="16"/>
  <c r="Q99" i="16"/>
  <c r="R99" i="16"/>
  <c r="S99" i="16"/>
  <c r="T99" i="16"/>
  <c r="A100" i="16"/>
  <c r="B100" i="16"/>
  <c r="C100" i="16"/>
  <c r="D100" i="16"/>
  <c r="E100" i="16"/>
  <c r="F100" i="16"/>
  <c r="G100" i="16"/>
  <c r="H100" i="16"/>
  <c r="I100" i="16"/>
  <c r="J100" i="16"/>
  <c r="K100" i="16"/>
  <c r="L100" i="16"/>
  <c r="M100" i="16"/>
  <c r="N100" i="16"/>
  <c r="O100" i="16"/>
  <c r="P100" i="16"/>
  <c r="Q100" i="16"/>
  <c r="R100" i="16"/>
  <c r="S100" i="16"/>
  <c r="T100" i="16"/>
  <c r="A101" i="16"/>
  <c r="B101" i="16"/>
  <c r="C101" i="16"/>
  <c r="D101" i="16"/>
  <c r="E101" i="16"/>
  <c r="F101" i="16"/>
  <c r="G101" i="16"/>
  <c r="H101" i="16"/>
  <c r="I101" i="16"/>
  <c r="J101" i="16"/>
  <c r="K101" i="16"/>
  <c r="L101" i="16"/>
  <c r="M101" i="16"/>
  <c r="N101" i="16"/>
  <c r="O101" i="16"/>
  <c r="P101" i="16"/>
  <c r="Q101" i="16"/>
  <c r="R101" i="16"/>
  <c r="S101" i="16"/>
  <c r="T101" i="16"/>
  <c r="A102" i="16"/>
  <c r="B102" i="16"/>
  <c r="C102" i="16"/>
  <c r="D102" i="16"/>
  <c r="E102" i="16"/>
  <c r="F102" i="16"/>
  <c r="G102" i="16"/>
  <c r="H102" i="16"/>
  <c r="I102" i="16"/>
  <c r="J102" i="16"/>
  <c r="K102" i="16"/>
  <c r="L102" i="16"/>
  <c r="M102" i="16"/>
  <c r="N102" i="16"/>
  <c r="O102" i="16"/>
  <c r="P102" i="16"/>
  <c r="Q102" i="16"/>
  <c r="R102" i="16"/>
  <c r="S102" i="16"/>
  <c r="T102" i="16"/>
  <c r="A103" i="16"/>
  <c r="B103" i="16"/>
  <c r="C103" i="16"/>
  <c r="D103" i="16"/>
  <c r="E103" i="16"/>
  <c r="F103" i="16"/>
  <c r="G103" i="16"/>
  <c r="H103" i="16"/>
  <c r="I103" i="16"/>
  <c r="J103" i="16"/>
  <c r="K103" i="16"/>
  <c r="L103" i="16"/>
  <c r="M103" i="16"/>
  <c r="N103" i="16"/>
  <c r="O103" i="16"/>
  <c r="P103" i="16"/>
  <c r="Q103" i="16"/>
  <c r="R103" i="16"/>
  <c r="S103" i="16"/>
  <c r="T103" i="16"/>
  <c r="A104" i="16"/>
  <c r="B104" i="16"/>
  <c r="C104" i="16"/>
  <c r="D104" i="16"/>
  <c r="E104" i="16"/>
  <c r="F104" i="16"/>
  <c r="G104" i="16"/>
  <c r="H104" i="16"/>
  <c r="I104" i="16"/>
  <c r="J104" i="16"/>
  <c r="K104" i="16"/>
  <c r="L104" i="16"/>
  <c r="M104" i="16"/>
  <c r="N104" i="16"/>
  <c r="O104" i="16"/>
  <c r="P104" i="16"/>
  <c r="Q104" i="16"/>
  <c r="R104" i="16"/>
  <c r="S104" i="16"/>
  <c r="T104" i="16"/>
  <c r="A105" i="16"/>
  <c r="B105" i="16"/>
  <c r="C105" i="16"/>
  <c r="D105" i="16"/>
  <c r="E105" i="16"/>
  <c r="F105" i="16"/>
  <c r="G105" i="16"/>
  <c r="H105" i="16"/>
  <c r="I105" i="16"/>
  <c r="J105" i="16"/>
  <c r="K105" i="16"/>
  <c r="L105" i="16"/>
  <c r="M105" i="16"/>
  <c r="N105" i="16"/>
  <c r="O105" i="16"/>
  <c r="P105" i="16"/>
  <c r="Q105" i="16"/>
  <c r="R105" i="16"/>
  <c r="S105" i="16"/>
  <c r="T105" i="16"/>
  <c r="A106" i="16"/>
  <c r="B106" i="16"/>
  <c r="C106" i="16"/>
  <c r="D106" i="16"/>
  <c r="E106" i="16"/>
  <c r="F106" i="16"/>
  <c r="G106" i="16"/>
  <c r="H106" i="16"/>
  <c r="I106" i="16"/>
  <c r="J106" i="16"/>
  <c r="K106" i="16"/>
  <c r="L106" i="16"/>
  <c r="M106" i="16"/>
  <c r="N106" i="16"/>
  <c r="O106" i="16"/>
  <c r="P106" i="16"/>
  <c r="Q106" i="16"/>
  <c r="R106" i="16"/>
  <c r="S106" i="16"/>
  <c r="T106" i="16"/>
  <c r="A107" i="16"/>
  <c r="B107" i="16"/>
  <c r="C107" i="16"/>
  <c r="D107" i="16"/>
  <c r="E107" i="16"/>
  <c r="F107" i="16"/>
  <c r="G107" i="16"/>
  <c r="H107" i="16"/>
  <c r="I107" i="16"/>
  <c r="J107" i="16"/>
  <c r="K107" i="16"/>
  <c r="L107" i="16"/>
  <c r="M107" i="16"/>
  <c r="N107" i="16"/>
  <c r="O107" i="16"/>
  <c r="P107" i="16"/>
  <c r="Q107" i="16"/>
  <c r="R107" i="16"/>
  <c r="S107" i="16"/>
  <c r="T107" i="16"/>
  <c r="A108" i="16"/>
  <c r="B108" i="16"/>
  <c r="C108" i="16"/>
  <c r="D108" i="16"/>
  <c r="E108" i="16"/>
  <c r="F108" i="16"/>
  <c r="G108" i="16"/>
  <c r="H108" i="16"/>
  <c r="I108" i="16"/>
  <c r="J108" i="16"/>
  <c r="K108" i="16"/>
  <c r="L108" i="16"/>
  <c r="M108" i="16"/>
  <c r="N108" i="16"/>
  <c r="O108" i="16"/>
  <c r="P108" i="16"/>
  <c r="Q108" i="16"/>
  <c r="R108" i="16"/>
  <c r="S108" i="16"/>
  <c r="T108" i="16"/>
  <c r="A109" i="16"/>
  <c r="B109" i="16"/>
  <c r="C109" i="16"/>
  <c r="D109" i="16"/>
  <c r="E109" i="16"/>
  <c r="F109" i="16"/>
  <c r="G109" i="16"/>
  <c r="H109" i="16"/>
  <c r="I109" i="16"/>
  <c r="J109" i="16"/>
  <c r="K109" i="16"/>
  <c r="L109" i="16"/>
  <c r="M109" i="16"/>
  <c r="N109" i="16"/>
  <c r="O109" i="16"/>
  <c r="P109" i="16"/>
  <c r="Q109" i="16"/>
  <c r="R109" i="16"/>
  <c r="S109" i="16"/>
  <c r="T109" i="16"/>
  <c r="A110" i="16"/>
  <c r="B110" i="16"/>
  <c r="C110" i="16"/>
  <c r="D110" i="16"/>
  <c r="E110" i="16"/>
  <c r="F110" i="16"/>
  <c r="G110" i="16"/>
  <c r="H110" i="16"/>
  <c r="I110" i="16"/>
  <c r="J110" i="16"/>
  <c r="K110" i="16"/>
  <c r="L110" i="16"/>
  <c r="M110" i="16"/>
  <c r="N110" i="16"/>
  <c r="O110" i="16"/>
  <c r="P110" i="16"/>
  <c r="Q110" i="16"/>
  <c r="R110" i="16"/>
  <c r="S110" i="16"/>
  <c r="T110" i="16"/>
  <c r="A111" i="16"/>
  <c r="B111" i="16"/>
  <c r="C111" i="16"/>
  <c r="D111" i="16"/>
  <c r="E111" i="16"/>
  <c r="F111" i="16"/>
  <c r="G111" i="16"/>
  <c r="H111" i="16"/>
  <c r="I111" i="16"/>
  <c r="J111" i="16"/>
  <c r="K111" i="16"/>
  <c r="L111" i="16"/>
  <c r="M111" i="16"/>
  <c r="N111" i="16"/>
  <c r="O111" i="16"/>
  <c r="P111" i="16"/>
  <c r="Q111" i="16"/>
  <c r="R111" i="16"/>
  <c r="S111" i="16"/>
  <c r="T111" i="16"/>
  <c r="A112" i="16"/>
  <c r="B112" i="16"/>
  <c r="C112" i="16"/>
  <c r="D112" i="16"/>
  <c r="E112" i="16"/>
  <c r="F112" i="16"/>
  <c r="G112" i="16"/>
  <c r="H112" i="16"/>
  <c r="I112" i="16"/>
  <c r="J112" i="16"/>
  <c r="K112" i="16"/>
  <c r="L112" i="16"/>
  <c r="M112" i="16"/>
  <c r="N112" i="16"/>
  <c r="O112" i="16"/>
  <c r="P112" i="16"/>
  <c r="Q112" i="16"/>
  <c r="R112" i="16"/>
  <c r="S112" i="16"/>
  <c r="T112" i="16"/>
  <c r="A113" i="16"/>
  <c r="B113" i="16"/>
  <c r="C113" i="16"/>
  <c r="D113" i="16"/>
  <c r="E113" i="16"/>
  <c r="F113" i="16"/>
  <c r="G113" i="16"/>
  <c r="H113" i="16"/>
  <c r="I113" i="16"/>
  <c r="J113" i="16"/>
  <c r="K113" i="16"/>
  <c r="L113" i="16"/>
  <c r="M113" i="16"/>
  <c r="N113" i="16"/>
  <c r="O113" i="16"/>
  <c r="P113" i="16"/>
  <c r="Q113" i="16"/>
  <c r="R113" i="16"/>
  <c r="S113" i="16"/>
  <c r="T113" i="16"/>
  <c r="A114" i="16"/>
  <c r="B114" i="16"/>
  <c r="C114" i="16"/>
  <c r="D114" i="16"/>
  <c r="E114" i="16"/>
  <c r="F114" i="16"/>
  <c r="G114" i="16"/>
  <c r="H114" i="16"/>
  <c r="I114" i="16"/>
  <c r="J114" i="16"/>
  <c r="K114" i="16"/>
  <c r="L114" i="16"/>
  <c r="M114" i="16"/>
  <c r="N114" i="16"/>
  <c r="O114" i="16"/>
  <c r="P114" i="16"/>
  <c r="Q114" i="16"/>
  <c r="R114" i="16"/>
  <c r="S114" i="16"/>
  <c r="T114" i="16"/>
  <c r="A115" i="16"/>
  <c r="B115" i="16"/>
  <c r="C115" i="16"/>
  <c r="D115" i="16"/>
  <c r="E115" i="16"/>
  <c r="F115" i="16"/>
  <c r="G115" i="16"/>
  <c r="H115" i="16"/>
  <c r="I115" i="16"/>
  <c r="J115" i="16"/>
  <c r="K115" i="16"/>
  <c r="L115" i="16"/>
  <c r="M115" i="16"/>
  <c r="N115" i="16"/>
  <c r="O115" i="16"/>
  <c r="P115" i="16"/>
  <c r="Q115" i="16"/>
  <c r="R115" i="16"/>
  <c r="S115" i="16"/>
  <c r="T115" i="16"/>
  <c r="A116" i="16"/>
  <c r="B116" i="16"/>
  <c r="C116" i="16"/>
  <c r="D116" i="16"/>
  <c r="E116" i="16"/>
  <c r="F116" i="16"/>
  <c r="G116" i="16"/>
  <c r="H116" i="16"/>
  <c r="I116" i="16"/>
  <c r="J116" i="16"/>
  <c r="K116" i="16"/>
  <c r="L116" i="16"/>
  <c r="M116" i="16"/>
  <c r="N116" i="16"/>
  <c r="O116" i="16"/>
  <c r="P116" i="16"/>
  <c r="Q116" i="16"/>
  <c r="R116" i="16"/>
  <c r="S116" i="16"/>
  <c r="T116" i="16"/>
  <c r="A117" i="16"/>
  <c r="B117" i="16"/>
  <c r="C117" i="16"/>
  <c r="D117" i="16"/>
  <c r="E117" i="16"/>
  <c r="F117" i="16"/>
  <c r="G117" i="16"/>
  <c r="H117" i="16"/>
  <c r="I117" i="16"/>
  <c r="J117" i="16"/>
  <c r="K117" i="16"/>
  <c r="L117" i="16"/>
  <c r="M117" i="16"/>
  <c r="N117" i="16"/>
  <c r="O117" i="16"/>
  <c r="P117" i="16"/>
  <c r="Q117" i="16"/>
  <c r="R117" i="16"/>
  <c r="S117" i="16"/>
  <c r="T117" i="16"/>
  <c r="A118" i="16"/>
  <c r="B118" i="16"/>
  <c r="C118" i="16"/>
  <c r="D118" i="16"/>
  <c r="E118" i="16"/>
  <c r="F118" i="16"/>
  <c r="G118" i="16"/>
  <c r="H118" i="16"/>
  <c r="I118" i="16"/>
  <c r="J118" i="16"/>
  <c r="K118" i="16"/>
  <c r="L118" i="16"/>
  <c r="M118" i="16"/>
  <c r="N118" i="16"/>
  <c r="O118" i="16"/>
  <c r="P118" i="16"/>
  <c r="Q118" i="16"/>
  <c r="R118" i="16"/>
  <c r="S118" i="16"/>
  <c r="T118" i="16"/>
  <c r="A119" i="16"/>
  <c r="B119" i="16"/>
  <c r="C119" i="16"/>
  <c r="D119" i="16"/>
  <c r="E119" i="16"/>
  <c r="F119" i="16"/>
  <c r="G119" i="16"/>
  <c r="H119" i="16"/>
  <c r="I119" i="16"/>
  <c r="J119" i="16"/>
  <c r="K119" i="16"/>
  <c r="L119" i="16"/>
  <c r="M119" i="16"/>
  <c r="N119" i="16"/>
  <c r="O119" i="16"/>
  <c r="P119" i="16"/>
  <c r="Q119" i="16"/>
  <c r="R119" i="16"/>
  <c r="S119" i="16"/>
  <c r="T119" i="16"/>
  <c r="A120" i="16"/>
  <c r="B120" i="16"/>
  <c r="C120" i="16"/>
  <c r="D120" i="16"/>
  <c r="E120" i="16"/>
  <c r="F120" i="16"/>
  <c r="G120" i="16"/>
  <c r="H120" i="16"/>
  <c r="I120" i="16"/>
  <c r="J120" i="16"/>
  <c r="K120" i="16"/>
  <c r="L120" i="16"/>
  <c r="M120" i="16"/>
  <c r="N120" i="16"/>
  <c r="O120" i="16"/>
  <c r="P120" i="16"/>
  <c r="Q120" i="16"/>
  <c r="R120" i="16"/>
  <c r="S120" i="16"/>
  <c r="T120" i="16"/>
  <c r="A121" i="16"/>
  <c r="B121" i="16"/>
  <c r="C121" i="16"/>
  <c r="D121" i="16"/>
  <c r="E121" i="16"/>
  <c r="F121" i="16"/>
  <c r="G121" i="16"/>
  <c r="H121" i="16"/>
  <c r="I121" i="16"/>
  <c r="J121" i="16"/>
  <c r="K121" i="16"/>
  <c r="L121" i="16"/>
  <c r="M121" i="16"/>
  <c r="N121" i="16"/>
  <c r="O121" i="16"/>
  <c r="P121" i="16"/>
  <c r="Q121" i="16"/>
  <c r="R121" i="16"/>
  <c r="S121" i="16"/>
  <c r="T121" i="16"/>
  <c r="A122" i="16"/>
  <c r="B122" i="16"/>
  <c r="C122" i="16"/>
  <c r="D122" i="16"/>
  <c r="E122" i="16"/>
  <c r="F122" i="16"/>
  <c r="G122" i="16"/>
  <c r="H122" i="16"/>
  <c r="I122" i="16"/>
  <c r="J122" i="16"/>
  <c r="K122" i="16"/>
  <c r="L122" i="16"/>
  <c r="M122" i="16"/>
  <c r="N122" i="16"/>
  <c r="O122" i="16"/>
  <c r="P122" i="16"/>
  <c r="Q122" i="16"/>
  <c r="R122" i="16"/>
  <c r="S122" i="16"/>
  <c r="T122" i="16"/>
  <c r="A123" i="16"/>
  <c r="B123" i="16"/>
  <c r="C123" i="16"/>
  <c r="D123" i="16"/>
  <c r="E123" i="16"/>
  <c r="F123" i="16"/>
  <c r="G123" i="16"/>
  <c r="H123" i="16"/>
  <c r="I123" i="16"/>
  <c r="J123" i="16"/>
  <c r="K123" i="16"/>
  <c r="L123" i="16"/>
  <c r="M123" i="16"/>
  <c r="N123" i="16"/>
  <c r="O123" i="16"/>
  <c r="P123" i="16"/>
  <c r="Q123" i="16"/>
  <c r="R123" i="16"/>
  <c r="S123" i="16"/>
  <c r="T123" i="16"/>
  <c r="A124" i="16"/>
  <c r="B124" i="16"/>
  <c r="C124" i="16"/>
  <c r="D124" i="16"/>
  <c r="E124" i="16"/>
  <c r="F124" i="16"/>
  <c r="G124" i="16"/>
  <c r="H124" i="16"/>
  <c r="I124" i="16"/>
  <c r="J124" i="16"/>
  <c r="K124" i="16"/>
  <c r="L124" i="16"/>
  <c r="M124" i="16"/>
  <c r="N124" i="16"/>
  <c r="O124" i="16"/>
  <c r="P124" i="16"/>
  <c r="Q124" i="16"/>
  <c r="R124" i="16"/>
  <c r="S124" i="16"/>
  <c r="T124" i="16"/>
  <c r="A125" i="16"/>
  <c r="B125" i="16"/>
  <c r="C125" i="16"/>
  <c r="D125" i="16"/>
  <c r="E125" i="16"/>
  <c r="F125" i="16"/>
  <c r="G125" i="16"/>
  <c r="H125" i="16"/>
  <c r="I125" i="16"/>
  <c r="J125" i="16"/>
  <c r="K125" i="16"/>
  <c r="L125" i="16"/>
  <c r="M125" i="16"/>
  <c r="N125" i="16"/>
  <c r="O125" i="16"/>
  <c r="P125" i="16"/>
  <c r="Q125" i="16"/>
  <c r="R125" i="16"/>
  <c r="S125" i="16"/>
  <c r="T125" i="16"/>
  <c r="A126" i="16"/>
  <c r="B126" i="16"/>
  <c r="C126" i="16"/>
  <c r="D126" i="16"/>
  <c r="E126" i="16"/>
  <c r="F126" i="16"/>
  <c r="G126" i="16"/>
  <c r="H126" i="16"/>
  <c r="I126" i="16"/>
  <c r="J126" i="16"/>
  <c r="K126" i="16"/>
  <c r="L126" i="16"/>
  <c r="M126" i="16"/>
  <c r="N126" i="16"/>
  <c r="O126" i="16"/>
  <c r="P126" i="16"/>
  <c r="Q126" i="16"/>
  <c r="R126" i="16"/>
  <c r="S126" i="16"/>
  <c r="T126" i="16"/>
  <c r="A127" i="16"/>
  <c r="B127" i="16"/>
  <c r="C127" i="16"/>
  <c r="D127" i="16"/>
  <c r="E127" i="16"/>
  <c r="F127" i="16"/>
  <c r="G127" i="16"/>
  <c r="H127" i="16"/>
  <c r="I127" i="16"/>
  <c r="J127" i="16"/>
  <c r="K127" i="16"/>
  <c r="L127" i="16"/>
  <c r="M127" i="16"/>
  <c r="N127" i="16"/>
  <c r="O127" i="16"/>
  <c r="P127" i="16"/>
  <c r="Q127" i="16"/>
  <c r="R127" i="16"/>
  <c r="S127" i="16"/>
  <c r="T127" i="16"/>
  <c r="A128" i="16"/>
  <c r="B128" i="16"/>
  <c r="C128" i="16"/>
  <c r="D128" i="16"/>
  <c r="E128" i="16"/>
  <c r="F128" i="16"/>
  <c r="G128" i="16"/>
  <c r="H128" i="16"/>
  <c r="I128" i="16"/>
  <c r="J128" i="16"/>
  <c r="K128" i="16"/>
  <c r="L128" i="16"/>
  <c r="M128" i="16"/>
  <c r="N128" i="16"/>
  <c r="O128" i="16"/>
  <c r="P128" i="16"/>
  <c r="Q128" i="16"/>
  <c r="R128" i="16"/>
  <c r="S128" i="16"/>
  <c r="T128" i="16"/>
  <c r="A129" i="16"/>
  <c r="B129" i="16"/>
  <c r="C129" i="16"/>
  <c r="D129" i="16"/>
  <c r="E129" i="16"/>
  <c r="F129" i="16"/>
  <c r="G129" i="16"/>
  <c r="H129" i="16"/>
  <c r="I129" i="16"/>
  <c r="J129" i="16"/>
  <c r="K129" i="16"/>
  <c r="L129" i="16"/>
  <c r="M129" i="16"/>
  <c r="N129" i="16"/>
  <c r="O129" i="16"/>
  <c r="P129" i="16"/>
  <c r="Q129" i="16"/>
  <c r="R129" i="16"/>
  <c r="S129" i="16"/>
  <c r="T129" i="16"/>
  <c r="A130" i="16"/>
  <c r="B130" i="16"/>
  <c r="C130" i="16"/>
  <c r="D130" i="16"/>
  <c r="E130" i="16"/>
  <c r="F130" i="16"/>
  <c r="G130" i="16"/>
  <c r="H130" i="16"/>
  <c r="I130" i="16"/>
  <c r="J130" i="16"/>
  <c r="K130" i="16"/>
  <c r="L130" i="16"/>
  <c r="M130" i="16"/>
  <c r="N130" i="16"/>
  <c r="O130" i="16"/>
  <c r="P130" i="16"/>
  <c r="Q130" i="16"/>
  <c r="R130" i="16"/>
  <c r="S130" i="16"/>
  <c r="T130" i="16"/>
  <c r="A131" i="16"/>
  <c r="B131" i="16"/>
  <c r="C131" i="16"/>
  <c r="D131" i="16"/>
  <c r="E131" i="16"/>
  <c r="F131" i="16"/>
  <c r="G131" i="16"/>
  <c r="H131" i="16"/>
  <c r="I131" i="16"/>
  <c r="J131" i="16"/>
  <c r="K131" i="16"/>
  <c r="L131" i="16"/>
  <c r="M131" i="16"/>
  <c r="N131" i="16"/>
  <c r="O131" i="16"/>
  <c r="P131" i="16"/>
  <c r="Q131" i="16"/>
  <c r="R131" i="16"/>
  <c r="S131" i="16"/>
  <c r="T131" i="16"/>
  <c r="A132" i="16"/>
  <c r="B132" i="16"/>
  <c r="C132" i="16"/>
  <c r="D132" i="16"/>
  <c r="E132" i="16"/>
  <c r="F132" i="16"/>
  <c r="G132" i="16"/>
  <c r="H132" i="16"/>
  <c r="I132" i="16"/>
  <c r="J132" i="16"/>
  <c r="K132" i="16"/>
  <c r="L132" i="16"/>
  <c r="M132" i="16"/>
  <c r="N132" i="16"/>
  <c r="O132" i="16"/>
  <c r="P132" i="16"/>
  <c r="Q132" i="16"/>
  <c r="R132" i="16"/>
  <c r="S132" i="16"/>
  <c r="T132" i="16"/>
  <c r="A133" i="16"/>
  <c r="B133" i="16"/>
  <c r="C133" i="16"/>
  <c r="D133" i="16"/>
  <c r="E133" i="16"/>
  <c r="F133" i="16"/>
  <c r="G133" i="16"/>
  <c r="H133" i="16"/>
  <c r="I133" i="16"/>
  <c r="J133" i="16"/>
  <c r="K133" i="16"/>
  <c r="L133" i="16"/>
  <c r="M133" i="16"/>
  <c r="N133" i="16"/>
  <c r="O133" i="16"/>
  <c r="P133" i="16"/>
  <c r="Q133" i="16"/>
  <c r="R133" i="16"/>
  <c r="S133" i="16"/>
  <c r="T133" i="16"/>
  <c r="A134" i="16"/>
  <c r="B134" i="16"/>
  <c r="C134" i="16"/>
  <c r="D134" i="16"/>
  <c r="E134" i="16"/>
  <c r="F134" i="16"/>
  <c r="G134" i="16"/>
  <c r="H134" i="16"/>
  <c r="I134" i="16"/>
  <c r="J134" i="16"/>
  <c r="K134" i="16"/>
  <c r="L134" i="16"/>
  <c r="M134" i="16"/>
  <c r="N134" i="16"/>
  <c r="O134" i="16"/>
  <c r="P134" i="16"/>
  <c r="Q134" i="16"/>
  <c r="R134" i="16"/>
  <c r="S134" i="16"/>
  <c r="T134" i="16"/>
  <c r="A135" i="16"/>
  <c r="B135" i="16"/>
  <c r="C135" i="16"/>
  <c r="D135" i="16"/>
  <c r="E135" i="16"/>
  <c r="F135" i="16"/>
  <c r="G135" i="16"/>
  <c r="H135" i="16"/>
  <c r="I135" i="16"/>
  <c r="J135" i="16"/>
  <c r="K135" i="16"/>
  <c r="L135" i="16"/>
  <c r="M135" i="16"/>
  <c r="N135" i="16"/>
  <c r="O135" i="16"/>
  <c r="P135" i="16"/>
  <c r="Q135" i="16"/>
  <c r="R135" i="16"/>
  <c r="S135" i="16"/>
  <c r="T135" i="16"/>
  <c r="A136" i="16"/>
  <c r="B136" i="16"/>
  <c r="C136" i="16"/>
  <c r="D136" i="16"/>
  <c r="E136" i="16"/>
  <c r="F136" i="16"/>
  <c r="G136" i="16"/>
  <c r="H136" i="16"/>
  <c r="I136" i="16"/>
  <c r="J136" i="16"/>
  <c r="K136" i="16"/>
  <c r="L136" i="16"/>
  <c r="M136" i="16"/>
  <c r="N136" i="16"/>
  <c r="O136" i="16"/>
  <c r="P136" i="16"/>
  <c r="Q136" i="16"/>
  <c r="R136" i="16"/>
  <c r="S136" i="16"/>
  <c r="T136" i="16"/>
  <c r="A137" i="16"/>
  <c r="B137" i="16"/>
  <c r="C137" i="16"/>
  <c r="D137" i="16"/>
  <c r="E137" i="16"/>
  <c r="F137" i="16"/>
  <c r="G137" i="16"/>
  <c r="H137" i="16"/>
  <c r="I137" i="16"/>
  <c r="J137" i="16"/>
  <c r="K137" i="16"/>
  <c r="L137" i="16"/>
  <c r="M137" i="16"/>
  <c r="N137" i="16"/>
  <c r="O137" i="16"/>
  <c r="P137" i="16"/>
  <c r="Q137" i="16"/>
  <c r="R137" i="16"/>
  <c r="S137" i="16"/>
  <c r="T137" i="16"/>
  <c r="A138" i="16"/>
  <c r="B138" i="16"/>
  <c r="C138" i="16"/>
  <c r="D138" i="16"/>
  <c r="E138" i="16"/>
  <c r="F138" i="16"/>
  <c r="G138" i="16"/>
  <c r="H138" i="16"/>
  <c r="I138" i="16"/>
  <c r="J138" i="16"/>
  <c r="K138" i="16"/>
  <c r="L138" i="16"/>
  <c r="M138" i="16"/>
  <c r="N138" i="16"/>
  <c r="O138" i="16"/>
  <c r="P138" i="16"/>
  <c r="Q138" i="16"/>
  <c r="R138" i="16"/>
  <c r="S138" i="16"/>
  <c r="T138" i="16"/>
  <c r="A139" i="16"/>
  <c r="B139" i="16"/>
  <c r="C139" i="16"/>
  <c r="D139" i="16"/>
  <c r="E139" i="16"/>
  <c r="F139" i="16"/>
  <c r="G139" i="16"/>
  <c r="H139" i="16"/>
  <c r="I139" i="16"/>
  <c r="J139" i="16"/>
  <c r="K139" i="16"/>
  <c r="L139" i="16"/>
  <c r="M139" i="16"/>
  <c r="N139" i="16"/>
  <c r="O139" i="16"/>
  <c r="P139" i="16"/>
  <c r="Q139" i="16"/>
  <c r="R139" i="16"/>
  <c r="S139" i="16"/>
  <c r="T139" i="16"/>
  <c r="A140" i="16"/>
  <c r="B140" i="16"/>
  <c r="C140" i="16"/>
  <c r="D140" i="16"/>
  <c r="E140" i="16"/>
  <c r="F140" i="16"/>
  <c r="G140" i="16"/>
  <c r="H140" i="16"/>
  <c r="I140" i="16"/>
  <c r="J140" i="16"/>
  <c r="K140" i="16"/>
  <c r="L140" i="16"/>
  <c r="M140" i="16"/>
  <c r="N140" i="16"/>
  <c r="O140" i="16"/>
  <c r="P140" i="16"/>
  <c r="Q140" i="16"/>
  <c r="R140" i="16"/>
  <c r="S140" i="16"/>
  <c r="T140" i="16"/>
  <c r="A141" i="16"/>
  <c r="B141" i="16"/>
  <c r="C141" i="16"/>
  <c r="D141" i="16"/>
  <c r="E141" i="16"/>
  <c r="F141" i="16"/>
  <c r="G141" i="16"/>
  <c r="H141" i="16"/>
  <c r="I141" i="16"/>
  <c r="J141" i="16"/>
  <c r="K141" i="16"/>
  <c r="L141" i="16"/>
  <c r="M141" i="16"/>
  <c r="N141" i="16"/>
  <c r="O141" i="16"/>
  <c r="P141" i="16"/>
  <c r="Q141" i="16"/>
  <c r="R141" i="16"/>
  <c r="S141" i="16"/>
  <c r="T141" i="16"/>
  <c r="A142" i="16"/>
  <c r="B142" i="16"/>
  <c r="C142" i="16"/>
  <c r="D142" i="16"/>
  <c r="E142" i="16"/>
  <c r="F142" i="16"/>
  <c r="G142" i="16"/>
  <c r="H142" i="16"/>
  <c r="I142" i="16"/>
  <c r="J142" i="16"/>
  <c r="K142" i="16"/>
  <c r="L142" i="16"/>
  <c r="M142" i="16"/>
  <c r="N142" i="16"/>
  <c r="O142" i="16"/>
  <c r="P142" i="16"/>
  <c r="Q142" i="16"/>
  <c r="R142" i="16"/>
  <c r="S142" i="16"/>
  <c r="T142" i="16"/>
  <c r="A143" i="16"/>
  <c r="B143" i="16"/>
  <c r="C143" i="16"/>
  <c r="D143" i="16"/>
  <c r="E143" i="16"/>
  <c r="F143" i="16"/>
  <c r="G143" i="16"/>
  <c r="H143" i="16"/>
  <c r="I143" i="16"/>
  <c r="J143" i="16"/>
  <c r="K143" i="16"/>
  <c r="L143" i="16"/>
  <c r="M143" i="16"/>
  <c r="N143" i="16"/>
  <c r="O143" i="16"/>
  <c r="P143" i="16"/>
  <c r="Q143" i="16"/>
  <c r="R143" i="16"/>
  <c r="S143" i="16"/>
  <c r="T143" i="16"/>
  <c r="A144" i="16"/>
  <c r="B144" i="16"/>
  <c r="C144" i="16"/>
  <c r="D144" i="16"/>
  <c r="E144" i="16"/>
  <c r="F144" i="16"/>
  <c r="G144" i="16"/>
  <c r="H144" i="16"/>
  <c r="I144" i="16"/>
  <c r="J144" i="16"/>
  <c r="K144" i="16"/>
  <c r="L144" i="16"/>
  <c r="M144" i="16"/>
  <c r="N144" i="16"/>
  <c r="O144" i="16"/>
  <c r="P144" i="16"/>
  <c r="Q144" i="16"/>
  <c r="R144" i="16"/>
  <c r="S144" i="16"/>
  <c r="T144" i="16"/>
  <c r="A145" i="16"/>
  <c r="B145" i="16"/>
  <c r="C145" i="16"/>
  <c r="D145" i="16"/>
  <c r="E145" i="16"/>
  <c r="F145" i="16"/>
  <c r="G145" i="16"/>
  <c r="H145" i="16"/>
  <c r="I145" i="16"/>
  <c r="J145" i="16"/>
  <c r="K145" i="16"/>
  <c r="L145" i="16"/>
  <c r="M145" i="16"/>
  <c r="N145" i="16"/>
  <c r="O145" i="16"/>
  <c r="P145" i="16"/>
  <c r="Q145" i="16"/>
  <c r="R145" i="16"/>
  <c r="S145" i="16"/>
  <c r="T145" i="16"/>
  <c r="A146" i="16"/>
  <c r="B146" i="16"/>
  <c r="C146" i="16"/>
  <c r="D146" i="16"/>
  <c r="E146" i="16"/>
  <c r="F146" i="16"/>
  <c r="G146" i="16"/>
  <c r="H146" i="16"/>
  <c r="I146" i="16"/>
  <c r="J146" i="16"/>
  <c r="K146" i="16"/>
  <c r="L146" i="16"/>
  <c r="M146" i="16"/>
  <c r="N146" i="16"/>
  <c r="O146" i="16"/>
  <c r="P146" i="16"/>
  <c r="Q146" i="16"/>
  <c r="R146" i="16"/>
  <c r="S146" i="16"/>
  <c r="T146" i="16"/>
  <c r="A147" i="16"/>
  <c r="B147" i="16"/>
  <c r="C147" i="16"/>
  <c r="D147" i="16"/>
  <c r="E147" i="16"/>
  <c r="F147" i="16"/>
  <c r="G147" i="16"/>
  <c r="H147" i="16"/>
  <c r="I147" i="16"/>
  <c r="J147" i="16"/>
  <c r="K147" i="16"/>
  <c r="L147" i="16"/>
  <c r="M147" i="16"/>
  <c r="N147" i="16"/>
  <c r="O147" i="16"/>
  <c r="P147" i="16"/>
  <c r="Q147" i="16"/>
  <c r="R147" i="16"/>
  <c r="S147" i="16"/>
  <c r="T147" i="16"/>
  <c r="A148" i="16"/>
  <c r="B148" i="16"/>
  <c r="C148" i="16"/>
  <c r="D148" i="16"/>
  <c r="E148" i="16"/>
  <c r="F148" i="16"/>
  <c r="G148" i="16"/>
  <c r="H148" i="16"/>
  <c r="I148" i="16"/>
  <c r="J148" i="16"/>
  <c r="K148" i="16"/>
  <c r="L148" i="16"/>
  <c r="M148" i="16"/>
  <c r="N148" i="16"/>
  <c r="O148" i="16"/>
  <c r="P148" i="16"/>
  <c r="Q148" i="16"/>
  <c r="R148" i="16"/>
  <c r="S148" i="16"/>
  <c r="T148" i="16"/>
  <c r="A149" i="16"/>
  <c r="B149" i="16"/>
  <c r="C149" i="16"/>
  <c r="D149" i="16"/>
  <c r="E149" i="16"/>
  <c r="F149" i="16"/>
  <c r="G149" i="16"/>
  <c r="H149" i="16"/>
  <c r="I149" i="16"/>
  <c r="J149" i="16"/>
  <c r="K149" i="16"/>
  <c r="L149" i="16"/>
  <c r="M149" i="16"/>
  <c r="N149" i="16"/>
  <c r="O149" i="16"/>
  <c r="P149" i="16"/>
  <c r="Q149" i="16"/>
  <c r="R149" i="16"/>
  <c r="S149" i="16"/>
  <c r="T149" i="16"/>
  <c r="A150" i="16"/>
  <c r="B150" i="16"/>
  <c r="C150" i="16"/>
  <c r="D150" i="16"/>
  <c r="E150" i="16"/>
  <c r="F150" i="16"/>
  <c r="G150" i="16"/>
  <c r="H150" i="16"/>
  <c r="I150" i="16"/>
  <c r="J150" i="16"/>
  <c r="K150" i="16"/>
  <c r="L150" i="16"/>
  <c r="M150" i="16"/>
  <c r="N150" i="16"/>
  <c r="O150" i="16"/>
  <c r="P150" i="16"/>
  <c r="Q150" i="16"/>
  <c r="R150" i="16"/>
  <c r="S150" i="16"/>
  <c r="T150" i="16"/>
  <c r="A151" i="16"/>
  <c r="B151" i="16"/>
  <c r="C151" i="16"/>
  <c r="D151" i="16"/>
  <c r="E151" i="16"/>
  <c r="F151" i="16"/>
  <c r="G151" i="16"/>
  <c r="H151" i="16"/>
  <c r="I151" i="16"/>
  <c r="J151" i="16"/>
  <c r="K151" i="16"/>
  <c r="L151" i="16"/>
  <c r="M151" i="16"/>
  <c r="N151" i="16"/>
  <c r="O151" i="16"/>
  <c r="P151" i="16"/>
  <c r="Q151" i="16"/>
  <c r="R151" i="16"/>
  <c r="S151" i="16"/>
  <c r="T151" i="16"/>
  <c r="A152" i="16"/>
  <c r="B152" i="16"/>
  <c r="C152" i="16"/>
  <c r="D152" i="16"/>
  <c r="E152" i="16"/>
  <c r="F152" i="16"/>
  <c r="G152" i="16"/>
  <c r="H152" i="16"/>
  <c r="I152" i="16"/>
  <c r="J152" i="16"/>
  <c r="K152" i="16"/>
  <c r="L152" i="16"/>
  <c r="M152" i="16"/>
  <c r="N152" i="16"/>
  <c r="O152" i="16"/>
  <c r="P152" i="16"/>
  <c r="Q152" i="16"/>
  <c r="R152" i="16"/>
  <c r="S152" i="16"/>
  <c r="T152" i="16"/>
  <c r="A153" i="16"/>
  <c r="B153" i="16"/>
  <c r="C153" i="16"/>
  <c r="D153" i="16"/>
  <c r="E153" i="16"/>
  <c r="F153" i="16"/>
  <c r="G153" i="16"/>
  <c r="H153" i="16"/>
  <c r="I153" i="16"/>
  <c r="J153" i="16"/>
  <c r="K153" i="16"/>
  <c r="L153" i="16"/>
  <c r="M153" i="16"/>
  <c r="N153" i="16"/>
  <c r="O153" i="16"/>
  <c r="P153" i="16"/>
  <c r="Q153" i="16"/>
  <c r="R153" i="16"/>
  <c r="S153" i="16"/>
  <c r="T153" i="16"/>
  <c r="A154" i="16"/>
  <c r="B154" i="16"/>
  <c r="C154" i="16"/>
  <c r="D154" i="16"/>
  <c r="E154" i="16"/>
  <c r="F154" i="16"/>
  <c r="G154" i="16"/>
  <c r="H154" i="16"/>
  <c r="I154" i="16"/>
  <c r="J154" i="16"/>
  <c r="K154" i="16"/>
  <c r="L154" i="16"/>
  <c r="M154" i="16"/>
  <c r="N154" i="16"/>
  <c r="O154" i="16"/>
  <c r="P154" i="16"/>
  <c r="Q154" i="16"/>
  <c r="R154" i="16"/>
  <c r="S154" i="16"/>
  <c r="T154" i="16"/>
  <c r="A155" i="16"/>
  <c r="B155" i="16"/>
  <c r="C155" i="16"/>
  <c r="D155" i="16"/>
  <c r="E155" i="16"/>
  <c r="F155" i="16"/>
  <c r="G155" i="16"/>
  <c r="H155" i="16"/>
  <c r="I155" i="16"/>
  <c r="J155" i="16"/>
  <c r="K155" i="16"/>
  <c r="L155" i="16"/>
  <c r="M155" i="16"/>
  <c r="N155" i="16"/>
  <c r="O155" i="16"/>
  <c r="P155" i="16"/>
  <c r="Q155" i="16"/>
  <c r="R155" i="16"/>
  <c r="S155" i="16"/>
  <c r="T155" i="16"/>
  <c r="A156" i="16"/>
  <c r="B156" i="16"/>
  <c r="C156" i="16"/>
  <c r="D156" i="16"/>
  <c r="E156" i="16"/>
  <c r="F156" i="16"/>
  <c r="G156" i="16"/>
  <c r="H156" i="16"/>
  <c r="I156" i="16"/>
  <c r="J156" i="16"/>
  <c r="K156" i="16"/>
  <c r="L156" i="16"/>
  <c r="M156" i="16"/>
  <c r="N156" i="16"/>
  <c r="O156" i="16"/>
  <c r="P156" i="16"/>
  <c r="Q156" i="16"/>
  <c r="R156" i="16"/>
  <c r="S156" i="16"/>
  <c r="T156" i="16"/>
  <c r="A157" i="16"/>
  <c r="B157" i="16"/>
  <c r="C157" i="16"/>
  <c r="D157" i="16"/>
  <c r="E157" i="16"/>
  <c r="F157" i="16"/>
  <c r="G157" i="16"/>
  <c r="H157" i="16"/>
  <c r="I157" i="16"/>
  <c r="J157" i="16"/>
  <c r="K157" i="16"/>
  <c r="L157" i="16"/>
  <c r="M157" i="16"/>
  <c r="N157" i="16"/>
  <c r="O157" i="16"/>
  <c r="P157" i="16"/>
  <c r="Q157" i="16"/>
  <c r="R157" i="16"/>
  <c r="S157" i="16"/>
  <c r="T157" i="16"/>
  <c r="A158" i="16"/>
  <c r="B158" i="16"/>
  <c r="C158" i="16"/>
  <c r="D158" i="16"/>
  <c r="E158" i="16"/>
  <c r="F158" i="16"/>
  <c r="G158" i="16"/>
  <c r="H158" i="16"/>
  <c r="I158" i="16"/>
  <c r="J158" i="16"/>
  <c r="K158" i="16"/>
  <c r="L158" i="16"/>
  <c r="M158" i="16"/>
  <c r="N158" i="16"/>
  <c r="O158" i="16"/>
  <c r="P158" i="16"/>
  <c r="Q158" i="16"/>
  <c r="R158" i="16"/>
  <c r="S158" i="16"/>
  <c r="T158" i="16"/>
  <c r="A159" i="16"/>
  <c r="B159" i="16"/>
  <c r="C159" i="16"/>
  <c r="D159" i="16"/>
  <c r="E159" i="16"/>
  <c r="F159" i="16"/>
  <c r="G159" i="16"/>
  <c r="H159" i="16"/>
  <c r="I159" i="16"/>
  <c r="J159" i="16"/>
  <c r="K159" i="16"/>
  <c r="L159" i="16"/>
  <c r="M159" i="16"/>
  <c r="N159" i="16"/>
  <c r="O159" i="16"/>
  <c r="P159" i="16"/>
  <c r="Q159" i="16"/>
  <c r="R159" i="16"/>
  <c r="S159" i="16"/>
  <c r="T159" i="16"/>
  <c r="A160" i="16"/>
  <c r="B160" i="16"/>
  <c r="C160" i="16"/>
  <c r="D160" i="16"/>
  <c r="E160" i="16"/>
  <c r="F160" i="16"/>
  <c r="G160" i="16"/>
  <c r="H160" i="16"/>
  <c r="I160" i="16"/>
  <c r="J160" i="16"/>
  <c r="K160" i="16"/>
  <c r="L160" i="16"/>
  <c r="M160" i="16"/>
  <c r="N160" i="16"/>
  <c r="O160" i="16"/>
  <c r="P160" i="16"/>
  <c r="Q160" i="16"/>
  <c r="R160" i="16"/>
  <c r="S160" i="16"/>
  <c r="T160" i="16"/>
  <c r="A161" i="16"/>
  <c r="B161" i="16"/>
  <c r="C161" i="16"/>
  <c r="D161" i="16"/>
  <c r="E161" i="16"/>
  <c r="F161" i="16"/>
  <c r="G161" i="16"/>
  <c r="H161" i="16"/>
  <c r="I161" i="16"/>
  <c r="J161" i="16"/>
  <c r="K161" i="16"/>
  <c r="L161" i="16"/>
  <c r="M161" i="16"/>
  <c r="N161" i="16"/>
  <c r="O161" i="16"/>
  <c r="P161" i="16"/>
  <c r="Q161" i="16"/>
  <c r="R161" i="16"/>
  <c r="S161" i="16"/>
  <c r="T161" i="16"/>
  <c r="A162" i="16"/>
  <c r="B162" i="16"/>
  <c r="C162" i="16"/>
  <c r="D162" i="16"/>
  <c r="E162" i="16"/>
  <c r="F162" i="16"/>
  <c r="G162" i="16"/>
  <c r="H162" i="16"/>
  <c r="I162" i="16"/>
  <c r="J162" i="16"/>
  <c r="K162" i="16"/>
  <c r="L162" i="16"/>
  <c r="M162" i="16"/>
  <c r="N162" i="16"/>
  <c r="O162" i="16"/>
  <c r="P162" i="16"/>
  <c r="Q162" i="16"/>
  <c r="R162" i="16"/>
  <c r="S162" i="16"/>
  <c r="T162" i="16"/>
  <c r="A163" i="16"/>
  <c r="B163" i="16"/>
  <c r="C163" i="16"/>
  <c r="D163" i="16"/>
  <c r="E163" i="16"/>
  <c r="F163" i="16"/>
  <c r="G163" i="16"/>
  <c r="H163" i="16"/>
  <c r="I163" i="16"/>
  <c r="J163" i="16"/>
  <c r="K163" i="16"/>
  <c r="L163" i="16"/>
  <c r="M163" i="16"/>
  <c r="N163" i="16"/>
  <c r="O163" i="16"/>
  <c r="P163" i="16"/>
  <c r="Q163" i="16"/>
  <c r="R163" i="16"/>
  <c r="S163" i="16"/>
  <c r="T163" i="16"/>
  <c r="A164" i="16"/>
  <c r="B164" i="16"/>
  <c r="C164" i="16"/>
  <c r="D164" i="16"/>
  <c r="E164" i="16"/>
  <c r="F164" i="16"/>
  <c r="G164" i="16"/>
  <c r="H164" i="16"/>
  <c r="I164" i="16"/>
  <c r="J164" i="16"/>
  <c r="K164" i="16"/>
  <c r="L164" i="16"/>
  <c r="M164" i="16"/>
  <c r="N164" i="16"/>
  <c r="O164" i="16"/>
  <c r="P164" i="16"/>
  <c r="Q164" i="16"/>
  <c r="R164" i="16"/>
  <c r="S164" i="16"/>
  <c r="T164" i="16"/>
  <c r="A165" i="16"/>
  <c r="B165" i="16"/>
  <c r="C165" i="16"/>
  <c r="D165" i="16"/>
  <c r="E165" i="16"/>
  <c r="F165" i="16"/>
  <c r="G165" i="16"/>
  <c r="H165" i="16"/>
  <c r="I165" i="16"/>
  <c r="J165" i="16"/>
  <c r="K165" i="16"/>
  <c r="L165" i="16"/>
  <c r="M165" i="16"/>
  <c r="N165" i="16"/>
  <c r="O165" i="16"/>
  <c r="P165" i="16"/>
  <c r="Q165" i="16"/>
  <c r="R165" i="16"/>
  <c r="S165" i="16"/>
  <c r="T165" i="16"/>
  <c r="A166" i="16"/>
  <c r="B166" i="16"/>
  <c r="C166" i="16"/>
  <c r="D166" i="16"/>
  <c r="E166" i="16"/>
  <c r="F166" i="16"/>
  <c r="G166" i="16"/>
  <c r="H166" i="16"/>
  <c r="I166" i="16"/>
  <c r="J166" i="16"/>
  <c r="K166" i="16"/>
  <c r="L166" i="16"/>
  <c r="M166" i="16"/>
  <c r="N166" i="16"/>
  <c r="O166" i="16"/>
  <c r="P166" i="16"/>
  <c r="Q166" i="16"/>
  <c r="R166" i="16"/>
  <c r="S166" i="16"/>
  <c r="T166" i="16"/>
  <c r="A167" i="16"/>
  <c r="B167" i="16"/>
  <c r="C167" i="16"/>
  <c r="D167" i="16"/>
  <c r="E167" i="16"/>
  <c r="F167" i="16"/>
  <c r="G167" i="16"/>
  <c r="H167" i="16"/>
  <c r="I167" i="16"/>
  <c r="J167" i="16"/>
  <c r="K167" i="16"/>
  <c r="L167" i="16"/>
  <c r="M167" i="16"/>
  <c r="N167" i="16"/>
  <c r="O167" i="16"/>
  <c r="P167" i="16"/>
  <c r="Q167" i="16"/>
  <c r="R167" i="16"/>
  <c r="S167" i="16"/>
  <c r="T167" i="16"/>
  <c r="A168" i="16"/>
  <c r="B168" i="16"/>
  <c r="C168" i="16"/>
  <c r="D168" i="16"/>
  <c r="E168" i="16"/>
  <c r="F168" i="16"/>
  <c r="G168" i="16"/>
  <c r="H168" i="16"/>
  <c r="I168" i="16"/>
  <c r="J168" i="16"/>
  <c r="K168" i="16"/>
  <c r="L168" i="16"/>
  <c r="M168" i="16"/>
  <c r="N168" i="16"/>
  <c r="O168" i="16"/>
  <c r="P168" i="16"/>
  <c r="Q168" i="16"/>
  <c r="R168" i="16"/>
  <c r="S168" i="16"/>
  <c r="T168" i="16"/>
  <c r="A169" i="16"/>
  <c r="B169" i="16"/>
  <c r="C169" i="16"/>
  <c r="D169" i="16"/>
  <c r="E169" i="16"/>
  <c r="F169" i="16"/>
  <c r="G169" i="16"/>
  <c r="H169" i="16"/>
  <c r="I169" i="16"/>
  <c r="J169" i="16"/>
  <c r="K169" i="16"/>
  <c r="L169" i="16"/>
  <c r="M169" i="16"/>
  <c r="N169" i="16"/>
  <c r="O169" i="16"/>
  <c r="P169" i="16"/>
  <c r="Q169" i="16"/>
  <c r="R169" i="16"/>
  <c r="S169" i="16"/>
  <c r="T169" i="16"/>
  <c r="A170" i="16"/>
  <c r="B170" i="16"/>
  <c r="C170" i="16"/>
  <c r="D170" i="16"/>
  <c r="E170" i="16"/>
  <c r="F170" i="16"/>
  <c r="G170" i="16"/>
  <c r="H170" i="16"/>
  <c r="I170" i="16"/>
  <c r="J170" i="16"/>
  <c r="K170" i="16"/>
  <c r="L170" i="16"/>
  <c r="M170" i="16"/>
  <c r="N170" i="16"/>
  <c r="O170" i="16"/>
  <c r="P170" i="16"/>
  <c r="Q170" i="16"/>
  <c r="R170" i="16"/>
  <c r="S170" i="16"/>
  <c r="T170" i="16"/>
  <c r="A171" i="16"/>
  <c r="B171" i="16"/>
  <c r="C171" i="16"/>
  <c r="D171" i="16"/>
  <c r="E171" i="16"/>
  <c r="F171" i="16"/>
  <c r="G171" i="16"/>
  <c r="H171" i="16"/>
  <c r="I171" i="16"/>
  <c r="J171" i="16"/>
  <c r="K171" i="16"/>
  <c r="L171" i="16"/>
  <c r="M171" i="16"/>
  <c r="N171" i="16"/>
  <c r="O171" i="16"/>
  <c r="P171" i="16"/>
  <c r="Q171" i="16"/>
  <c r="R171" i="16"/>
  <c r="S171" i="16"/>
  <c r="T171" i="16"/>
  <c r="A172" i="16"/>
  <c r="B172" i="16"/>
  <c r="C172" i="16"/>
  <c r="D172" i="16"/>
  <c r="E172" i="16"/>
  <c r="F172" i="16"/>
  <c r="G172" i="16"/>
  <c r="H172" i="16"/>
  <c r="I172" i="16"/>
  <c r="J172" i="16"/>
  <c r="K172" i="16"/>
  <c r="L172" i="16"/>
  <c r="M172" i="16"/>
  <c r="N172" i="16"/>
  <c r="O172" i="16"/>
  <c r="P172" i="16"/>
  <c r="Q172" i="16"/>
  <c r="R172" i="16"/>
  <c r="S172" i="16"/>
  <c r="T172" i="16"/>
  <c r="A173" i="16"/>
  <c r="B173" i="16"/>
  <c r="C173" i="16"/>
  <c r="D173" i="16"/>
  <c r="E173" i="16"/>
  <c r="F173" i="16"/>
  <c r="G173" i="16"/>
  <c r="H173" i="16"/>
  <c r="I173" i="16"/>
  <c r="J173" i="16"/>
  <c r="K173" i="16"/>
  <c r="L173" i="16"/>
  <c r="M173" i="16"/>
  <c r="N173" i="16"/>
  <c r="O173" i="16"/>
  <c r="P173" i="16"/>
  <c r="Q173" i="16"/>
  <c r="R173" i="16"/>
  <c r="S173" i="16"/>
  <c r="T173" i="16"/>
  <c r="A174" i="16"/>
  <c r="B174" i="16"/>
  <c r="C174" i="16"/>
  <c r="D174" i="16"/>
  <c r="E174" i="16"/>
  <c r="F174" i="16"/>
  <c r="G174" i="16"/>
  <c r="H174" i="16"/>
  <c r="I174" i="16"/>
  <c r="J174" i="16"/>
  <c r="K174" i="16"/>
  <c r="L174" i="16"/>
  <c r="M174" i="16"/>
  <c r="N174" i="16"/>
  <c r="O174" i="16"/>
  <c r="P174" i="16"/>
  <c r="Q174" i="16"/>
  <c r="R174" i="16"/>
  <c r="S174" i="16"/>
  <c r="T174" i="16"/>
  <c r="A175" i="16"/>
  <c r="B175" i="16"/>
  <c r="C175" i="16"/>
  <c r="D175" i="16"/>
  <c r="E175" i="16"/>
  <c r="F175" i="16"/>
  <c r="G175" i="16"/>
  <c r="H175" i="16"/>
  <c r="I175" i="16"/>
  <c r="J175" i="16"/>
  <c r="K175" i="16"/>
  <c r="L175" i="16"/>
  <c r="M175" i="16"/>
  <c r="N175" i="16"/>
  <c r="O175" i="16"/>
  <c r="P175" i="16"/>
  <c r="Q175" i="16"/>
  <c r="R175" i="16"/>
  <c r="S175" i="16"/>
  <c r="T175" i="16"/>
  <c r="A176" i="16"/>
  <c r="B176" i="16"/>
  <c r="C176" i="16"/>
  <c r="D176" i="16"/>
  <c r="E176" i="16"/>
  <c r="F176" i="16"/>
  <c r="G176" i="16"/>
  <c r="H176" i="16"/>
  <c r="I176" i="16"/>
  <c r="J176" i="16"/>
  <c r="K176" i="16"/>
  <c r="L176" i="16"/>
  <c r="M176" i="16"/>
  <c r="N176" i="16"/>
  <c r="O176" i="16"/>
  <c r="P176" i="16"/>
  <c r="Q176" i="16"/>
  <c r="R176" i="16"/>
  <c r="S176" i="16"/>
  <c r="T176" i="16"/>
  <c r="A177" i="16"/>
  <c r="B177" i="16"/>
  <c r="C177" i="16"/>
  <c r="D177" i="16"/>
  <c r="E177" i="16"/>
  <c r="F177" i="16"/>
  <c r="G177" i="16"/>
  <c r="H177" i="16"/>
  <c r="I177" i="16"/>
  <c r="J177" i="16"/>
  <c r="K177" i="16"/>
  <c r="L177" i="16"/>
  <c r="M177" i="16"/>
  <c r="N177" i="16"/>
  <c r="O177" i="16"/>
  <c r="P177" i="16"/>
  <c r="Q177" i="16"/>
  <c r="R177" i="16"/>
  <c r="S177" i="16"/>
  <c r="T177" i="16"/>
  <c r="A178" i="16"/>
  <c r="B178" i="16"/>
  <c r="C178" i="16"/>
  <c r="D178" i="16"/>
  <c r="E178" i="16"/>
  <c r="F178" i="16"/>
  <c r="G178" i="16"/>
  <c r="H178" i="16"/>
  <c r="I178" i="16"/>
  <c r="J178" i="16"/>
  <c r="K178" i="16"/>
  <c r="L178" i="16"/>
  <c r="M178" i="16"/>
  <c r="N178" i="16"/>
  <c r="O178" i="16"/>
  <c r="P178" i="16"/>
  <c r="Q178" i="16"/>
  <c r="R178" i="16"/>
  <c r="S178" i="16"/>
  <c r="T178" i="16"/>
  <c r="A179" i="16"/>
  <c r="B179" i="16"/>
  <c r="C179" i="16"/>
  <c r="D179" i="16"/>
  <c r="E179" i="16"/>
  <c r="F179" i="16"/>
  <c r="G179" i="16"/>
  <c r="H179" i="16"/>
  <c r="I179" i="16"/>
  <c r="J179" i="16"/>
  <c r="K179" i="16"/>
  <c r="L179" i="16"/>
  <c r="M179" i="16"/>
  <c r="N179" i="16"/>
  <c r="O179" i="16"/>
  <c r="P179" i="16"/>
  <c r="Q179" i="16"/>
  <c r="R179" i="16"/>
  <c r="S179" i="16"/>
  <c r="T179" i="16"/>
  <c r="A180" i="16"/>
  <c r="B180" i="16"/>
  <c r="C180" i="16"/>
  <c r="D180" i="16"/>
  <c r="E180" i="16"/>
  <c r="F180" i="16"/>
  <c r="G180" i="16"/>
  <c r="H180" i="16"/>
  <c r="I180" i="16"/>
  <c r="J180" i="16"/>
  <c r="K180" i="16"/>
  <c r="L180" i="16"/>
  <c r="M180" i="16"/>
  <c r="N180" i="16"/>
  <c r="O180" i="16"/>
  <c r="P180" i="16"/>
  <c r="Q180" i="16"/>
  <c r="R180" i="16"/>
  <c r="S180" i="16"/>
  <c r="T180" i="16"/>
  <c r="A181" i="16"/>
  <c r="B181" i="16"/>
  <c r="C181" i="16"/>
  <c r="D181" i="16"/>
  <c r="E181" i="16"/>
  <c r="F181" i="16"/>
  <c r="G181" i="16"/>
  <c r="H181" i="16"/>
  <c r="I181" i="16"/>
  <c r="J181" i="16"/>
  <c r="K181" i="16"/>
  <c r="L181" i="16"/>
  <c r="M181" i="16"/>
  <c r="N181" i="16"/>
  <c r="O181" i="16"/>
  <c r="P181" i="16"/>
  <c r="Q181" i="16"/>
  <c r="R181" i="16"/>
  <c r="S181" i="16"/>
  <c r="T181" i="16"/>
  <c r="A182" i="16"/>
  <c r="B182" i="16"/>
  <c r="C182" i="16"/>
  <c r="D182" i="16"/>
  <c r="E182" i="16"/>
  <c r="F182" i="16"/>
  <c r="G182" i="16"/>
  <c r="H182" i="16"/>
  <c r="I182" i="16"/>
  <c r="J182" i="16"/>
  <c r="K182" i="16"/>
  <c r="L182" i="16"/>
  <c r="M182" i="16"/>
  <c r="N182" i="16"/>
  <c r="O182" i="16"/>
  <c r="P182" i="16"/>
  <c r="Q182" i="16"/>
  <c r="R182" i="16"/>
  <c r="S182" i="16"/>
  <c r="T182" i="16"/>
  <c r="A183" i="16"/>
  <c r="B183" i="16"/>
  <c r="C183" i="16"/>
  <c r="D183" i="16"/>
  <c r="E183" i="16"/>
  <c r="F183" i="16"/>
  <c r="G183" i="16"/>
  <c r="H183" i="16"/>
  <c r="I183" i="16"/>
  <c r="J183" i="16"/>
  <c r="K183" i="16"/>
  <c r="L183" i="16"/>
  <c r="M183" i="16"/>
  <c r="N183" i="16"/>
  <c r="O183" i="16"/>
  <c r="P183" i="16"/>
  <c r="Q183" i="16"/>
  <c r="R183" i="16"/>
  <c r="S183" i="16"/>
  <c r="T183" i="16"/>
  <c r="A184" i="16"/>
  <c r="B184" i="16"/>
  <c r="C184" i="16"/>
  <c r="D184" i="16"/>
  <c r="E184" i="16"/>
  <c r="F184" i="16"/>
  <c r="G184" i="16"/>
  <c r="H184" i="16"/>
  <c r="I184" i="16"/>
  <c r="J184" i="16"/>
  <c r="K184" i="16"/>
  <c r="L184" i="16"/>
  <c r="M184" i="16"/>
  <c r="N184" i="16"/>
  <c r="O184" i="16"/>
  <c r="P184" i="16"/>
  <c r="Q184" i="16"/>
  <c r="R184" i="16"/>
  <c r="S184" i="16"/>
  <c r="T184" i="16"/>
  <c r="A185" i="16"/>
  <c r="B185" i="16"/>
  <c r="C185" i="16"/>
  <c r="D185" i="16"/>
  <c r="E185" i="16"/>
  <c r="F185" i="16"/>
  <c r="G185" i="16"/>
  <c r="H185" i="16"/>
  <c r="I185" i="16"/>
  <c r="J185" i="16"/>
  <c r="K185" i="16"/>
  <c r="L185" i="16"/>
  <c r="M185" i="16"/>
  <c r="N185" i="16"/>
  <c r="O185" i="16"/>
  <c r="P185" i="16"/>
  <c r="Q185" i="16"/>
  <c r="R185" i="16"/>
  <c r="S185" i="16"/>
  <c r="T185" i="16"/>
  <c r="A186" i="16"/>
  <c r="B186" i="16"/>
  <c r="C186" i="16"/>
  <c r="D186" i="16"/>
  <c r="E186" i="16"/>
  <c r="F186" i="16"/>
  <c r="G186" i="16"/>
  <c r="H186" i="16"/>
  <c r="I186" i="16"/>
  <c r="J186" i="16"/>
  <c r="K186" i="16"/>
  <c r="L186" i="16"/>
  <c r="M186" i="16"/>
  <c r="N186" i="16"/>
  <c r="O186" i="16"/>
  <c r="P186" i="16"/>
  <c r="Q186" i="16"/>
  <c r="R186" i="16"/>
  <c r="S186" i="16"/>
  <c r="T186" i="16"/>
  <c r="A187" i="16"/>
  <c r="B187" i="16"/>
  <c r="C187" i="16"/>
  <c r="D187" i="16"/>
  <c r="E187" i="16"/>
  <c r="F187" i="16"/>
  <c r="G187" i="16"/>
  <c r="H187" i="16"/>
  <c r="I187" i="16"/>
  <c r="J187" i="16"/>
  <c r="K187" i="16"/>
  <c r="L187" i="16"/>
  <c r="M187" i="16"/>
  <c r="N187" i="16"/>
  <c r="O187" i="16"/>
  <c r="P187" i="16"/>
  <c r="Q187" i="16"/>
  <c r="R187" i="16"/>
  <c r="S187" i="16"/>
  <c r="T187" i="16"/>
  <c r="A188" i="16"/>
  <c r="B188" i="16"/>
  <c r="C188" i="16"/>
  <c r="D188" i="16"/>
  <c r="E188" i="16"/>
  <c r="F188" i="16"/>
  <c r="G188" i="16"/>
  <c r="H188" i="16"/>
  <c r="I188" i="16"/>
  <c r="J188" i="16"/>
  <c r="K188" i="16"/>
  <c r="L188" i="16"/>
  <c r="M188" i="16"/>
  <c r="N188" i="16"/>
  <c r="O188" i="16"/>
  <c r="P188" i="16"/>
  <c r="Q188" i="16"/>
  <c r="R188" i="16"/>
  <c r="S188" i="16"/>
  <c r="T188" i="16"/>
  <c r="A189" i="16"/>
  <c r="B189" i="16"/>
  <c r="C189" i="16"/>
  <c r="D189" i="16"/>
  <c r="E189" i="16"/>
  <c r="F189" i="16"/>
  <c r="G189" i="16"/>
  <c r="H189" i="16"/>
  <c r="I189" i="16"/>
  <c r="J189" i="16"/>
  <c r="K189" i="16"/>
  <c r="L189" i="16"/>
  <c r="M189" i="16"/>
  <c r="N189" i="16"/>
  <c r="O189" i="16"/>
  <c r="P189" i="16"/>
  <c r="Q189" i="16"/>
  <c r="R189" i="16"/>
  <c r="S189" i="16"/>
  <c r="T189" i="16"/>
  <c r="A190" i="16"/>
  <c r="B190" i="16"/>
  <c r="C190" i="16"/>
  <c r="D190" i="16"/>
  <c r="E190" i="16"/>
  <c r="F190" i="16"/>
  <c r="G190" i="16"/>
  <c r="H190" i="16"/>
  <c r="I190" i="16"/>
  <c r="J190" i="16"/>
  <c r="K190" i="16"/>
  <c r="L190" i="16"/>
  <c r="M190" i="16"/>
  <c r="N190" i="16"/>
  <c r="O190" i="16"/>
  <c r="P190" i="16"/>
  <c r="Q190" i="16"/>
  <c r="R190" i="16"/>
  <c r="S190" i="16"/>
  <c r="T190" i="16"/>
  <c r="A191" i="16"/>
  <c r="B191" i="16"/>
  <c r="C191" i="16"/>
  <c r="D191" i="16"/>
  <c r="E191" i="16"/>
  <c r="F191" i="16"/>
  <c r="G191" i="16"/>
  <c r="H191" i="16"/>
  <c r="I191" i="16"/>
  <c r="J191" i="16"/>
  <c r="K191" i="16"/>
  <c r="L191" i="16"/>
  <c r="M191" i="16"/>
  <c r="N191" i="16"/>
  <c r="O191" i="16"/>
  <c r="P191" i="16"/>
  <c r="Q191" i="16"/>
  <c r="R191" i="16"/>
  <c r="S191" i="16"/>
  <c r="T191" i="16"/>
  <c r="A192" i="16"/>
  <c r="B192" i="16"/>
  <c r="C192" i="16"/>
  <c r="D192" i="16"/>
  <c r="E192" i="16"/>
  <c r="F192" i="16"/>
  <c r="G192" i="16"/>
  <c r="H192" i="16"/>
  <c r="I192" i="16"/>
  <c r="J192" i="16"/>
  <c r="K192" i="16"/>
  <c r="L192" i="16"/>
  <c r="M192" i="16"/>
  <c r="N192" i="16"/>
  <c r="O192" i="16"/>
  <c r="P192" i="16"/>
  <c r="Q192" i="16"/>
  <c r="R192" i="16"/>
  <c r="S192" i="16"/>
  <c r="T192" i="16"/>
  <c r="A193" i="16"/>
  <c r="B193" i="16"/>
  <c r="C193" i="16"/>
  <c r="D193" i="16"/>
  <c r="E193" i="16"/>
  <c r="F193" i="16"/>
  <c r="G193" i="16"/>
  <c r="H193" i="16"/>
  <c r="I193" i="16"/>
  <c r="J193" i="16"/>
  <c r="K193" i="16"/>
  <c r="L193" i="16"/>
  <c r="M193" i="16"/>
  <c r="N193" i="16"/>
  <c r="O193" i="16"/>
  <c r="P193" i="16"/>
  <c r="Q193" i="16"/>
  <c r="R193" i="16"/>
  <c r="S193" i="16"/>
  <c r="T193" i="16"/>
  <c r="A194" i="16"/>
  <c r="B194" i="16"/>
  <c r="C194" i="16"/>
  <c r="D194" i="16"/>
  <c r="E194" i="16"/>
  <c r="F194" i="16"/>
  <c r="G194" i="16"/>
  <c r="H194" i="16"/>
  <c r="I194" i="16"/>
  <c r="J194" i="16"/>
  <c r="K194" i="16"/>
  <c r="L194" i="16"/>
  <c r="M194" i="16"/>
  <c r="N194" i="16"/>
  <c r="O194" i="16"/>
  <c r="P194" i="16"/>
  <c r="Q194" i="16"/>
  <c r="R194" i="16"/>
  <c r="S194" i="16"/>
  <c r="T194" i="16"/>
  <c r="A195" i="16"/>
  <c r="B195" i="16"/>
  <c r="C195" i="16"/>
  <c r="D195" i="16"/>
  <c r="E195" i="16"/>
  <c r="F195" i="16"/>
  <c r="G195" i="16"/>
  <c r="H195" i="16"/>
  <c r="I195" i="16"/>
  <c r="J195" i="16"/>
  <c r="K195" i="16"/>
  <c r="L195" i="16"/>
  <c r="M195" i="16"/>
  <c r="N195" i="16"/>
  <c r="O195" i="16"/>
  <c r="P195" i="16"/>
  <c r="Q195" i="16"/>
  <c r="R195" i="16"/>
  <c r="S195" i="16"/>
  <c r="T195" i="16"/>
  <c r="A196" i="16"/>
  <c r="B196" i="16"/>
  <c r="C196" i="16"/>
  <c r="D196" i="16"/>
  <c r="E196" i="16"/>
  <c r="F196" i="16"/>
  <c r="G196" i="16"/>
  <c r="H196" i="16"/>
  <c r="I196" i="16"/>
  <c r="J196" i="16"/>
  <c r="K196" i="16"/>
  <c r="L196" i="16"/>
  <c r="M196" i="16"/>
  <c r="N196" i="16"/>
  <c r="O196" i="16"/>
  <c r="P196" i="16"/>
  <c r="Q196" i="16"/>
  <c r="R196" i="16"/>
  <c r="S196" i="16"/>
  <c r="T196" i="16"/>
  <c r="A197" i="16"/>
  <c r="B197" i="16"/>
  <c r="C197" i="16"/>
  <c r="D197" i="16"/>
  <c r="E197" i="16"/>
  <c r="F197" i="16"/>
  <c r="G197" i="16"/>
  <c r="H197" i="16"/>
  <c r="I197" i="16"/>
  <c r="J197" i="16"/>
  <c r="K197" i="16"/>
  <c r="L197" i="16"/>
  <c r="M197" i="16"/>
  <c r="N197" i="16"/>
  <c r="O197" i="16"/>
  <c r="P197" i="16"/>
  <c r="Q197" i="16"/>
  <c r="R197" i="16"/>
  <c r="S197" i="16"/>
  <c r="T197" i="16"/>
  <c r="A198" i="16"/>
  <c r="B198" i="16"/>
  <c r="C198" i="16"/>
  <c r="D198" i="16"/>
  <c r="E198" i="16"/>
  <c r="F198" i="16"/>
  <c r="G198" i="16"/>
  <c r="H198" i="16"/>
  <c r="I198" i="16"/>
  <c r="J198" i="16"/>
  <c r="K198" i="16"/>
  <c r="L198" i="16"/>
  <c r="M198" i="16"/>
  <c r="N198" i="16"/>
  <c r="O198" i="16"/>
  <c r="P198" i="16"/>
  <c r="Q198" i="16"/>
  <c r="R198" i="16"/>
  <c r="S198" i="16"/>
  <c r="T198" i="16"/>
  <c r="A199" i="16"/>
  <c r="B199" i="16"/>
  <c r="C199" i="16"/>
  <c r="D199" i="16"/>
  <c r="E199" i="16"/>
  <c r="F199" i="16"/>
  <c r="G199" i="16"/>
  <c r="H199" i="16"/>
  <c r="I199" i="16"/>
  <c r="J199" i="16"/>
  <c r="K199" i="16"/>
  <c r="L199" i="16"/>
  <c r="M199" i="16"/>
  <c r="N199" i="16"/>
  <c r="O199" i="16"/>
  <c r="P199" i="16"/>
  <c r="Q199" i="16"/>
  <c r="R199" i="16"/>
  <c r="S199" i="16"/>
  <c r="T199" i="16"/>
  <c r="A200" i="16"/>
  <c r="B200" i="16"/>
  <c r="C200" i="16"/>
  <c r="D200" i="16"/>
  <c r="E200" i="16"/>
  <c r="F200" i="16"/>
  <c r="G200" i="16"/>
  <c r="H200" i="16"/>
  <c r="I200" i="16"/>
  <c r="J200" i="16"/>
  <c r="K200" i="16"/>
  <c r="L200" i="16"/>
  <c r="M200" i="16"/>
  <c r="N200" i="16"/>
  <c r="O200" i="16"/>
  <c r="P200" i="16"/>
  <c r="Q200" i="16"/>
  <c r="R200" i="16"/>
  <c r="S200" i="16"/>
  <c r="T200" i="16"/>
  <c r="A201" i="16"/>
  <c r="B201" i="16"/>
  <c r="C201" i="16"/>
  <c r="D201" i="16"/>
  <c r="E201" i="16"/>
  <c r="F201" i="16"/>
  <c r="G201" i="16"/>
  <c r="H201" i="16"/>
  <c r="I201" i="16"/>
  <c r="J201" i="16"/>
  <c r="K201" i="16"/>
  <c r="L201" i="16"/>
  <c r="M201" i="16"/>
  <c r="N201" i="16"/>
  <c r="O201" i="16"/>
  <c r="P201" i="16"/>
  <c r="Q201" i="16"/>
  <c r="R201" i="16"/>
  <c r="S201" i="16"/>
  <c r="T201" i="16"/>
  <c r="A202" i="16"/>
  <c r="B202" i="16"/>
  <c r="C202" i="16"/>
  <c r="D202" i="16"/>
  <c r="E202" i="16"/>
  <c r="F202" i="16"/>
  <c r="G202" i="16"/>
  <c r="H202" i="16"/>
  <c r="I202" i="16"/>
  <c r="J202" i="16"/>
  <c r="K202" i="16"/>
  <c r="L202" i="16"/>
  <c r="M202" i="16"/>
  <c r="N202" i="16"/>
  <c r="O202" i="16"/>
  <c r="P202" i="16"/>
  <c r="Q202" i="16"/>
  <c r="R202" i="16"/>
  <c r="S202" i="16"/>
  <c r="T202" i="16"/>
  <c r="A203" i="16"/>
  <c r="B203" i="16"/>
  <c r="C203" i="16"/>
  <c r="D203" i="16"/>
  <c r="E203" i="16"/>
  <c r="F203" i="16"/>
  <c r="G203" i="16"/>
  <c r="H203" i="16"/>
  <c r="I203" i="16"/>
  <c r="J203" i="16"/>
  <c r="K203" i="16"/>
  <c r="L203" i="16"/>
  <c r="M203" i="16"/>
  <c r="N203" i="16"/>
  <c r="O203" i="16"/>
  <c r="P203" i="16"/>
  <c r="Q203" i="16"/>
  <c r="R203" i="16"/>
  <c r="S203" i="16"/>
  <c r="T203" i="16"/>
  <c r="A204" i="16"/>
  <c r="B204" i="16"/>
  <c r="C204" i="16"/>
  <c r="D204" i="16"/>
  <c r="E204" i="16"/>
  <c r="F204" i="16"/>
  <c r="G204" i="16"/>
  <c r="H204" i="16"/>
  <c r="I204" i="16"/>
  <c r="J204" i="16"/>
  <c r="K204" i="16"/>
  <c r="L204" i="16"/>
  <c r="M204" i="16"/>
  <c r="N204" i="16"/>
  <c r="O204" i="16"/>
  <c r="P204" i="16"/>
  <c r="Q204" i="16"/>
  <c r="R204" i="16"/>
  <c r="S204" i="16"/>
  <c r="T204" i="16"/>
  <c r="A205" i="16"/>
  <c r="B205" i="16"/>
  <c r="C205" i="16"/>
  <c r="D205" i="16"/>
  <c r="E205" i="16"/>
  <c r="F205" i="16"/>
  <c r="G205" i="16"/>
  <c r="H205" i="16"/>
  <c r="I205" i="16"/>
  <c r="J205" i="16"/>
  <c r="K205" i="16"/>
  <c r="L205" i="16"/>
  <c r="M205" i="16"/>
  <c r="N205" i="16"/>
  <c r="O205" i="16"/>
  <c r="P205" i="16"/>
  <c r="Q205" i="16"/>
  <c r="R205" i="16"/>
  <c r="S205" i="16"/>
  <c r="T205" i="16"/>
  <c r="A206" i="16"/>
  <c r="B206" i="16"/>
  <c r="C206" i="16"/>
  <c r="D206" i="16"/>
  <c r="E206" i="16"/>
  <c r="F206" i="16"/>
  <c r="G206" i="16"/>
  <c r="H206" i="16"/>
  <c r="I206" i="16"/>
  <c r="J206" i="16"/>
  <c r="K206" i="16"/>
  <c r="L206" i="16"/>
  <c r="M206" i="16"/>
  <c r="N206" i="16"/>
  <c r="O206" i="16"/>
  <c r="P206" i="16"/>
  <c r="Q206" i="16"/>
  <c r="R206" i="16"/>
  <c r="S206" i="16"/>
  <c r="T206" i="16"/>
  <c r="A207" i="16"/>
  <c r="B207" i="16"/>
  <c r="C207" i="16"/>
  <c r="D207" i="16"/>
  <c r="E207" i="16"/>
  <c r="F207" i="16"/>
  <c r="G207" i="16"/>
  <c r="H207" i="16"/>
  <c r="I207" i="16"/>
  <c r="J207" i="16"/>
  <c r="K207" i="16"/>
  <c r="L207" i="16"/>
  <c r="M207" i="16"/>
  <c r="N207" i="16"/>
  <c r="O207" i="16"/>
  <c r="P207" i="16"/>
  <c r="Q207" i="16"/>
  <c r="R207" i="16"/>
  <c r="S207" i="16"/>
  <c r="T207" i="16"/>
  <c r="A208" i="16"/>
  <c r="B208" i="16"/>
  <c r="C208" i="16"/>
  <c r="D208" i="16"/>
  <c r="E208" i="16"/>
  <c r="F208" i="16"/>
  <c r="G208" i="16"/>
  <c r="H208" i="16"/>
  <c r="I208" i="16"/>
  <c r="J208" i="16"/>
  <c r="K208" i="16"/>
  <c r="L208" i="16"/>
  <c r="M208" i="16"/>
  <c r="N208" i="16"/>
  <c r="O208" i="16"/>
  <c r="P208" i="16"/>
  <c r="Q208" i="16"/>
  <c r="R208" i="16"/>
  <c r="S208" i="16"/>
  <c r="T208" i="16"/>
  <c r="A209" i="16"/>
  <c r="B209" i="16"/>
  <c r="C209" i="16"/>
  <c r="D209" i="16"/>
  <c r="E209" i="16"/>
  <c r="F209" i="16"/>
  <c r="G209" i="16"/>
  <c r="H209" i="16"/>
  <c r="I209" i="16"/>
  <c r="J209" i="16"/>
  <c r="K209" i="16"/>
  <c r="L209" i="16"/>
  <c r="M209" i="16"/>
  <c r="N209" i="16"/>
  <c r="O209" i="16"/>
  <c r="P209" i="16"/>
  <c r="Q209" i="16"/>
  <c r="R209" i="16"/>
  <c r="S209" i="16"/>
  <c r="T209" i="16"/>
  <c r="A210" i="16"/>
  <c r="B210" i="16"/>
  <c r="C210" i="16"/>
  <c r="D210" i="16"/>
  <c r="E210" i="16"/>
  <c r="F210" i="16"/>
  <c r="G210" i="16"/>
  <c r="H210" i="16"/>
  <c r="I210" i="16"/>
  <c r="J210" i="16"/>
  <c r="K210" i="16"/>
  <c r="L210" i="16"/>
  <c r="M210" i="16"/>
  <c r="N210" i="16"/>
  <c r="O210" i="16"/>
  <c r="P210" i="16"/>
  <c r="Q210" i="16"/>
  <c r="R210" i="16"/>
  <c r="S210" i="16"/>
  <c r="T210" i="16"/>
  <c r="A211" i="16"/>
  <c r="B211" i="16"/>
  <c r="C211" i="16"/>
  <c r="D211" i="16"/>
  <c r="E211" i="16"/>
  <c r="F211" i="16"/>
  <c r="G211" i="16"/>
  <c r="H211" i="16"/>
  <c r="I211" i="16"/>
  <c r="J211" i="16"/>
  <c r="K211" i="16"/>
  <c r="L211" i="16"/>
  <c r="M211" i="16"/>
  <c r="N211" i="16"/>
  <c r="O211" i="16"/>
  <c r="P211" i="16"/>
  <c r="Q211" i="16"/>
  <c r="R211" i="16"/>
  <c r="S211" i="16"/>
  <c r="T211" i="16"/>
  <c r="A212" i="16"/>
  <c r="B212" i="16"/>
  <c r="C212" i="16"/>
  <c r="D212" i="16"/>
  <c r="E212" i="16"/>
  <c r="F212" i="16"/>
  <c r="G212" i="16"/>
  <c r="H212" i="16"/>
  <c r="I212" i="16"/>
  <c r="J212" i="16"/>
  <c r="K212" i="16"/>
  <c r="L212" i="16"/>
  <c r="M212" i="16"/>
  <c r="N212" i="16"/>
  <c r="O212" i="16"/>
  <c r="P212" i="16"/>
  <c r="Q212" i="16"/>
  <c r="R212" i="16"/>
  <c r="S212" i="16"/>
  <c r="T212" i="16"/>
  <c r="A213" i="16"/>
  <c r="B213" i="16"/>
  <c r="C213" i="16"/>
  <c r="D213" i="16"/>
  <c r="E213" i="16"/>
  <c r="F213" i="16"/>
  <c r="G213" i="16"/>
  <c r="H213" i="16"/>
  <c r="I213" i="16"/>
  <c r="J213" i="16"/>
  <c r="K213" i="16"/>
  <c r="L213" i="16"/>
  <c r="M213" i="16"/>
  <c r="N213" i="16"/>
  <c r="O213" i="16"/>
  <c r="P213" i="16"/>
  <c r="Q213" i="16"/>
  <c r="R213" i="16"/>
  <c r="S213" i="16"/>
  <c r="T213" i="16"/>
  <c r="A214" i="16"/>
  <c r="B214" i="16"/>
  <c r="C214" i="16"/>
  <c r="D214" i="16"/>
  <c r="E214" i="16"/>
  <c r="F214" i="16"/>
  <c r="G214" i="16"/>
  <c r="H214" i="16"/>
  <c r="I214" i="16"/>
  <c r="J214" i="16"/>
  <c r="K214" i="16"/>
  <c r="L214" i="16"/>
  <c r="M214" i="16"/>
  <c r="N214" i="16"/>
  <c r="O214" i="16"/>
  <c r="P214" i="16"/>
  <c r="Q214" i="16"/>
  <c r="R214" i="16"/>
  <c r="S214" i="16"/>
  <c r="T214" i="16"/>
  <c r="A215" i="16"/>
  <c r="B215" i="16"/>
  <c r="C215" i="16"/>
  <c r="D215" i="16"/>
  <c r="E215" i="16"/>
  <c r="F215" i="16"/>
  <c r="G215" i="16"/>
  <c r="H215" i="16"/>
  <c r="I215" i="16"/>
  <c r="J215" i="16"/>
  <c r="K215" i="16"/>
  <c r="L215" i="16"/>
  <c r="M215" i="16"/>
  <c r="N215" i="16"/>
  <c r="O215" i="16"/>
  <c r="P215" i="16"/>
  <c r="Q215" i="16"/>
  <c r="R215" i="16"/>
  <c r="S215" i="16"/>
  <c r="T215" i="16"/>
  <c r="A216" i="16"/>
  <c r="B216" i="16"/>
  <c r="C216" i="16"/>
  <c r="D216" i="16"/>
  <c r="E216" i="16"/>
  <c r="F216" i="16"/>
  <c r="G216" i="16"/>
  <c r="H216" i="16"/>
  <c r="I216" i="16"/>
  <c r="J216" i="16"/>
  <c r="K216" i="16"/>
  <c r="L216" i="16"/>
  <c r="M216" i="16"/>
  <c r="N216" i="16"/>
  <c r="O216" i="16"/>
  <c r="P216" i="16"/>
  <c r="Q216" i="16"/>
  <c r="R216" i="16"/>
  <c r="S216" i="16"/>
  <c r="T216" i="16"/>
  <c r="A217" i="16"/>
  <c r="B217" i="16"/>
  <c r="C217" i="16"/>
  <c r="D217" i="16"/>
  <c r="E217" i="16"/>
  <c r="F217" i="16"/>
  <c r="G217" i="16"/>
  <c r="H217" i="16"/>
  <c r="I217" i="16"/>
  <c r="J217" i="16"/>
  <c r="K217" i="16"/>
  <c r="L217" i="16"/>
  <c r="M217" i="16"/>
  <c r="N217" i="16"/>
  <c r="O217" i="16"/>
  <c r="P217" i="16"/>
  <c r="Q217" i="16"/>
  <c r="R217" i="16"/>
  <c r="S217" i="16"/>
  <c r="T217" i="16"/>
  <c r="A218" i="16"/>
  <c r="B218" i="16"/>
  <c r="C218" i="16"/>
  <c r="D218" i="16"/>
  <c r="E218" i="16"/>
  <c r="F218" i="16"/>
  <c r="G218" i="16"/>
  <c r="H218" i="16"/>
  <c r="I218" i="16"/>
  <c r="J218" i="16"/>
  <c r="K218" i="16"/>
  <c r="L218" i="16"/>
  <c r="M218" i="16"/>
  <c r="N218" i="16"/>
  <c r="O218" i="16"/>
  <c r="P218" i="16"/>
  <c r="Q218" i="16"/>
  <c r="R218" i="16"/>
  <c r="S218" i="16"/>
  <c r="T218" i="16"/>
  <c r="A219" i="16"/>
  <c r="B219" i="16"/>
  <c r="C219" i="16"/>
  <c r="D219" i="16"/>
  <c r="E219" i="16"/>
  <c r="F219" i="16"/>
  <c r="G219" i="16"/>
  <c r="H219" i="16"/>
  <c r="I219" i="16"/>
  <c r="J219" i="16"/>
  <c r="K219" i="16"/>
  <c r="L219" i="16"/>
  <c r="M219" i="16"/>
  <c r="N219" i="16"/>
  <c r="O219" i="16"/>
  <c r="P219" i="16"/>
  <c r="Q219" i="16"/>
  <c r="R219" i="16"/>
  <c r="S219" i="16"/>
  <c r="T219" i="16"/>
  <c r="A220" i="16"/>
  <c r="B220" i="16"/>
  <c r="C220" i="16"/>
  <c r="D220" i="16"/>
  <c r="E220" i="16"/>
  <c r="F220" i="16"/>
  <c r="G220" i="16"/>
  <c r="H220" i="16"/>
  <c r="I220" i="16"/>
  <c r="J220" i="16"/>
  <c r="K220" i="16"/>
  <c r="L220" i="16"/>
  <c r="M220" i="16"/>
  <c r="N220" i="16"/>
  <c r="O220" i="16"/>
  <c r="P220" i="16"/>
  <c r="Q220" i="16"/>
  <c r="R220" i="16"/>
  <c r="S220" i="16"/>
  <c r="T220" i="16"/>
  <c r="A221" i="16"/>
  <c r="B221" i="16"/>
  <c r="C221" i="16"/>
  <c r="D221" i="16"/>
  <c r="E221" i="16"/>
  <c r="F221" i="16"/>
  <c r="G221" i="16"/>
  <c r="H221" i="16"/>
  <c r="I221" i="16"/>
  <c r="J221" i="16"/>
  <c r="K221" i="16"/>
  <c r="L221" i="16"/>
  <c r="M221" i="16"/>
  <c r="N221" i="16"/>
  <c r="O221" i="16"/>
  <c r="P221" i="16"/>
  <c r="Q221" i="16"/>
  <c r="R221" i="16"/>
  <c r="S221" i="16"/>
  <c r="T221" i="16"/>
  <c r="A222" i="16"/>
  <c r="B222" i="16"/>
  <c r="C222" i="16"/>
  <c r="D222" i="16"/>
  <c r="E222" i="16"/>
  <c r="F222" i="16"/>
  <c r="G222" i="16"/>
  <c r="H222" i="16"/>
  <c r="I222" i="16"/>
  <c r="J222" i="16"/>
  <c r="K222" i="16"/>
  <c r="L222" i="16"/>
  <c r="M222" i="16"/>
  <c r="N222" i="16"/>
  <c r="O222" i="16"/>
  <c r="P222" i="16"/>
  <c r="Q222" i="16"/>
  <c r="R222" i="16"/>
  <c r="S222" i="16"/>
  <c r="T222" i="16"/>
  <c r="A223" i="16"/>
  <c r="B223" i="16"/>
  <c r="C223" i="16"/>
  <c r="D223" i="16"/>
  <c r="E223" i="16"/>
  <c r="F223" i="16"/>
  <c r="G223" i="16"/>
  <c r="H223" i="16"/>
  <c r="I223" i="16"/>
  <c r="J223" i="16"/>
  <c r="K223" i="16"/>
  <c r="L223" i="16"/>
  <c r="M223" i="16"/>
  <c r="N223" i="16"/>
  <c r="O223" i="16"/>
  <c r="P223" i="16"/>
  <c r="Q223" i="16"/>
  <c r="R223" i="16"/>
  <c r="S223" i="16"/>
  <c r="T223" i="16"/>
  <c r="A224" i="16"/>
  <c r="B224" i="16"/>
  <c r="C224" i="16"/>
  <c r="D224" i="16"/>
  <c r="E224" i="16"/>
  <c r="F224" i="16"/>
  <c r="G224" i="16"/>
  <c r="H224" i="16"/>
  <c r="I224" i="16"/>
  <c r="J224" i="16"/>
  <c r="K224" i="16"/>
  <c r="L224" i="16"/>
  <c r="M224" i="16"/>
  <c r="N224" i="16"/>
  <c r="O224" i="16"/>
  <c r="P224" i="16"/>
  <c r="Q224" i="16"/>
  <c r="R224" i="16"/>
  <c r="S224" i="16"/>
  <c r="T224" i="16"/>
  <c r="A225" i="16"/>
  <c r="B225" i="16"/>
  <c r="C225" i="16"/>
  <c r="D225" i="16"/>
  <c r="E225" i="16"/>
  <c r="F225" i="16"/>
  <c r="G225" i="16"/>
  <c r="H225" i="16"/>
  <c r="I225" i="16"/>
  <c r="J225" i="16"/>
  <c r="K225" i="16"/>
  <c r="L225" i="16"/>
  <c r="M225" i="16"/>
  <c r="N225" i="16"/>
  <c r="O225" i="16"/>
  <c r="P225" i="16"/>
  <c r="Q225" i="16"/>
  <c r="R225" i="16"/>
  <c r="S225" i="16"/>
  <c r="T225" i="16"/>
  <c r="A226" i="16"/>
  <c r="B226" i="16"/>
  <c r="C226" i="16"/>
  <c r="D226" i="16"/>
  <c r="E226" i="16"/>
  <c r="F226" i="16"/>
  <c r="G226" i="16"/>
  <c r="H226" i="16"/>
  <c r="I226" i="16"/>
  <c r="J226" i="16"/>
  <c r="K226" i="16"/>
  <c r="L226" i="16"/>
  <c r="M226" i="16"/>
  <c r="N226" i="16"/>
  <c r="O226" i="16"/>
  <c r="P226" i="16"/>
  <c r="Q226" i="16"/>
  <c r="R226" i="16"/>
  <c r="S226" i="16"/>
  <c r="T226" i="16"/>
  <c r="A227" i="16"/>
  <c r="B227" i="16"/>
  <c r="C227" i="16"/>
  <c r="D227" i="16"/>
  <c r="E227" i="16"/>
  <c r="F227" i="16"/>
  <c r="G227" i="16"/>
  <c r="H227" i="16"/>
  <c r="I227" i="16"/>
  <c r="J227" i="16"/>
  <c r="K227" i="16"/>
  <c r="L227" i="16"/>
  <c r="M227" i="16"/>
  <c r="N227" i="16"/>
  <c r="O227" i="16"/>
  <c r="P227" i="16"/>
  <c r="Q227" i="16"/>
  <c r="R227" i="16"/>
  <c r="S227" i="16"/>
  <c r="T227" i="16"/>
  <c r="A228" i="16"/>
  <c r="B228" i="16"/>
  <c r="C228" i="16"/>
  <c r="D228" i="16"/>
  <c r="E228" i="16"/>
  <c r="F228" i="16"/>
  <c r="G228" i="16"/>
  <c r="H228" i="16"/>
  <c r="I228" i="16"/>
  <c r="J228" i="16"/>
  <c r="K228" i="16"/>
  <c r="L228" i="16"/>
  <c r="M228" i="16"/>
  <c r="N228" i="16"/>
  <c r="O228" i="16"/>
  <c r="P228" i="16"/>
  <c r="Q228" i="16"/>
  <c r="R228" i="16"/>
  <c r="S228" i="16"/>
  <c r="T228" i="16"/>
  <c r="A229" i="16"/>
  <c r="B229" i="16"/>
  <c r="C229" i="16"/>
  <c r="D229" i="16"/>
  <c r="E229" i="16"/>
  <c r="F229" i="16"/>
  <c r="G229" i="16"/>
  <c r="H229" i="16"/>
  <c r="I229" i="16"/>
  <c r="J229" i="16"/>
  <c r="K229" i="16"/>
  <c r="L229" i="16"/>
  <c r="M229" i="16"/>
  <c r="N229" i="16"/>
  <c r="O229" i="16"/>
  <c r="P229" i="16"/>
  <c r="Q229" i="16"/>
  <c r="R229" i="16"/>
  <c r="S229" i="16"/>
  <c r="T229" i="16"/>
  <c r="A230" i="16"/>
  <c r="B230" i="16"/>
  <c r="C230" i="16"/>
  <c r="D230" i="16"/>
  <c r="E230" i="16"/>
  <c r="F230" i="16"/>
  <c r="G230" i="16"/>
  <c r="H230" i="16"/>
  <c r="I230" i="16"/>
  <c r="J230" i="16"/>
  <c r="K230" i="16"/>
  <c r="L230" i="16"/>
  <c r="M230" i="16"/>
  <c r="N230" i="16"/>
  <c r="O230" i="16"/>
  <c r="P230" i="16"/>
  <c r="Q230" i="16"/>
  <c r="R230" i="16"/>
  <c r="S230" i="16"/>
  <c r="T230" i="16"/>
  <c r="A231" i="16"/>
  <c r="B231" i="16"/>
  <c r="C231" i="16"/>
  <c r="D231" i="16"/>
  <c r="E231" i="16"/>
  <c r="F231" i="16"/>
  <c r="G231" i="16"/>
  <c r="H231" i="16"/>
  <c r="I231" i="16"/>
  <c r="J231" i="16"/>
  <c r="K231" i="16"/>
  <c r="L231" i="16"/>
  <c r="M231" i="16"/>
  <c r="N231" i="16"/>
  <c r="O231" i="16"/>
  <c r="P231" i="16"/>
  <c r="Q231" i="16"/>
  <c r="R231" i="16"/>
  <c r="S231" i="16"/>
  <c r="T231" i="16"/>
  <c r="A232" i="16"/>
  <c r="B232" i="16"/>
  <c r="C232" i="16"/>
  <c r="D232" i="16"/>
  <c r="E232" i="16"/>
  <c r="F232" i="16"/>
  <c r="G232" i="16"/>
  <c r="H232" i="16"/>
  <c r="I232" i="16"/>
  <c r="J232" i="16"/>
  <c r="K232" i="16"/>
  <c r="L232" i="16"/>
  <c r="M232" i="16"/>
  <c r="N232" i="16"/>
  <c r="O232" i="16"/>
  <c r="P232" i="16"/>
  <c r="Q232" i="16"/>
  <c r="R232" i="16"/>
  <c r="S232" i="16"/>
  <c r="T232" i="16"/>
  <c r="A233" i="16"/>
  <c r="B233" i="16"/>
  <c r="C233" i="16"/>
  <c r="D233" i="16"/>
  <c r="E233" i="16"/>
  <c r="F233" i="16"/>
  <c r="G233" i="16"/>
  <c r="H233" i="16"/>
  <c r="I233" i="16"/>
  <c r="J233" i="16"/>
  <c r="K233" i="16"/>
  <c r="L233" i="16"/>
  <c r="M233" i="16"/>
  <c r="N233" i="16"/>
  <c r="O233" i="16"/>
  <c r="P233" i="16"/>
  <c r="Q233" i="16"/>
  <c r="R233" i="16"/>
  <c r="S233" i="16"/>
  <c r="T233" i="16"/>
  <c r="A234" i="16"/>
  <c r="B234" i="16"/>
  <c r="C234" i="16"/>
  <c r="D234" i="16"/>
  <c r="E234" i="16"/>
  <c r="F234" i="16"/>
  <c r="G234" i="16"/>
  <c r="H234" i="16"/>
  <c r="I234" i="16"/>
  <c r="J234" i="16"/>
  <c r="K234" i="16"/>
  <c r="L234" i="16"/>
  <c r="M234" i="16"/>
  <c r="N234" i="16"/>
  <c r="O234" i="16"/>
  <c r="P234" i="16"/>
  <c r="Q234" i="16"/>
  <c r="R234" i="16"/>
  <c r="S234" i="16"/>
  <c r="T234" i="16"/>
  <c r="A235" i="16"/>
  <c r="B235" i="16"/>
  <c r="C235" i="16"/>
  <c r="D235" i="16"/>
  <c r="E235" i="16"/>
  <c r="F235" i="16"/>
  <c r="G235" i="16"/>
  <c r="H235" i="16"/>
  <c r="I235" i="16"/>
  <c r="J235" i="16"/>
  <c r="K235" i="16"/>
  <c r="L235" i="16"/>
  <c r="M235" i="16"/>
  <c r="N235" i="16"/>
  <c r="O235" i="16"/>
  <c r="P235" i="16"/>
  <c r="Q235" i="16"/>
  <c r="R235" i="16"/>
  <c r="S235" i="16"/>
  <c r="T235" i="16"/>
  <c r="A236" i="16"/>
  <c r="B236" i="16"/>
  <c r="C236" i="16"/>
  <c r="D236" i="16"/>
  <c r="E236" i="16"/>
  <c r="F236" i="16"/>
  <c r="G236" i="16"/>
  <c r="H236" i="16"/>
  <c r="I236" i="16"/>
  <c r="J236" i="16"/>
  <c r="K236" i="16"/>
  <c r="L236" i="16"/>
  <c r="M236" i="16"/>
  <c r="N236" i="16"/>
  <c r="O236" i="16"/>
  <c r="P236" i="16"/>
  <c r="Q236" i="16"/>
  <c r="R236" i="16"/>
  <c r="S236" i="16"/>
  <c r="T236" i="16"/>
  <c r="A237" i="16"/>
  <c r="B237" i="16"/>
  <c r="C237" i="16"/>
  <c r="D237" i="16"/>
  <c r="E237" i="16"/>
  <c r="F237" i="16"/>
  <c r="G237" i="16"/>
  <c r="H237" i="16"/>
  <c r="I237" i="16"/>
  <c r="J237" i="16"/>
  <c r="K237" i="16"/>
  <c r="L237" i="16"/>
  <c r="M237" i="16"/>
  <c r="N237" i="16"/>
  <c r="O237" i="16"/>
  <c r="P237" i="16"/>
  <c r="Q237" i="16"/>
  <c r="R237" i="16"/>
  <c r="S237" i="16"/>
  <c r="T237" i="16"/>
  <c r="A238" i="16"/>
  <c r="B238" i="16"/>
  <c r="C238" i="16"/>
  <c r="D238" i="16"/>
  <c r="E238" i="16"/>
  <c r="F238" i="16"/>
  <c r="G238" i="16"/>
  <c r="H238" i="16"/>
  <c r="I238" i="16"/>
  <c r="J238" i="16"/>
  <c r="K238" i="16"/>
  <c r="L238" i="16"/>
  <c r="M238" i="16"/>
  <c r="N238" i="16"/>
  <c r="O238" i="16"/>
  <c r="P238" i="16"/>
  <c r="Q238" i="16"/>
  <c r="R238" i="16"/>
  <c r="S238" i="16"/>
  <c r="T238" i="16"/>
  <c r="A239" i="16"/>
  <c r="B239" i="16"/>
  <c r="C239" i="16"/>
  <c r="D239" i="16"/>
  <c r="E239" i="16"/>
  <c r="F239" i="16"/>
  <c r="G239" i="16"/>
  <c r="H239" i="16"/>
  <c r="I239" i="16"/>
  <c r="J239" i="16"/>
  <c r="K239" i="16"/>
  <c r="L239" i="16"/>
  <c r="M239" i="16"/>
  <c r="N239" i="16"/>
  <c r="O239" i="16"/>
  <c r="P239" i="16"/>
  <c r="Q239" i="16"/>
  <c r="R239" i="16"/>
  <c r="S239" i="16"/>
  <c r="T239" i="16"/>
  <c r="A240" i="16"/>
  <c r="B240" i="16"/>
  <c r="C240" i="16"/>
  <c r="D240" i="16"/>
  <c r="E240" i="16"/>
  <c r="F240" i="16"/>
  <c r="G240" i="16"/>
  <c r="H240" i="16"/>
  <c r="I240" i="16"/>
  <c r="J240" i="16"/>
  <c r="K240" i="16"/>
  <c r="L240" i="16"/>
  <c r="M240" i="16"/>
  <c r="N240" i="16"/>
  <c r="O240" i="16"/>
  <c r="P240" i="16"/>
  <c r="Q240" i="16"/>
  <c r="R240" i="16"/>
  <c r="S240" i="16"/>
  <c r="T240" i="16"/>
  <c r="A241" i="16"/>
  <c r="B241" i="16"/>
  <c r="C241" i="16"/>
  <c r="D241" i="16"/>
  <c r="E241" i="16"/>
  <c r="F241" i="16"/>
  <c r="G241" i="16"/>
  <c r="H241" i="16"/>
  <c r="I241" i="16"/>
  <c r="J241" i="16"/>
  <c r="K241" i="16"/>
  <c r="L241" i="16"/>
  <c r="M241" i="16"/>
  <c r="N241" i="16"/>
  <c r="O241" i="16"/>
  <c r="P241" i="16"/>
  <c r="Q241" i="16"/>
  <c r="R241" i="16"/>
  <c r="S241" i="16"/>
  <c r="T241" i="16"/>
  <c r="A242" i="16"/>
  <c r="B242" i="16"/>
  <c r="C242" i="16"/>
  <c r="D242" i="16"/>
  <c r="E242" i="16"/>
  <c r="F242" i="16"/>
  <c r="G242" i="16"/>
  <c r="H242" i="16"/>
  <c r="I242" i="16"/>
  <c r="J242" i="16"/>
  <c r="K242" i="16"/>
  <c r="L242" i="16"/>
  <c r="M242" i="16"/>
  <c r="N242" i="16"/>
  <c r="O242" i="16"/>
  <c r="P242" i="16"/>
  <c r="Q242" i="16"/>
  <c r="R242" i="16"/>
  <c r="S242" i="16"/>
  <c r="T242" i="16"/>
  <c r="A243" i="16"/>
  <c r="B243" i="16"/>
  <c r="C243" i="16"/>
  <c r="D243" i="16"/>
  <c r="E243" i="16"/>
  <c r="F243" i="16"/>
  <c r="G243" i="16"/>
  <c r="H243" i="16"/>
  <c r="I243" i="16"/>
  <c r="J243" i="16"/>
  <c r="K243" i="16"/>
  <c r="L243" i="16"/>
  <c r="M243" i="16"/>
  <c r="N243" i="16"/>
  <c r="O243" i="16"/>
  <c r="P243" i="16"/>
  <c r="Q243" i="16"/>
  <c r="R243" i="16"/>
  <c r="S243" i="16"/>
  <c r="T243" i="16"/>
  <c r="A244" i="16"/>
  <c r="B244" i="16"/>
  <c r="C244" i="16"/>
  <c r="D244" i="16"/>
  <c r="E244" i="16"/>
  <c r="F244" i="16"/>
  <c r="G244" i="16"/>
  <c r="H244" i="16"/>
  <c r="I244" i="16"/>
  <c r="J244" i="16"/>
  <c r="K244" i="16"/>
  <c r="L244" i="16"/>
  <c r="M244" i="16"/>
  <c r="N244" i="16"/>
  <c r="O244" i="16"/>
  <c r="P244" i="16"/>
  <c r="Q244" i="16"/>
  <c r="R244" i="16"/>
  <c r="S244" i="16"/>
  <c r="T244" i="16"/>
  <c r="A245" i="16"/>
  <c r="B245" i="16"/>
  <c r="C245" i="16"/>
  <c r="D245" i="16"/>
  <c r="E245" i="16"/>
  <c r="F245" i="16"/>
  <c r="G245" i="16"/>
  <c r="H245" i="16"/>
  <c r="I245" i="16"/>
  <c r="J245" i="16"/>
  <c r="K245" i="16"/>
  <c r="L245" i="16"/>
  <c r="M245" i="16"/>
  <c r="N245" i="16"/>
  <c r="O245" i="16"/>
  <c r="P245" i="16"/>
  <c r="Q245" i="16"/>
  <c r="R245" i="16"/>
  <c r="S245" i="16"/>
  <c r="T245" i="16"/>
  <c r="A246" i="16"/>
  <c r="B246" i="16"/>
  <c r="C246" i="16"/>
  <c r="D246" i="16"/>
  <c r="E246" i="16"/>
  <c r="F246" i="16"/>
  <c r="G246" i="16"/>
  <c r="H246" i="16"/>
  <c r="I246" i="16"/>
  <c r="J246" i="16"/>
  <c r="K246" i="16"/>
  <c r="L246" i="16"/>
  <c r="M246" i="16"/>
  <c r="N246" i="16"/>
  <c r="O246" i="16"/>
  <c r="P246" i="16"/>
  <c r="Q246" i="16"/>
  <c r="R246" i="16"/>
  <c r="S246" i="16"/>
  <c r="T246" i="16"/>
  <c r="A247" i="16"/>
  <c r="B247" i="16"/>
  <c r="C247" i="16"/>
  <c r="D247" i="16"/>
  <c r="E247" i="16"/>
  <c r="F247" i="16"/>
  <c r="G247" i="16"/>
  <c r="H247" i="16"/>
  <c r="I247" i="16"/>
  <c r="J247" i="16"/>
  <c r="K247" i="16"/>
  <c r="L247" i="16"/>
  <c r="M247" i="16"/>
  <c r="N247" i="16"/>
  <c r="O247" i="16"/>
  <c r="P247" i="16"/>
  <c r="Q247" i="16"/>
  <c r="R247" i="16"/>
  <c r="S247" i="16"/>
  <c r="T247" i="16"/>
  <c r="A248" i="16"/>
  <c r="B248" i="16"/>
  <c r="C248" i="16"/>
  <c r="D248" i="16"/>
  <c r="E248" i="16"/>
  <c r="F248" i="16"/>
  <c r="G248" i="16"/>
  <c r="H248" i="16"/>
  <c r="I248" i="16"/>
  <c r="J248" i="16"/>
  <c r="K248" i="16"/>
  <c r="L248" i="16"/>
  <c r="M248" i="16"/>
  <c r="N248" i="16"/>
  <c r="O248" i="16"/>
  <c r="P248" i="16"/>
  <c r="Q248" i="16"/>
  <c r="R248" i="16"/>
  <c r="S248" i="16"/>
  <c r="T248" i="16"/>
  <c r="A249" i="16"/>
  <c r="B249" i="16"/>
  <c r="C249" i="16"/>
  <c r="D249" i="16"/>
  <c r="E249" i="16"/>
  <c r="F249" i="16"/>
  <c r="G249" i="16"/>
  <c r="H249" i="16"/>
  <c r="I249" i="16"/>
  <c r="J249" i="16"/>
  <c r="K249" i="16"/>
  <c r="L249" i="16"/>
  <c r="M249" i="16"/>
  <c r="N249" i="16"/>
  <c r="O249" i="16"/>
  <c r="P249" i="16"/>
  <c r="Q249" i="16"/>
  <c r="R249" i="16"/>
  <c r="S249" i="16"/>
  <c r="T249" i="16"/>
  <c r="A250" i="16"/>
  <c r="B250" i="16"/>
  <c r="C250" i="16"/>
  <c r="D250" i="16"/>
  <c r="E250" i="16"/>
  <c r="F250" i="16"/>
  <c r="G250" i="16"/>
  <c r="H250" i="16"/>
  <c r="I250" i="16"/>
  <c r="J250" i="16"/>
  <c r="K250" i="16"/>
  <c r="L250" i="16"/>
  <c r="M250" i="16"/>
  <c r="N250" i="16"/>
  <c r="O250" i="16"/>
  <c r="P250" i="16"/>
  <c r="Q250" i="16"/>
  <c r="R250" i="16"/>
  <c r="S250" i="16"/>
  <c r="T250" i="16"/>
  <c r="A251" i="16"/>
  <c r="B251" i="16"/>
  <c r="C251" i="16"/>
  <c r="D251" i="16"/>
  <c r="E251" i="16"/>
  <c r="F251" i="16"/>
  <c r="G251" i="16"/>
  <c r="H251" i="16"/>
  <c r="I251" i="16"/>
  <c r="J251" i="16"/>
  <c r="K251" i="16"/>
  <c r="L251" i="16"/>
  <c r="M251" i="16"/>
  <c r="N251" i="16"/>
  <c r="O251" i="16"/>
  <c r="P251" i="16"/>
  <c r="Q251" i="16"/>
  <c r="R251" i="16"/>
  <c r="S251" i="16"/>
  <c r="T251" i="16"/>
  <c r="A252" i="16"/>
  <c r="B252" i="16"/>
  <c r="C252" i="16"/>
  <c r="D252" i="16"/>
  <c r="E252" i="16"/>
  <c r="F252" i="16"/>
  <c r="G252" i="16"/>
  <c r="H252" i="16"/>
  <c r="I252" i="16"/>
  <c r="J252" i="16"/>
  <c r="K252" i="16"/>
  <c r="L252" i="16"/>
  <c r="M252" i="16"/>
  <c r="N252" i="16"/>
  <c r="O252" i="16"/>
  <c r="P252" i="16"/>
  <c r="Q252" i="16"/>
  <c r="R252" i="16"/>
  <c r="S252" i="16"/>
  <c r="T252" i="16"/>
  <c r="A253" i="16"/>
  <c r="B253" i="16"/>
  <c r="C253" i="16"/>
  <c r="D253" i="16"/>
  <c r="E253" i="16"/>
  <c r="F253" i="16"/>
  <c r="G253" i="16"/>
  <c r="H253" i="16"/>
  <c r="I253" i="16"/>
  <c r="J253" i="16"/>
  <c r="K253" i="16"/>
  <c r="L253" i="16"/>
  <c r="M253" i="16"/>
  <c r="N253" i="16"/>
  <c r="O253" i="16"/>
  <c r="P253" i="16"/>
  <c r="Q253" i="16"/>
  <c r="R253" i="16"/>
  <c r="S253" i="16"/>
  <c r="T253" i="16"/>
  <c r="A254" i="16"/>
  <c r="B254" i="16"/>
  <c r="C254" i="16"/>
  <c r="D254" i="16"/>
  <c r="E254" i="16"/>
  <c r="F254" i="16"/>
  <c r="G254" i="16"/>
  <c r="H254" i="16"/>
  <c r="I254" i="16"/>
  <c r="J254" i="16"/>
  <c r="K254" i="16"/>
  <c r="L254" i="16"/>
  <c r="M254" i="16"/>
  <c r="N254" i="16"/>
  <c r="O254" i="16"/>
  <c r="P254" i="16"/>
  <c r="Q254" i="16"/>
  <c r="R254" i="16"/>
  <c r="S254" i="16"/>
  <c r="T254" i="16"/>
  <c r="A255" i="16"/>
  <c r="B255" i="16"/>
  <c r="C255" i="16"/>
  <c r="D255" i="16"/>
  <c r="E255" i="16"/>
  <c r="F255" i="16"/>
  <c r="G255" i="16"/>
  <c r="H255" i="16"/>
  <c r="I255" i="16"/>
  <c r="J255" i="16"/>
  <c r="K255" i="16"/>
  <c r="L255" i="16"/>
  <c r="M255" i="16"/>
  <c r="N255" i="16"/>
  <c r="O255" i="16"/>
  <c r="P255" i="16"/>
  <c r="Q255" i="16"/>
  <c r="R255" i="16"/>
  <c r="S255" i="16"/>
  <c r="T255" i="16"/>
  <c r="A256" i="16"/>
  <c r="B256" i="16"/>
  <c r="C256" i="16"/>
  <c r="D256" i="16"/>
  <c r="E256" i="16"/>
  <c r="F256" i="16"/>
  <c r="G256" i="16"/>
  <c r="H256" i="16"/>
  <c r="I256" i="16"/>
  <c r="J256" i="16"/>
  <c r="K256" i="16"/>
  <c r="L256" i="16"/>
  <c r="M256" i="16"/>
  <c r="N256" i="16"/>
  <c r="O256" i="16"/>
  <c r="P256" i="16"/>
  <c r="Q256" i="16"/>
  <c r="R256" i="16"/>
  <c r="S256" i="16"/>
  <c r="T256" i="16"/>
  <c r="A257" i="16"/>
  <c r="B257" i="16"/>
  <c r="C257" i="16"/>
  <c r="D257" i="16"/>
  <c r="E257" i="16"/>
  <c r="F257" i="16"/>
  <c r="G257" i="16"/>
  <c r="H257" i="16"/>
  <c r="I257" i="16"/>
  <c r="J257" i="16"/>
  <c r="K257" i="16"/>
  <c r="L257" i="16"/>
  <c r="M257" i="16"/>
  <c r="N257" i="16"/>
  <c r="O257" i="16"/>
  <c r="P257" i="16"/>
  <c r="Q257" i="16"/>
  <c r="R257" i="16"/>
  <c r="S257" i="16"/>
  <c r="T257" i="16"/>
  <c r="A258" i="16"/>
  <c r="B258" i="16"/>
  <c r="C258" i="16"/>
  <c r="D258" i="16"/>
  <c r="E258" i="16"/>
  <c r="F258" i="16"/>
  <c r="G258" i="16"/>
  <c r="H258" i="16"/>
  <c r="I258" i="16"/>
  <c r="J258" i="16"/>
  <c r="K258" i="16"/>
  <c r="L258" i="16"/>
  <c r="M258" i="16"/>
  <c r="N258" i="16"/>
  <c r="O258" i="16"/>
  <c r="P258" i="16"/>
  <c r="Q258" i="16"/>
  <c r="R258" i="16"/>
  <c r="S258" i="16"/>
  <c r="T258" i="16"/>
  <c r="A259" i="16"/>
  <c r="B259" i="16"/>
  <c r="C259" i="16"/>
  <c r="D259" i="16"/>
  <c r="E259" i="16"/>
  <c r="F259" i="16"/>
  <c r="G259" i="16"/>
  <c r="H259" i="16"/>
  <c r="I259" i="16"/>
  <c r="J259" i="16"/>
  <c r="K259" i="16"/>
  <c r="L259" i="16"/>
  <c r="M259" i="16"/>
  <c r="N259" i="16"/>
  <c r="O259" i="16"/>
  <c r="P259" i="16"/>
  <c r="Q259" i="16"/>
  <c r="R259" i="16"/>
  <c r="S259" i="16"/>
  <c r="T259" i="16"/>
  <c r="A260" i="16"/>
  <c r="B260" i="16"/>
  <c r="C260" i="16"/>
  <c r="D260" i="16"/>
  <c r="E260" i="16"/>
  <c r="F260" i="16"/>
  <c r="G260" i="16"/>
  <c r="H260" i="16"/>
  <c r="I260" i="16"/>
  <c r="J260" i="16"/>
  <c r="K260" i="16"/>
  <c r="L260" i="16"/>
  <c r="M260" i="16"/>
  <c r="N260" i="16"/>
  <c r="O260" i="16"/>
  <c r="P260" i="16"/>
  <c r="Q260" i="16"/>
  <c r="R260" i="16"/>
  <c r="S260" i="16"/>
  <c r="T260" i="16"/>
  <c r="A261" i="16"/>
  <c r="B261" i="16"/>
  <c r="C261" i="16"/>
  <c r="D261" i="16"/>
  <c r="E261" i="16"/>
  <c r="F261" i="16"/>
  <c r="G261" i="16"/>
  <c r="H261" i="16"/>
  <c r="I261" i="16"/>
  <c r="J261" i="16"/>
  <c r="K261" i="16"/>
  <c r="L261" i="16"/>
  <c r="M261" i="16"/>
  <c r="N261" i="16"/>
  <c r="O261" i="16"/>
  <c r="P261" i="16"/>
  <c r="Q261" i="16"/>
  <c r="R261" i="16"/>
  <c r="S261" i="16"/>
  <c r="T261" i="16"/>
  <c r="A262" i="16"/>
  <c r="B262" i="16"/>
  <c r="C262" i="16"/>
  <c r="D262" i="16"/>
  <c r="E262" i="16"/>
  <c r="F262" i="16"/>
  <c r="G262" i="16"/>
  <c r="H262" i="16"/>
  <c r="I262" i="16"/>
  <c r="J262" i="16"/>
  <c r="K262" i="16"/>
  <c r="L262" i="16"/>
  <c r="M262" i="16"/>
  <c r="N262" i="16"/>
  <c r="O262" i="16"/>
  <c r="P262" i="16"/>
  <c r="Q262" i="16"/>
  <c r="R262" i="16"/>
  <c r="S262" i="16"/>
  <c r="T262" i="16"/>
  <c r="A263" i="16"/>
  <c r="B263" i="16"/>
  <c r="C263" i="16"/>
  <c r="D263" i="16"/>
  <c r="E263" i="16"/>
  <c r="F263" i="16"/>
  <c r="G263" i="16"/>
  <c r="H263" i="16"/>
  <c r="I263" i="16"/>
  <c r="J263" i="16"/>
  <c r="K263" i="16"/>
  <c r="L263" i="16"/>
  <c r="M263" i="16"/>
  <c r="N263" i="16"/>
  <c r="O263" i="16"/>
  <c r="P263" i="16"/>
  <c r="Q263" i="16"/>
  <c r="R263" i="16"/>
  <c r="S263" i="16"/>
  <c r="T263" i="16"/>
  <c r="A264" i="16"/>
  <c r="B264" i="16"/>
  <c r="C264" i="16"/>
  <c r="D264" i="16"/>
  <c r="E264" i="16"/>
  <c r="F264" i="16"/>
  <c r="G264" i="16"/>
  <c r="H264" i="16"/>
  <c r="I264" i="16"/>
  <c r="J264" i="16"/>
  <c r="K264" i="16"/>
  <c r="L264" i="16"/>
  <c r="M264" i="16"/>
  <c r="N264" i="16"/>
  <c r="O264" i="16"/>
  <c r="P264" i="16"/>
  <c r="Q264" i="16"/>
  <c r="R264" i="16"/>
  <c r="S264" i="16"/>
  <c r="T264" i="16"/>
  <c r="A265" i="16"/>
  <c r="B265" i="16"/>
  <c r="C265" i="16"/>
  <c r="D265" i="16"/>
  <c r="E265" i="16"/>
  <c r="F265" i="16"/>
  <c r="G265" i="16"/>
  <c r="H265" i="16"/>
  <c r="I265" i="16"/>
  <c r="J265" i="16"/>
  <c r="K265" i="16"/>
  <c r="L265" i="16"/>
  <c r="M265" i="16"/>
  <c r="N265" i="16"/>
  <c r="O265" i="16"/>
  <c r="P265" i="16"/>
  <c r="Q265" i="16"/>
  <c r="R265" i="16"/>
  <c r="S265" i="16"/>
  <c r="T265" i="16"/>
  <c r="A266" i="16"/>
  <c r="B266" i="16"/>
  <c r="C266" i="16"/>
  <c r="D266" i="16"/>
  <c r="E266" i="16"/>
  <c r="F266" i="16"/>
  <c r="G266" i="16"/>
  <c r="H266" i="16"/>
  <c r="I266" i="16"/>
  <c r="J266" i="16"/>
  <c r="K266" i="16"/>
  <c r="L266" i="16"/>
  <c r="M266" i="16"/>
  <c r="N266" i="16"/>
  <c r="O266" i="16"/>
  <c r="P266" i="16"/>
  <c r="Q266" i="16"/>
  <c r="R266" i="16"/>
  <c r="S266" i="16"/>
  <c r="T266" i="16"/>
  <c r="A267" i="16"/>
  <c r="B267" i="16"/>
  <c r="C267" i="16"/>
  <c r="D267" i="16"/>
  <c r="E267" i="16"/>
  <c r="F267" i="16"/>
  <c r="G267" i="16"/>
  <c r="H267" i="16"/>
  <c r="I267" i="16"/>
  <c r="J267" i="16"/>
  <c r="K267" i="16"/>
  <c r="L267" i="16"/>
  <c r="M267" i="16"/>
  <c r="N267" i="16"/>
  <c r="O267" i="16"/>
  <c r="P267" i="16"/>
  <c r="Q267" i="16"/>
  <c r="R267" i="16"/>
  <c r="S267" i="16"/>
  <c r="T267" i="16"/>
  <c r="A268" i="16"/>
  <c r="B268" i="16"/>
  <c r="C268" i="16"/>
  <c r="D268" i="16"/>
  <c r="E268" i="16"/>
  <c r="F268" i="16"/>
  <c r="G268" i="16"/>
  <c r="H268" i="16"/>
  <c r="I268" i="16"/>
  <c r="J268" i="16"/>
  <c r="K268" i="16"/>
  <c r="L268" i="16"/>
  <c r="M268" i="16"/>
  <c r="N268" i="16"/>
  <c r="O268" i="16"/>
  <c r="P268" i="16"/>
  <c r="Q268" i="16"/>
  <c r="R268" i="16"/>
  <c r="S268" i="16"/>
  <c r="T268" i="16"/>
  <c r="A269" i="16"/>
  <c r="B269" i="16"/>
  <c r="C269" i="16"/>
  <c r="D269" i="16"/>
  <c r="E269" i="16"/>
  <c r="F269" i="16"/>
  <c r="G269" i="16"/>
  <c r="H269" i="16"/>
  <c r="I269" i="16"/>
  <c r="J269" i="16"/>
  <c r="K269" i="16"/>
  <c r="L269" i="16"/>
  <c r="M269" i="16"/>
  <c r="N269" i="16"/>
  <c r="O269" i="16"/>
  <c r="P269" i="16"/>
  <c r="Q269" i="16"/>
  <c r="R269" i="16"/>
  <c r="S269" i="16"/>
  <c r="T269" i="16"/>
  <c r="A270" i="16"/>
  <c r="B270" i="16"/>
  <c r="C270" i="16"/>
  <c r="D270" i="16"/>
  <c r="E270" i="16"/>
  <c r="F270" i="16"/>
  <c r="G270" i="16"/>
  <c r="H270" i="16"/>
  <c r="I270" i="16"/>
  <c r="J270" i="16"/>
  <c r="K270" i="16"/>
  <c r="L270" i="16"/>
  <c r="M270" i="16"/>
  <c r="N270" i="16"/>
  <c r="O270" i="16"/>
  <c r="P270" i="16"/>
  <c r="Q270" i="16"/>
  <c r="R270" i="16"/>
  <c r="S270" i="16"/>
  <c r="T270" i="16"/>
  <c r="Y2" i="18"/>
  <c r="A5" i="18"/>
  <c r="D5" i="18"/>
  <c r="G5" i="18"/>
  <c r="H5" i="18"/>
  <c r="I5" i="18"/>
  <c r="J5" i="18"/>
  <c r="K5" i="18"/>
  <c r="L5" i="18"/>
  <c r="M5" i="18"/>
  <c r="O5" i="18"/>
  <c r="R5" i="18"/>
  <c r="S5" i="18"/>
  <c r="AA5" i="18"/>
  <c r="A6" i="18"/>
  <c r="C6" i="18"/>
  <c r="D6" i="18"/>
  <c r="G6" i="18"/>
  <c r="H6" i="18"/>
  <c r="I6" i="18"/>
  <c r="J6" i="18"/>
  <c r="K6" i="18"/>
  <c r="L6" i="18"/>
  <c r="M6" i="18"/>
  <c r="O6" i="18"/>
  <c r="R6" i="18"/>
  <c r="S6" i="18"/>
  <c r="AA6" i="18"/>
  <c r="A7" i="18"/>
  <c r="C7" i="18"/>
  <c r="D7" i="18"/>
  <c r="G7" i="18"/>
  <c r="H7" i="18"/>
  <c r="I7" i="18"/>
  <c r="J7" i="18"/>
  <c r="K7" i="18"/>
  <c r="L7" i="18"/>
  <c r="M7" i="18"/>
  <c r="O7" i="18"/>
  <c r="R7" i="18"/>
  <c r="S7" i="18"/>
  <c r="AA7" i="18"/>
  <c r="A8" i="18"/>
  <c r="C8" i="18"/>
  <c r="D8" i="18"/>
  <c r="G8" i="18"/>
  <c r="H8" i="18"/>
  <c r="I8" i="18"/>
  <c r="J8" i="18"/>
  <c r="K8" i="18"/>
  <c r="L8" i="18"/>
  <c r="M8" i="18"/>
  <c r="O8" i="18"/>
  <c r="R8" i="18"/>
  <c r="S8" i="18"/>
  <c r="AA8" i="18"/>
  <c r="A9" i="18"/>
  <c r="C9" i="18"/>
  <c r="D9" i="18"/>
  <c r="G9" i="18"/>
  <c r="H9" i="18"/>
  <c r="I9" i="18"/>
  <c r="J9" i="18"/>
  <c r="K9" i="18"/>
  <c r="L9" i="18"/>
  <c r="M9" i="18"/>
  <c r="O9" i="18"/>
  <c r="R9" i="18"/>
  <c r="S9" i="18"/>
  <c r="AA9" i="18"/>
  <c r="A10" i="18"/>
  <c r="C10" i="18"/>
  <c r="D10" i="18"/>
  <c r="G10" i="18"/>
  <c r="H10" i="18"/>
  <c r="I10" i="18"/>
  <c r="J10" i="18"/>
  <c r="K10" i="18"/>
  <c r="L10" i="18"/>
  <c r="M10" i="18"/>
  <c r="O10" i="18"/>
  <c r="R10" i="18"/>
  <c r="S10" i="18"/>
  <c r="AA10" i="18"/>
  <c r="A11" i="18"/>
  <c r="C11" i="18"/>
  <c r="D11" i="18"/>
  <c r="G11" i="18"/>
  <c r="H11" i="18"/>
  <c r="I11" i="18"/>
  <c r="J11" i="18"/>
  <c r="K11" i="18"/>
  <c r="L11" i="18"/>
  <c r="M11" i="18"/>
  <c r="O11" i="18"/>
  <c r="R11" i="18"/>
  <c r="S11" i="18"/>
  <c r="AA11" i="18"/>
  <c r="A12" i="18"/>
  <c r="C12" i="18"/>
  <c r="D12" i="18"/>
  <c r="G12" i="18"/>
  <c r="H12" i="18"/>
  <c r="I12" i="18"/>
  <c r="J12" i="18"/>
  <c r="K12" i="18"/>
  <c r="L12" i="18"/>
  <c r="M12" i="18"/>
  <c r="O12" i="18"/>
  <c r="R12" i="18"/>
  <c r="S12" i="18"/>
  <c r="AA12" i="18"/>
  <c r="A13" i="18"/>
  <c r="C13" i="18"/>
  <c r="D13" i="18"/>
  <c r="G13" i="18"/>
  <c r="H13" i="18"/>
  <c r="I13" i="18"/>
  <c r="J13" i="18"/>
  <c r="K13" i="18"/>
  <c r="L13" i="18"/>
  <c r="M13" i="18"/>
  <c r="O13" i="18"/>
  <c r="R13" i="18"/>
  <c r="S13" i="18"/>
  <c r="AA13" i="18"/>
  <c r="A14" i="18"/>
  <c r="C14" i="18"/>
  <c r="D14" i="18"/>
  <c r="G14" i="18"/>
  <c r="H14" i="18"/>
  <c r="I14" i="18"/>
  <c r="J14" i="18"/>
  <c r="K14" i="18"/>
  <c r="L14" i="18"/>
  <c r="M14" i="18"/>
  <c r="O14" i="18"/>
  <c r="R14" i="18"/>
  <c r="S14" i="18"/>
  <c r="AA14" i="18"/>
  <c r="A15" i="18"/>
  <c r="C15" i="18"/>
  <c r="D15" i="18"/>
  <c r="G15" i="18"/>
  <c r="H15" i="18"/>
  <c r="I15" i="18"/>
  <c r="J15" i="18"/>
  <c r="K15" i="18"/>
  <c r="L15" i="18"/>
  <c r="M15" i="18"/>
  <c r="O15" i="18"/>
  <c r="R15" i="18"/>
  <c r="S15" i="18"/>
  <c r="AA15" i="18"/>
  <c r="A16" i="18"/>
  <c r="C16" i="18"/>
  <c r="D16" i="18"/>
  <c r="G16" i="18"/>
  <c r="H16" i="18"/>
  <c r="I16" i="18"/>
  <c r="J16" i="18"/>
  <c r="K16" i="18"/>
  <c r="L16" i="18"/>
  <c r="M16" i="18"/>
  <c r="O16" i="18"/>
  <c r="R16" i="18"/>
  <c r="S16" i="18"/>
  <c r="AA16" i="18"/>
  <c r="A17" i="18"/>
  <c r="C17" i="18"/>
  <c r="D17" i="18"/>
  <c r="G17" i="18"/>
  <c r="H17" i="18"/>
  <c r="I17" i="18"/>
  <c r="J17" i="18"/>
  <c r="K17" i="18"/>
  <c r="L17" i="18"/>
  <c r="M17" i="18"/>
  <c r="O17" i="18"/>
  <c r="R17" i="18"/>
  <c r="S17" i="18"/>
  <c r="AA17" i="18"/>
  <c r="A18" i="18"/>
  <c r="C18" i="18"/>
  <c r="D18" i="18"/>
  <c r="G18" i="18"/>
  <c r="H18" i="18"/>
  <c r="I18" i="18"/>
  <c r="J18" i="18"/>
  <c r="K18" i="18"/>
  <c r="L18" i="18"/>
  <c r="M18" i="18"/>
  <c r="O18" i="18"/>
  <c r="R18" i="18"/>
  <c r="S18" i="18"/>
  <c r="AA18" i="18"/>
  <c r="A19" i="18"/>
  <c r="C19" i="18"/>
  <c r="D19" i="18"/>
  <c r="G19" i="18"/>
  <c r="H19" i="18"/>
  <c r="I19" i="18"/>
  <c r="J19" i="18"/>
  <c r="K19" i="18"/>
  <c r="L19" i="18"/>
  <c r="M19" i="18"/>
  <c r="O19" i="18"/>
  <c r="R19" i="18"/>
  <c r="S19" i="18"/>
  <c r="AA19" i="18"/>
  <c r="A20" i="18"/>
  <c r="B20" i="18"/>
  <c r="C20" i="18"/>
  <c r="D20" i="18"/>
  <c r="G20" i="18"/>
  <c r="H20" i="18"/>
  <c r="I20" i="18"/>
  <c r="J20" i="18"/>
  <c r="K20" i="18"/>
  <c r="L20" i="18"/>
  <c r="M20" i="18"/>
  <c r="O20" i="18"/>
  <c r="R20" i="18"/>
  <c r="S20" i="18"/>
  <c r="AA20" i="18"/>
  <c r="A21" i="18"/>
  <c r="B21" i="18"/>
  <c r="C21" i="18"/>
  <c r="D21" i="18"/>
  <c r="G21" i="18"/>
  <c r="H21" i="18"/>
  <c r="I21" i="18"/>
  <c r="J21" i="18"/>
  <c r="K21" i="18"/>
  <c r="L21" i="18"/>
  <c r="M21" i="18"/>
  <c r="O21" i="18"/>
  <c r="R21" i="18"/>
  <c r="S21" i="18"/>
  <c r="AA21" i="18"/>
  <c r="A22" i="18"/>
  <c r="B22" i="18"/>
  <c r="C22" i="18"/>
  <c r="D22" i="18"/>
  <c r="G22" i="18"/>
  <c r="H22" i="18"/>
  <c r="I22" i="18"/>
  <c r="J22" i="18"/>
  <c r="K22" i="18"/>
  <c r="L22" i="18"/>
  <c r="M22" i="18"/>
  <c r="O22" i="18"/>
  <c r="R22" i="18"/>
  <c r="S22" i="18"/>
  <c r="AA22" i="18"/>
  <c r="A23" i="18"/>
  <c r="B23" i="18"/>
  <c r="C23" i="18"/>
  <c r="D23" i="18"/>
  <c r="G23" i="18"/>
  <c r="H23" i="18"/>
  <c r="I23" i="18"/>
  <c r="J23" i="18"/>
  <c r="K23" i="18"/>
  <c r="L23" i="18"/>
  <c r="M23" i="18"/>
  <c r="O23" i="18"/>
  <c r="R23" i="18"/>
  <c r="S23" i="18"/>
  <c r="AA23" i="18"/>
  <c r="A24" i="18"/>
  <c r="B24" i="18"/>
  <c r="C24" i="18"/>
  <c r="D24" i="18"/>
  <c r="G24" i="18"/>
  <c r="H24" i="18"/>
  <c r="I24" i="18"/>
  <c r="J24" i="18"/>
  <c r="K24" i="18"/>
  <c r="L24" i="18"/>
  <c r="M24" i="18"/>
  <c r="O24" i="18"/>
  <c r="R24" i="18"/>
  <c r="S24" i="18"/>
  <c r="AA24" i="18"/>
  <c r="A25" i="18"/>
  <c r="B25" i="18"/>
  <c r="C25" i="18"/>
  <c r="D25" i="18"/>
  <c r="G25" i="18"/>
  <c r="H25" i="18"/>
  <c r="I25" i="18"/>
  <c r="J25" i="18"/>
  <c r="K25" i="18"/>
  <c r="L25" i="18"/>
  <c r="M25" i="18"/>
  <c r="O25" i="18"/>
  <c r="R25" i="18"/>
  <c r="S25" i="18"/>
  <c r="AA25" i="18"/>
  <c r="A26" i="18"/>
  <c r="B26" i="18"/>
  <c r="C26" i="18"/>
  <c r="D26" i="18"/>
  <c r="G26" i="18"/>
  <c r="H26" i="18"/>
  <c r="I26" i="18"/>
  <c r="J26" i="18"/>
  <c r="K26" i="18"/>
  <c r="L26" i="18"/>
  <c r="M26" i="18"/>
  <c r="O26" i="18"/>
  <c r="R26" i="18"/>
  <c r="S26" i="18"/>
  <c r="AA26" i="18"/>
  <c r="A27" i="18"/>
  <c r="B27" i="18"/>
  <c r="C27" i="18"/>
  <c r="D27" i="18"/>
  <c r="G27" i="18"/>
  <c r="H27" i="18"/>
  <c r="I27" i="18"/>
  <c r="J27" i="18"/>
  <c r="K27" i="18"/>
  <c r="L27" i="18"/>
  <c r="M27" i="18"/>
  <c r="O27" i="18"/>
  <c r="R27" i="18"/>
  <c r="S27" i="18"/>
  <c r="AA27" i="18"/>
  <c r="A28" i="18"/>
  <c r="B28" i="18"/>
  <c r="C28" i="18"/>
  <c r="D28" i="18"/>
  <c r="G28" i="18"/>
  <c r="H28" i="18"/>
  <c r="I28" i="18"/>
  <c r="J28" i="18"/>
  <c r="K28" i="18"/>
  <c r="L28" i="18"/>
  <c r="M28" i="18"/>
  <c r="O28" i="18"/>
  <c r="R28" i="18"/>
  <c r="S28" i="18"/>
  <c r="AA28" i="18"/>
  <c r="A29" i="18"/>
  <c r="C29" i="18"/>
  <c r="D29" i="18"/>
  <c r="G29" i="18"/>
  <c r="H29" i="18"/>
  <c r="I29" i="18"/>
  <c r="J29" i="18"/>
  <c r="K29" i="18"/>
  <c r="L29" i="18"/>
  <c r="M29" i="18"/>
  <c r="O29" i="18"/>
  <c r="R29" i="18"/>
  <c r="S29" i="18"/>
  <c r="AA29" i="18"/>
  <c r="A30" i="18"/>
  <c r="C30" i="18"/>
  <c r="D30" i="18"/>
  <c r="G30" i="18"/>
  <c r="H30" i="18"/>
  <c r="I30" i="18"/>
  <c r="J30" i="18"/>
  <c r="K30" i="18"/>
  <c r="L30" i="18"/>
  <c r="M30" i="18"/>
  <c r="O30" i="18"/>
  <c r="R30" i="18"/>
  <c r="S30" i="18"/>
  <c r="AA30" i="18"/>
  <c r="A31" i="18"/>
  <c r="C31" i="18"/>
  <c r="D31" i="18"/>
  <c r="G31" i="18"/>
  <c r="H31" i="18"/>
  <c r="I31" i="18"/>
  <c r="J31" i="18"/>
  <c r="K31" i="18"/>
  <c r="L31" i="18"/>
  <c r="M31" i="18"/>
  <c r="O31" i="18"/>
  <c r="R31" i="18"/>
  <c r="S31" i="18"/>
  <c r="AA31" i="18"/>
  <c r="A32" i="18"/>
  <c r="B32" i="18"/>
  <c r="C32" i="18"/>
  <c r="D32" i="18"/>
  <c r="G32" i="18"/>
  <c r="H32" i="18"/>
  <c r="I32" i="18"/>
  <c r="J32" i="18"/>
  <c r="K32" i="18"/>
  <c r="L32" i="18"/>
  <c r="M32" i="18"/>
  <c r="O32" i="18"/>
  <c r="R32" i="18"/>
  <c r="S32" i="18"/>
  <c r="AA32" i="18"/>
  <c r="A33" i="18"/>
  <c r="B33" i="18"/>
  <c r="C33" i="18"/>
  <c r="D33" i="18"/>
  <c r="G33" i="18"/>
  <c r="H33" i="18"/>
  <c r="I33" i="18"/>
  <c r="J33" i="18"/>
  <c r="K33" i="18"/>
  <c r="L33" i="18"/>
  <c r="M33" i="18"/>
  <c r="O33" i="18"/>
  <c r="R33" i="18"/>
  <c r="S33" i="18"/>
  <c r="AA33" i="18"/>
  <c r="A34" i="18"/>
  <c r="B34" i="18"/>
  <c r="C34" i="18"/>
  <c r="D34" i="18"/>
  <c r="G34" i="18"/>
  <c r="H34" i="18"/>
  <c r="I34" i="18"/>
  <c r="J34" i="18"/>
  <c r="K34" i="18"/>
  <c r="L34" i="18"/>
  <c r="M34" i="18"/>
  <c r="O34" i="18"/>
  <c r="R34" i="18"/>
  <c r="S34" i="18"/>
  <c r="AA34" i="18"/>
  <c r="A35" i="18"/>
  <c r="B35" i="18"/>
  <c r="C35" i="18"/>
  <c r="D35" i="18"/>
  <c r="G35" i="18"/>
  <c r="H35" i="18"/>
  <c r="I35" i="18"/>
  <c r="J35" i="18"/>
  <c r="K35" i="18"/>
  <c r="L35" i="18"/>
  <c r="M35" i="18"/>
  <c r="O35" i="18"/>
  <c r="R35" i="18"/>
  <c r="S35" i="18"/>
  <c r="AA35" i="18"/>
  <c r="A36" i="18"/>
  <c r="B36" i="18"/>
  <c r="C36" i="18"/>
  <c r="D36" i="18"/>
  <c r="G36" i="18"/>
  <c r="H36" i="18"/>
  <c r="I36" i="18"/>
  <c r="J36" i="18"/>
  <c r="K36" i="18"/>
  <c r="L36" i="18"/>
  <c r="M36" i="18"/>
  <c r="O36" i="18"/>
  <c r="R36" i="18"/>
  <c r="S36" i="18"/>
  <c r="AA36" i="18"/>
  <c r="A37" i="18"/>
  <c r="B37" i="18"/>
  <c r="C37" i="18"/>
  <c r="D37" i="18"/>
  <c r="G37" i="18"/>
  <c r="H37" i="18"/>
  <c r="I37" i="18"/>
  <c r="J37" i="18"/>
  <c r="K37" i="18"/>
  <c r="L37" i="18"/>
  <c r="M37" i="18"/>
  <c r="O37" i="18"/>
  <c r="R37" i="18"/>
  <c r="S37" i="18"/>
  <c r="AA37" i="18"/>
  <c r="A38" i="18"/>
  <c r="B38" i="18"/>
  <c r="C38" i="18"/>
  <c r="D38" i="18"/>
  <c r="G38" i="18"/>
  <c r="H38" i="18"/>
  <c r="I38" i="18"/>
  <c r="J38" i="18"/>
  <c r="K38" i="18"/>
  <c r="L38" i="18"/>
  <c r="M38" i="18"/>
  <c r="O38" i="18"/>
  <c r="R38" i="18"/>
  <c r="S38" i="18"/>
  <c r="AA38" i="18"/>
  <c r="A39" i="18"/>
  <c r="B39" i="18"/>
  <c r="C39" i="18"/>
  <c r="D39" i="18"/>
  <c r="G39" i="18"/>
  <c r="H39" i="18"/>
  <c r="I39" i="18"/>
  <c r="J39" i="18"/>
  <c r="K39" i="18"/>
  <c r="L39" i="18"/>
  <c r="M39" i="18"/>
  <c r="O39" i="18"/>
  <c r="R39" i="18"/>
  <c r="S39" i="18"/>
  <c r="AA39" i="18"/>
  <c r="A40" i="18"/>
  <c r="B40" i="18"/>
  <c r="C40" i="18"/>
  <c r="D40" i="18"/>
  <c r="G40" i="18"/>
  <c r="H40" i="18"/>
  <c r="I40" i="18"/>
  <c r="J40" i="18"/>
  <c r="K40" i="18"/>
  <c r="L40" i="18"/>
  <c r="M40" i="18"/>
  <c r="O40" i="18"/>
  <c r="R40" i="18"/>
  <c r="S40" i="18"/>
  <c r="AA40" i="18"/>
  <c r="A41" i="18"/>
  <c r="B41" i="18"/>
  <c r="C41" i="18"/>
  <c r="D41" i="18"/>
  <c r="G41" i="18"/>
  <c r="H41" i="18"/>
  <c r="I41" i="18"/>
  <c r="J41" i="18"/>
  <c r="K41" i="18"/>
  <c r="L41" i="18"/>
  <c r="M41" i="18"/>
  <c r="O41" i="18"/>
  <c r="R41" i="18"/>
  <c r="S41" i="18"/>
  <c r="AA41" i="18"/>
  <c r="A42" i="18"/>
  <c r="B42" i="18"/>
  <c r="C42" i="18"/>
  <c r="D42" i="18"/>
  <c r="G42" i="18"/>
  <c r="H42" i="18"/>
  <c r="I42" i="18"/>
  <c r="J42" i="18"/>
  <c r="K42" i="18"/>
  <c r="L42" i="18"/>
  <c r="M42" i="18"/>
  <c r="O42" i="18"/>
  <c r="R42" i="18"/>
  <c r="S42" i="18"/>
  <c r="AA42" i="18"/>
  <c r="A43" i="18"/>
  <c r="B43" i="18"/>
  <c r="D43" i="18"/>
  <c r="G43" i="18"/>
  <c r="H43" i="18"/>
  <c r="I43" i="18"/>
  <c r="J43" i="18"/>
  <c r="K43" i="18"/>
  <c r="L43" i="18"/>
  <c r="M43" i="18"/>
  <c r="O43" i="18"/>
  <c r="R43" i="18"/>
  <c r="S43" i="18"/>
  <c r="AA43" i="18"/>
  <c r="A44" i="18"/>
  <c r="C44" i="18"/>
  <c r="D44" i="18"/>
  <c r="G44" i="18"/>
  <c r="H44" i="18"/>
  <c r="I44" i="18"/>
  <c r="J44" i="18"/>
  <c r="K44" i="18"/>
  <c r="L44" i="18"/>
  <c r="M44" i="18"/>
  <c r="O44" i="18"/>
  <c r="R44" i="18"/>
  <c r="S44" i="18"/>
  <c r="T44" i="18"/>
  <c r="AA44" i="18"/>
  <c r="A45" i="18"/>
  <c r="C45" i="18"/>
  <c r="D45" i="18"/>
  <c r="G45" i="18"/>
  <c r="H45" i="18"/>
  <c r="I45" i="18"/>
  <c r="J45" i="18"/>
  <c r="K45" i="18"/>
  <c r="L45" i="18"/>
  <c r="M45" i="18"/>
  <c r="O45" i="18"/>
  <c r="R45" i="18"/>
  <c r="S45" i="18"/>
  <c r="T45" i="18"/>
  <c r="AA45" i="18"/>
  <c r="A46" i="18"/>
  <c r="C46" i="18"/>
  <c r="D46" i="18"/>
  <c r="G46" i="18"/>
  <c r="H46" i="18"/>
  <c r="I46" i="18"/>
  <c r="J46" i="18"/>
  <c r="K46" i="18"/>
  <c r="L46" i="18"/>
  <c r="M46" i="18"/>
  <c r="O46" i="18"/>
  <c r="R46" i="18"/>
  <c r="S46" i="18"/>
  <c r="T46" i="18"/>
  <c r="AA46" i="18"/>
  <c r="A47" i="18"/>
  <c r="C47" i="18"/>
  <c r="D47" i="18"/>
  <c r="G47" i="18"/>
  <c r="H47" i="18"/>
  <c r="I47" i="18"/>
  <c r="J47" i="18"/>
  <c r="K47" i="18"/>
  <c r="L47" i="18"/>
  <c r="M47" i="18"/>
  <c r="O47" i="18"/>
  <c r="R47" i="18"/>
  <c r="S47" i="18"/>
  <c r="T47" i="18"/>
  <c r="AA47" i="18"/>
  <c r="A48" i="18"/>
  <c r="C48" i="18"/>
  <c r="D48" i="18"/>
  <c r="G48" i="18"/>
  <c r="H48" i="18"/>
  <c r="I48" i="18"/>
  <c r="J48" i="18"/>
  <c r="K48" i="18"/>
  <c r="L48" i="18"/>
  <c r="M48" i="18"/>
  <c r="O48" i="18"/>
  <c r="R48" i="18"/>
  <c r="S48" i="18"/>
  <c r="T48" i="18"/>
  <c r="AA48" i="18"/>
  <c r="A49" i="18"/>
  <c r="C49" i="18"/>
  <c r="D49" i="18"/>
  <c r="G49" i="18"/>
  <c r="H49" i="18"/>
  <c r="I49" i="18"/>
  <c r="J49" i="18"/>
  <c r="K49" i="18"/>
  <c r="L49" i="18"/>
  <c r="M49" i="18"/>
  <c r="O49" i="18"/>
  <c r="R49" i="18"/>
  <c r="S49" i="18"/>
  <c r="T49" i="18"/>
  <c r="AA49" i="18"/>
  <c r="A50" i="18"/>
  <c r="C50" i="18"/>
  <c r="D50" i="18"/>
  <c r="F50" i="18"/>
  <c r="G50" i="18"/>
  <c r="O50" i="18"/>
  <c r="Q50" i="18"/>
  <c r="R50" i="18"/>
  <c r="S50" i="18"/>
  <c r="T50" i="18"/>
  <c r="AA50" i="18"/>
  <c r="A51" i="18"/>
  <c r="C51" i="18"/>
  <c r="D51" i="18"/>
  <c r="F51" i="18"/>
  <c r="G51" i="18"/>
  <c r="O51" i="18"/>
  <c r="Q51" i="18"/>
  <c r="R51" i="18"/>
  <c r="S51" i="18"/>
  <c r="T51" i="18"/>
  <c r="AA51" i="18"/>
  <c r="A52" i="18"/>
  <c r="C52" i="18"/>
  <c r="D52" i="18"/>
  <c r="F52" i="18"/>
  <c r="G52" i="18"/>
  <c r="K52" i="18"/>
  <c r="O52" i="18"/>
  <c r="Q52" i="18"/>
  <c r="R52" i="18"/>
  <c r="S52" i="18"/>
  <c r="T52" i="18"/>
  <c r="AA52" i="18"/>
  <c r="A53" i="18"/>
  <c r="C53" i="18"/>
  <c r="D53" i="18"/>
  <c r="F53" i="18"/>
  <c r="G53" i="18"/>
  <c r="K53" i="18"/>
  <c r="O53" i="18"/>
  <c r="Q53" i="18"/>
  <c r="R53" i="18"/>
  <c r="S53" i="18"/>
  <c r="T53" i="18"/>
  <c r="AA53" i="18"/>
  <c r="A54" i="18"/>
  <c r="C54" i="18"/>
  <c r="D54" i="18"/>
  <c r="F54" i="18"/>
  <c r="G54" i="18"/>
  <c r="K54" i="18"/>
  <c r="O54" i="18"/>
  <c r="Q54" i="18"/>
  <c r="R54" i="18"/>
  <c r="S54" i="18"/>
  <c r="T54" i="18"/>
  <c r="AA54" i="18"/>
  <c r="A55" i="18"/>
  <c r="C55" i="18"/>
  <c r="D55" i="18"/>
  <c r="F55" i="18"/>
  <c r="G55" i="18"/>
  <c r="K55" i="18"/>
  <c r="O55" i="18"/>
  <c r="Q55" i="18"/>
  <c r="R55" i="18"/>
  <c r="S55" i="18"/>
  <c r="T55" i="18"/>
  <c r="AA55" i="18"/>
  <c r="A56" i="18"/>
  <c r="C56" i="18"/>
  <c r="D56" i="18"/>
  <c r="F56" i="18"/>
  <c r="G56" i="18"/>
  <c r="K56" i="18"/>
  <c r="O56" i="18"/>
  <c r="Q56" i="18"/>
  <c r="R56" i="18"/>
  <c r="S56" i="18"/>
  <c r="T56" i="18"/>
  <c r="AA56" i="18"/>
  <c r="A57" i="18"/>
  <c r="C57" i="18"/>
  <c r="D57" i="18"/>
  <c r="F57" i="18"/>
  <c r="G57" i="18"/>
  <c r="K57" i="18"/>
  <c r="O57" i="18"/>
  <c r="Q57" i="18"/>
  <c r="R57" i="18"/>
  <c r="S57" i="18"/>
  <c r="T57" i="18"/>
  <c r="AA57" i="18"/>
  <c r="A58" i="18"/>
  <c r="C58" i="18"/>
  <c r="D58" i="18"/>
  <c r="F58" i="18"/>
  <c r="G58" i="18"/>
  <c r="K58" i="18"/>
  <c r="O58" i="18"/>
  <c r="Q58" i="18"/>
  <c r="R58" i="18"/>
  <c r="S58" i="18"/>
  <c r="T58" i="18"/>
  <c r="AA58" i="18"/>
  <c r="A59" i="18"/>
  <c r="C59" i="18"/>
  <c r="D59" i="18"/>
  <c r="F59" i="18"/>
  <c r="G59" i="18"/>
  <c r="K59" i="18"/>
  <c r="O59" i="18"/>
  <c r="Q59" i="18"/>
  <c r="R59" i="18"/>
  <c r="S59" i="18"/>
  <c r="T59" i="18"/>
  <c r="AA59" i="18"/>
  <c r="A60" i="18"/>
  <c r="C60" i="18"/>
  <c r="D60" i="18"/>
  <c r="F60" i="18"/>
  <c r="G60" i="18"/>
  <c r="K60" i="18"/>
  <c r="O60" i="18"/>
  <c r="Q60" i="18"/>
  <c r="R60" i="18"/>
  <c r="S60" i="18"/>
  <c r="T60" i="18"/>
  <c r="AA60" i="18"/>
  <c r="A61" i="18"/>
  <c r="C61" i="18"/>
  <c r="D61" i="18"/>
  <c r="F61" i="18"/>
  <c r="G61" i="18"/>
  <c r="K61" i="18"/>
  <c r="O61" i="18"/>
  <c r="Q61" i="18"/>
  <c r="R61" i="18"/>
  <c r="S61" i="18"/>
  <c r="T61" i="18"/>
  <c r="AA61" i="18"/>
  <c r="A62" i="18"/>
  <c r="C62" i="18"/>
  <c r="D62" i="18"/>
  <c r="F62" i="18"/>
  <c r="G62" i="18"/>
  <c r="K62" i="18"/>
  <c r="O62" i="18"/>
  <c r="Q62" i="18"/>
  <c r="R62" i="18"/>
  <c r="S62" i="18"/>
  <c r="T62" i="18"/>
  <c r="AA62" i="18"/>
  <c r="A63" i="18"/>
  <c r="C63" i="18"/>
  <c r="D63" i="18"/>
  <c r="F63" i="18"/>
  <c r="G63" i="18"/>
  <c r="K63" i="18"/>
  <c r="O63" i="18"/>
  <c r="Q63" i="18"/>
  <c r="R63" i="18"/>
  <c r="S63" i="18"/>
  <c r="T63" i="18"/>
  <c r="AA63" i="18"/>
  <c r="A64" i="18"/>
  <c r="C64" i="18"/>
  <c r="D64" i="18"/>
  <c r="F64" i="18"/>
  <c r="G64" i="18"/>
  <c r="K64" i="18"/>
  <c r="O64" i="18"/>
  <c r="Q64" i="18"/>
  <c r="R64" i="18"/>
  <c r="S64" i="18"/>
  <c r="T64" i="18"/>
  <c r="AA64" i="18"/>
  <c r="A65" i="18"/>
  <c r="C65" i="18"/>
  <c r="D65" i="18"/>
  <c r="F65" i="18"/>
  <c r="G65" i="18"/>
  <c r="K65" i="18"/>
  <c r="O65" i="18"/>
  <c r="Q65" i="18"/>
  <c r="R65" i="18"/>
  <c r="S65" i="18"/>
  <c r="T65" i="18"/>
  <c r="AA65" i="18"/>
  <c r="A66" i="18"/>
  <c r="C66" i="18"/>
  <c r="D66" i="18"/>
  <c r="F66" i="18"/>
  <c r="G66" i="18"/>
  <c r="K66" i="18"/>
  <c r="O66" i="18"/>
  <c r="Q66" i="18"/>
  <c r="R66" i="18"/>
  <c r="S66" i="18"/>
  <c r="T66" i="18"/>
  <c r="AA66" i="18"/>
  <c r="A67" i="18"/>
  <c r="C67" i="18"/>
  <c r="D67" i="18"/>
  <c r="F67" i="18"/>
  <c r="G67" i="18"/>
  <c r="K67" i="18"/>
  <c r="O67" i="18"/>
  <c r="Q67" i="18"/>
  <c r="R67" i="18"/>
  <c r="S67" i="18"/>
  <c r="T67" i="18"/>
  <c r="AA67" i="18"/>
  <c r="A68" i="18"/>
  <c r="C68" i="18"/>
  <c r="D68" i="18"/>
  <c r="F68" i="18"/>
  <c r="G68" i="18"/>
  <c r="K68" i="18"/>
  <c r="O68" i="18"/>
  <c r="Q68" i="18"/>
  <c r="R68" i="18"/>
  <c r="S68" i="18"/>
  <c r="T68" i="18"/>
  <c r="AA68" i="18"/>
  <c r="A69" i="18"/>
  <c r="C69" i="18"/>
  <c r="D69" i="18"/>
  <c r="F69" i="18"/>
  <c r="G69" i="18"/>
  <c r="K69" i="18"/>
  <c r="O69" i="18"/>
  <c r="Q69" i="18"/>
  <c r="R69" i="18"/>
  <c r="S69" i="18"/>
  <c r="T69" i="18"/>
  <c r="AA69" i="18"/>
  <c r="A70" i="18"/>
  <c r="C70" i="18"/>
  <c r="D70" i="18"/>
  <c r="F70" i="18"/>
  <c r="G70" i="18"/>
  <c r="K70" i="18"/>
  <c r="O70" i="18"/>
  <c r="Q70" i="18"/>
  <c r="R70" i="18"/>
  <c r="S70" i="18"/>
  <c r="T70" i="18"/>
  <c r="AA70" i="18"/>
  <c r="A71" i="18"/>
  <c r="C71" i="18"/>
  <c r="D71" i="18"/>
  <c r="F71" i="18"/>
  <c r="G71" i="18"/>
  <c r="K71" i="18"/>
  <c r="O71" i="18"/>
  <c r="Q71" i="18"/>
  <c r="R71" i="18"/>
  <c r="S71" i="18"/>
  <c r="T71" i="18"/>
  <c r="AA71" i="18"/>
  <c r="A72" i="18"/>
  <c r="C72" i="18"/>
  <c r="D72" i="18"/>
  <c r="F72" i="18"/>
  <c r="G72" i="18"/>
  <c r="K72" i="18"/>
  <c r="O72" i="18"/>
  <c r="Q72" i="18"/>
  <c r="R72" i="18"/>
  <c r="S72" i="18"/>
  <c r="T72" i="18"/>
  <c r="AA72" i="18"/>
  <c r="A73" i="18"/>
  <c r="C73" i="18"/>
  <c r="D73" i="18"/>
  <c r="F73" i="18"/>
  <c r="G73" i="18"/>
  <c r="O73" i="18"/>
  <c r="Q73" i="18"/>
  <c r="R73" i="18"/>
  <c r="S73" i="18"/>
  <c r="T73" i="18"/>
  <c r="AA73" i="18"/>
  <c r="A74" i="18"/>
  <c r="C74" i="18"/>
  <c r="D74" i="18"/>
  <c r="F74" i="18"/>
  <c r="G74" i="18"/>
  <c r="O74" i="18"/>
  <c r="Q74" i="18"/>
  <c r="R74" i="18"/>
  <c r="S74" i="18"/>
  <c r="T74" i="18"/>
  <c r="AA74" i="18"/>
  <c r="A75" i="18"/>
  <c r="C75" i="18"/>
  <c r="D75" i="18"/>
  <c r="F75" i="18"/>
  <c r="G75" i="18"/>
  <c r="O75" i="18"/>
  <c r="Q75" i="18"/>
  <c r="R75" i="18"/>
  <c r="S75" i="18"/>
  <c r="T75" i="18"/>
  <c r="AA75" i="18"/>
  <c r="A76" i="18"/>
  <c r="C76" i="18"/>
  <c r="D76" i="18"/>
  <c r="F76" i="18"/>
  <c r="G76" i="18"/>
  <c r="O76" i="18"/>
  <c r="Q76" i="18"/>
  <c r="R76" i="18"/>
  <c r="S76" i="18"/>
  <c r="T76" i="18"/>
  <c r="AA76" i="18"/>
  <c r="A77" i="18"/>
  <c r="C77" i="18"/>
  <c r="D77" i="18"/>
  <c r="F77" i="18"/>
  <c r="G77" i="18"/>
  <c r="O77" i="18"/>
  <c r="Q77" i="18"/>
  <c r="R77" i="18"/>
  <c r="S77" i="18"/>
  <c r="T77" i="18"/>
  <c r="AA77" i="18"/>
  <c r="A78" i="18"/>
  <c r="C78" i="18"/>
  <c r="D78" i="18"/>
  <c r="F78" i="18"/>
  <c r="G78" i="18"/>
  <c r="O78" i="18"/>
  <c r="Q78" i="18"/>
  <c r="R78" i="18"/>
  <c r="S78" i="18"/>
  <c r="T78" i="18"/>
  <c r="AA78" i="18"/>
  <c r="A79" i="18"/>
  <c r="C79" i="18"/>
  <c r="D79" i="18"/>
  <c r="F79" i="18"/>
  <c r="G79" i="18"/>
  <c r="O79" i="18"/>
  <c r="Q79" i="18"/>
  <c r="R79" i="18"/>
  <c r="S79" i="18"/>
  <c r="T79" i="18"/>
  <c r="AA79" i="18"/>
  <c r="A80" i="18"/>
  <c r="C80" i="18"/>
  <c r="D80" i="18"/>
  <c r="F80" i="18"/>
  <c r="G80" i="18"/>
  <c r="O80" i="18"/>
  <c r="Q80" i="18"/>
  <c r="R80" i="18"/>
  <c r="S80" i="18"/>
  <c r="T80" i="18"/>
  <c r="AA80" i="18"/>
  <c r="A81" i="18"/>
  <c r="C81" i="18"/>
  <c r="D81" i="18"/>
  <c r="F81" i="18"/>
  <c r="G81" i="18"/>
  <c r="O81" i="18"/>
  <c r="Q81" i="18"/>
  <c r="R81" i="18"/>
  <c r="S81" i="18"/>
  <c r="T81" i="18"/>
  <c r="AA81" i="18"/>
  <c r="A82" i="18"/>
  <c r="C82" i="18"/>
  <c r="D82" i="18"/>
  <c r="F82" i="18"/>
  <c r="G82" i="18"/>
  <c r="O82" i="18"/>
  <c r="Q82" i="18"/>
  <c r="R82" i="18"/>
  <c r="S82" i="18"/>
  <c r="T82" i="18"/>
  <c r="AA82" i="18"/>
  <c r="A83" i="18"/>
  <c r="C83" i="18"/>
  <c r="D83" i="18"/>
  <c r="F83" i="18"/>
  <c r="G83" i="18"/>
  <c r="O83" i="18"/>
  <c r="Q83" i="18"/>
  <c r="R83" i="18"/>
  <c r="S83" i="18"/>
  <c r="T83" i="18"/>
  <c r="AA83" i="18"/>
  <c r="A84" i="18"/>
  <c r="C84" i="18"/>
  <c r="D84" i="18"/>
  <c r="F84" i="18"/>
  <c r="G84" i="18"/>
  <c r="O84" i="18"/>
  <c r="Q84" i="18"/>
  <c r="R84" i="18"/>
  <c r="S84" i="18"/>
  <c r="T84" i="18"/>
  <c r="AA84" i="18"/>
  <c r="A85" i="18"/>
  <c r="C85" i="18"/>
  <c r="D85" i="18"/>
  <c r="F85" i="18"/>
  <c r="G85" i="18"/>
  <c r="O85" i="18"/>
  <c r="Q85" i="18"/>
  <c r="R85" i="18"/>
  <c r="S85" i="18"/>
  <c r="T85" i="18"/>
  <c r="AA85" i="18"/>
  <c r="A86" i="18"/>
  <c r="C86" i="18"/>
  <c r="D86" i="18"/>
  <c r="F86" i="18"/>
  <c r="G86" i="18"/>
  <c r="O86" i="18"/>
  <c r="Q86" i="18"/>
  <c r="R86" i="18"/>
  <c r="S86" i="18"/>
  <c r="T86" i="18"/>
  <c r="AA86" i="18"/>
  <c r="A87" i="18"/>
  <c r="C87" i="18"/>
  <c r="D87" i="18"/>
  <c r="F87" i="18"/>
  <c r="G87" i="18"/>
  <c r="O87" i="18"/>
  <c r="Q87" i="18"/>
  <c r="R87" i="18"/>
  <c r="S87" i="18"/>
  <c r="T87" i="18"/>
  <c r="AA87" i="18"/>
  <c r="O3" i="14"/>
  <c r="G4" i="14"/>
  <c r="H4" i="14"/>
  <c r="I4" i="14"/>
  <c r="J4" i="14"/>
  <c r="G5" i="14"/>
  <c r="H5" i="14"/>
  <c r="I5" i="14"/>
  <c r="J5" i="14"/>
  <c r="G6" i="14"/>
  <c r="H6" i="14"/>
  <c r="I6" i="14"/>
  <c r="J6" i="14"/>
  <c r="O6" i="14"/>
  <c r="P6" i="14"/>
  <c r="Q6" i="14"/>
  <c r="H7" i="14"/>
  <c r="I7" i="14"/>
  <c r="J7" i="14"/>
  <c r="N7" i="14"/>
  <c r="O7" i="14"/>
  <c r="P7" i="14"/>
  <c r="G8" i="14"/>
  <c r="H8" i="14"/>
  <c r="I8" i="14"/>
  <c r="J8" i="14"/>
  <c r="P8" i="14"/>
  <c r="G9" i="14"/>
  <c r="H9" i="14"/>
  <c r="I9" i="14"/>
  <c r="J9" i="14"/>
  <c r="M9" i="14"/>
  <c r="N9" i="14"/>
  <c r="O9" i="14"/>
  <c r="P9" i="14"/>
  <c r="Q9" i="14"/>
  <c r="H10" i="14"/>
  <c r="I10" i="14"/>
  <c r="J10" i="14"/>
  <c r="H11" i="14"/>
  <c r="I11" i="14"/>
  <c r="J11" i="14"/>
  <c r="P11" i="14"/>
  <c r="Q11" i="14"/>
  <c r="G12" i="14"/>
  <c r="H12" i="14"/>
  <c r="I12" i="14"/>
  <c r="J12" i="14"/>
  <c r="M12" i="14"/>
  <c r="O12" i="14"/>
  <c r="P12" i="14"/>
  <c r="G13" i="14"/>
  <c r="H13" i="14"/>
  <c r="I13" i="14"/>
  <c r="J13" i="14"/>
  <c r="M13" i="14"/>
  <c r="P13" i="14"/>
  <c r="G14" i="14"/>
  <c r="H14" i="14"/>
  <c r="I14" i="14"/>
  <c r="J14" i="14"/>
  <c r="M14" i="14"/>
  <c r="N14" i="14"/>
  <c r="O14" i="14"/>
  <c r="P14" i="14"/>
  <c r="Q14" i="14"/>
  <c r="H15" i="14"/>
  <c r="I15" i="14"/>
  <c r="J15" i="14"/>
  <c r="M15" i="14"/>
  <c r="O15" i="14"/>
  <c r="P15" i="14"/>
  <c r="Q15" i="14"/>
  <c r="G16" i="14"/>
  <c r="H16" i="14"/>
  <c r="I16" i="14"/>
  <c r="J16" i="14"/>
  <c r="M16" i="14"/>
  <c r="N16" i="14"/>
  <c r="O16" i="14"/>
  <c r="P16" i="14"/>
  <c r="Q16" i="14"/>
  <c r="G17" i="14"/>
  <c r="H17" i="14"/>
  <c r="I17" i="14"/>
  <c r="J17" i="14"/>
  <c r="O17" i="14"/>
  <c r="G18" i="14"/>
  <c r="H18" i="14"/>
  <c r="I18" i="14"/>
  <c r="J18" i="14"/>
  <c r="P18" i="14"/>
  <c r="G19" i="14"/>
  <c r="H19" i="14"/>
  <c r="I19" i="14"/>
  <c r="J19" i="14"/>
  <c r="M19" i="14"/>
  <c r="N19" i="14"/>
  <c r="O19" i="14"/>
  <c r="P19" i="14"/>
  <c r="Q19" i="14"/>
  <c r="G20" i="14"/>
  <c r="H20" i="14"/>
  <c r="I20" i="14"/>
  <c r="J20" i="14"/>
  <c r="M20" i="14"/>
  <c r="G21" i="14"/>
  <c r="H21" i="14"/>
  <c r="I21" i="14"/>
  <c r="J21" i="14"/>
  <c r="N21" i="14"/>
  <c r="G22" i="14"/>
  <c r="H22" i="14"/>
  <c r="I22" i="14"/>
  <c r="J22" i="14"/>
  <c r="H23" i="14"/>
  <c r="I23" i="14"/>
  <c r="J23" i="14"/>
  <c r="G24" i="14"/>
  <c r="H24" i="14"/>
  <c r="I24" i="14"/>
  <c r="J24" i="14"/>
  <c r="M24" i="14"/>
  <c r="N24" i="14"/>
  <c r="O24" i="14"/>
  <c r="P24" i="14"/>
  <c r="Q24" i="14"/>
  <c r="G25" i="14"/>
  <c r="H25" i="14"/>
  <c r="I25" i="14"/>
  <c r="J25" i="14"/>
  <c r="H26" i="14"/>
  <c r="I26" i="14"/>
  <c r="J26" i="14"/>
  <c r="H27" i="14"/>
  <c r="I27" i="14"/>
  <c r="J27" i="14"/>
  <c r="G28" i="14"/>
  <c r="H28" i="14"/>
  <c r="I28" i="14"/>
  <c r="J28" i="14"/>
  <c r="G29" i="14"/>
  <c r="H29" i="14"/>
  <c r="I29" i="14"/>
  <c r="J29" i="14"/>
  <c r="H30" i="14"/>
  <c r="I30" i="14"/>
  <c r="J30" i="14"/>
  <c r="G31" i="14"/>
  <c r="H31" i="14"/>
  <c r="I31" i="14"/>
  <c r="J31" i="14"/>
  <c r="H32" i="14"/>
  <c r="I32" i="14"/>
  <c r="J32" i="14"/>
  <c r="G33" i="14"/>
  <c r="H33" i="14"/>
  <c r="I33" i="14"/>
  <c r="J33" i="14"/>
  <c r="H34" i="14"/>
  <c r="I34" i="14"/>
  <c r="J34" i="14"/>
  <c r="G35" i="14"/>
  <c r="H35" i="14"/>
  <c r="I35" i="14"/>
  <c r="J35" i="14"/>
  <c r="H36" i="14"/>
  <c r="I36" i="14"/>
  <c r="J36" i="14"/>
  <c r="G37" i="14"/>
  <c r="H37" i="14"/>
  <c r="I37" i="14"/>
  <c r="J37" i="14"/>
  <c r="G38" i="14"/>
  <c r="H38" i="14"/>
  <c r="I38" i="14"/>
  <c r="J38" i="14"/>
  <c r="G39" i="14"/>
  <c r="H39" i="14"/>
  <c r="I39" i="14"/>
  <c r="J39" i="14"/>
  <c r="H40" i="14"/>
  <c r="I40" i="14"/>
  <c r="J40" i="14"/>
  <c r="H41" i="14"/>
  <c r="I41" i="14"/>
  <c r="J41" i="14"/>
  <c r="G43" i="14"/>
  <c r="H43" i="14"/>
  <c r="I43" i="14"/>
  <c r="J43" i="14"/>
  <c r="H44" i="14"/>
  <c r="I44" i="14"/>
  <c r="J44" i="14"/>
  <c r="G45" i="14"/>
  <c r="H45" i="14"/>
  <c r="I45" i="14"/>
  <c r="J45" i="14"/>
  <c r="G46" i="14"/>
  <c r="H46" i="14"/>
  <c r="I46" i="14"/>
  <c r="J46" i="14"/>
  <c r="H47" i="14"/>
  <c r="I47" i="14"/>
  <c r="J47" i="14"/>
  <c r="G48" i="14"/>
  <c r="H48" i="14"/>
  <c r="I48" i="14"/>
  <c r="J48" i="14"/>
  <c r="G49" i="14"/>
  <c r="H49" i="14"/>
  <c r="I49" i="14"/>
  <c r="J49" i="14"/>
  <c r="H50" i="14"/>
  <c r="I50" i="14"/>
  <c r="J50" i="14"/>
  <c r="G51" i="14"/>
  <c r="H51" i="14"/>
  <c r="I51" i="14"/>
  <c r="J51" i="14"/>
  <c r="G52" i="14"/>
  <c r="H52" i="14"/>
  <c r="I52" i="14"/>
  <c r="J52" i="14"/>
  <c r="G53" i="14"/>
  <c r="H53" i="14"/>
  <c r="I53" i="14"/>
  <c r="J53" i="14"/>
  <c r="H54" i="14"/>
  <c r="I54" i="14"/>
  <c r="J54" i="14"/>
  <c r="G55" i="14"/>
  <c r="H55" i="14"/>
  <c r="I55" i="14"/>
  <c r="J55" i="14"/>
  <c r="G56" i="14"/>
  <c r="H56" i="14"/>
  <c r="I56" i="14"/>
  <c r="J56" i="14"/>
  <c r="G57" i="14"/>
  <c r="H57" i="14"/>
  <c r="I57" i="14"/>
  <c r="J57" i="14"/>
  <c r="G58" i="14"/>
  <c r="H58" i="14"/>
  <c r="I58" i="14"/>
  <c r="J58" i="14"/>
  <c r="G59" i="14"/>
  <c r="H59" i="14"/>
  <c r="I59" i="14"/>
  <c r="J59" i="14"/>
  <c r="G60" i="14"/>
  <c r="H60" i="14"/>
  <c r="I60" i="14"/>
  <c r="J60" i="14"/>
  <c r="H61" i="14"/>
  <c r="I61" i="14"/>
  <c r="J61" i="14"/>
  <c r="H62" i="14"/>
  <c r="I62" i="14"/>
  <c r="J62" i="14"/>
  <c r="A2" i="15"/>
  <c r="C2" i="15"/>
  <c r="D2" i="15"/>
  <c r="E2" i="15"/>
  <c r="G2" i="15"/>
  <c r="A3" i="15"/>
  <c r="B3" i="15"/>
  <c r="C3" i="15"/>
  <c r="D3" i="15"/>
  <c r="E3" i="15"/>
  <c r="G3" i="15"/>
  <c r="A4" i="15"/>
  <c r="B4" i="15"/>
  <c r="C4" i="15"/>
  <c r="D4" i="15"/>
  <c r="E4" i="15"/>
  <c r="G4" i="15"/>
  <c r="A5" i="15"/>
  <c r="B5" i="15"/>
  <c r="C5" i="15"/>
  <c r="D5" i="15"/>
  <c r="E5" i="15"/>
  <c r="G5" i="15"/>
  <c r="A6" i="15"/>
  <c r="B6" i="15"/>
  <c r="C6" i="15"/>
  <c r="D6" i="15"/>
  <c r="E6" i="15"/>
  <c r="G6" i="15"/>
  <c r="A7" i="15"/>
  <c r="B7" i="15"/>
  <c r="C7" i="15"/>
  <c r="D7" i="15"/>
  <c r="E7" i="15"/>
  <c r="G7" i="15"/>
  <c r="A8" i="15"/>
  <c r="B8" i="15"/>
  <c r="C8" i="15"/>
  <c r="D8" i="15"/>
  <c r="E8" i="15"/>
  <c r="G8" i="15"/>
  <c r="A9" i="15"/>
  <c r="B9" i="15"/>
  <c r="C9" i="15"/>
  <c r="D9" i="15"/>
  <c r="E9" i="15"/>
  <c r="G9" i="15"/>
  <c r="A10" i="15"/>
  <c r="B10" i="15"/>
  <c r="C10" i="15"/>
  <c r="D10" i="15"/>
  <c r="E10" i="15"/>
  <c r="G10" i="15"/>
  <c r="A11" i="15"/>
  <c r="B11" i="15"/>
  <c r="C11" i="15"/>
  <c r="D11" i="15"/>
  <c r="E11" i="15"/>
  <c r="G11" i="15"/>
  <c r="A12" i="15"/>
  <c r="B12" i="15"/>
  <c r="C12" i="15"/>
  <c r="D12" i="15"/>
  <c r="E12" i="15"/>
  <c r="G12" i="15"/>
  <c r="A13" i="15"/>
  <c r="B13" i="15"/>
  <c r="C13" i="15"/>
  <c r="D13" i="15"/>
  <c r="E13" i="15"/>
  <c r="G13" i="15"/>
  <c r="A14" i="15"/>
  <c r="B14" i="15"/>
  <c r="C14" i="15"/>
  <c r="D14" i="15"/>
  <c r="E14" i="15"/>
  <c r="G14" i="15"/>
  <c r="A15" i="15"/>
  <c r="B15" i="15"/>
  <c r="C15" i="15"/>
  <c r="D15" i="15"/>
  <c r="E15" i="15"/>
  <c r="G15" i="15"/>
  <c r="A16" i="15"/>
  <c r="B16" i="15"/>
  <c r="C16" i="15"/>
  <c r="D16" i="15"/>
  <c r="E16" i="15"/>
  <c r="G16" i="15"/>
  <c r="A17" i="15"/>
  <c r="B17" i="15"/>
  <c r="C17" i="15"/>
  <c r="D17" i="15"/>
  <c r="E17" i="15"/>
  <c r="G17" i="15"/>
  <c r="A18" i="15"/>
  <c r="B18" i="15"/>
  <c r="C18" i="15"/>
  <c r="D18" i="15"/>
  <c r="E18" i="15"/>
  <c r="G18" i="15"/>
  <c r="A19" i="15"/>
  <c r="B19" i="15"/>
  <c r="C19" i="15"/>
  <c r="D19" i="15"/>
  <c r="E19" i="15"/>
  <c r="G19" i="15"/>
  <c r="A20" i="15"/>
  <c r="B20" i="15"/>
  <c r="C20" i="15"/>
  <c r="D20" i="15"/>
  <c r="E20" i="15"/>
  <c r="G20" i="15"/>
  <c r="A21" i="15"/>
  <c r="B21" i="15"/>
  <c r="C21" i="15"/>
  <c r="D21" i="15"/>
  <c r="E21" i="15"/>
  <c r="G21" i="15"/>
  <c r="A22" i="15"/>
  <c r="B22" i="15"/>
  <c r="C22" i="15"/>
  <c r="D22" i="15"/>
  <c r="E22" i="15"/>
  <c r="G22" i="15"/>
  <c r="A23" i="15"/>
  <c r="B23" i="15"/>
  <c r="C23" i="15"/>
  <c r="D23" i="15"/>
  <c r="E23" i="15"/>
  <c r="G23" i="15"/>
  <c r="A24" i="15"/>
  <c r="B24" i="15"/>
  <c r="C24" i="15"/>
  <c r="D24" i="15"/>
  <c r="E24" i="15"/>
  <c r="G24" i="15"/>
  <c r="A25" i="15"/>
  <c r="B25" i="15"/>
  <c r="C25" i="15"/>
  <c r="D25" i="15"/>
  <c r="E25" i="15"/>
  <c r="G25" i="15"/>
  <c r="A26" i="15"/>
  <c r="B26" i="15"/>
  <c r="C26" i="15"/>
  <c r="D26" i="15"/>
  <c r="E26" i="15"/>
  <c r="G26" i="15"/>
  <c r="A27" i="15"/>
  <c r="B27" i="15"/>
  <c r="C27" i="15"/>
  <c r="D27" i="15"/>
  <c r="E27" i="15"/>
  <c r="G27" i="15"/>
  <c r="A28" i="15"/>
  <c r="B28" i="15"/>
  <c r="C28" i="15"/>
  <c r="D28" i="15"/>
  <c r="E28" i="15"/>
  <c r="G28" i="15"/>
  <c r="A29" i="15"/>
  <c r="B29" i="15"/>
  <c r="C29" i="15"/>
  <c r="D29" i="15"/>
  <c r="E29" i="15"/>
  <c r="G29" i="15"/>
  <c r="A30" i="15"/>
  <c r="B30" i="15"/>
  <c r="C30" i="15"/>
  <c r="D30" i="15"/>
  <c r="E30" i="15"/>
  <c r="G30" i="15"/>
  <c r="A31" i="15"/>
  <c r="B31" i="15"/>
  <c r="C31" i="15"/>
  <c r="D31" i="15"/>
  <c r="E31" i="15"/>
  <c r="G31" i="15"/>
  <c r="A32" i="15"/>
  <c r="B32" i="15"/>
  <c r="C32" i="15"/>
  <c r="D32" i="15"/>
  <c r="E32" i="15"/>
  <c r="G32" i="15"/>
  <c r="A33" i="15"/>
  <c r="B33" i="15"/>
  <c r="C33" i="15"/>
  <c r="D33" i="15"/>
  <c r="E33" i="15"/>
  <c r="G33" i="15"/>
  <c r="A34" i="15"/>
  <c r="B34" i="15"/>
  <c r="C34" i="15"/>
  <c r="D34" i="15"/>
  <c r="E34" i="15"/>
  <c r="G34" i="15"/>
  <c r="A35" i="15"/>
  <c r="B35" i="15"/>
  <c r="C35" i="15"/>
  <c r="D35" i="15"/>
  <c r="E35" i="15"/>
  <c r="G35" i="15"/>
  <c r="A36" i="15"/>
  <c r="B36" i="15"/>
  <c r="C36" i="15"/>
  <c r="D36" i="15"/>
  <c r="E36" i="15"/>
  <c r="G36" i="15"/>
  <c r="A37" i="15"/>
  <c r="B37" i="15"/>
  <c r="C37" i="15"/>
  <c r="D37" i="15"/>
  <c r="E37" i="15"/>
  <c r="G37" i="15"/>
  <c r="A38" i="15"/>
  <c r="B38" i="15"/>
  <c r="C38" i="15"/>
  <c r="D38" i="15"/>
  <c r="E38" i="15"/>
  <c r="G38" i="15"/>
  <c r="A39" i="15"/>
  <c r="B39" i="15"/>
  <c r="C39" i="15"/>
  <c r="D39" i="15"/>
  <c r="E39" i="15"/>
  <c r="G39" i="15"/>
  <c r="A40" i="15"/>
  <c r="B40" i="15"/>
  <c r="C40" i="15"/>
  <c r="D40" i="15"/>
  <c r="E40" i="15"/>
  <c r="G40" i="15"/>
  <c r="A41" i="15"/>
  <c r="B41" i="15"/>
  <c r="C41" i="15"/>
  <c r="D41" i="15"/>
  <c r="E41" i="15"/>
  <c r="F41" i="15"/>
  <c r="G41" i="15"/>
  <c r="A42" i="15"/>
  <c r="B42" i="15"/>
  <c r="C42" i="15"/>
  <c r="D42" i="15"/>
  <c r="E42" i="15"/>
  <c r="F42" i="15"/>
  <c r="G42" i="15"/>
  <c r="H42" i="15"/>
  <c r="I42" i="15"/>
  <c r="A43" i="15"/>
  <c r="B43" i="15"/>
  <c r="C43" i="15"/>
  <c r="D43" i="15"/>
  <c r="E43" i="15"/>
  <c r="F43" i="15"/>
  <c r="G43" i="15"/>
  <c r="H43" i="15"/>
  <c r="I43" i="15"/>
  <c r="A44" i="15"/>
  <c r="B44" i="15"/>
  <c r="C44" i="15"/>
  <c r="D44" i="15"/>
  <c r="E44" i="15"/>
  <c r="F44" i="15"/>
  <c r="G44" i="15"/>
  <c r="H44" i="15"/>
  <c r="I44" i="15"/>
  <c r="A45" i="15"/>
  <c r="B45" i="15"/>
  <c r="C45" i="15"/>
  <c r="D45" i="15"/>
  <c r="E45" i="15"/>
  <c r="F45" i="15"/>
  <c r="G45" i="15"/>
  <c r="H45" i="15"/>
  <c r="I45" i="15"/>
  <c r="A46" i="15"/>
  <c r="B46" i="15"/>
  <c r="C46" i="15"/>
  <c r="D46" i="15"/>
  <c r="E46" i="15"/>
  <c r="F46" i="15"/>
  <c r="G46" i="15"/>
  <c r="H46" i="15"/>
  <c r="I46" i="15"/>
  <c r="A47" i="15"/>
  <c r="B47" i="15"/>
  <c r="C47" i="15"/>
  <c r="D47" i="15"/>
  <c r="E47" i="15"/>
  <c r="F47" i="15"/>
  <c r="G47" i="15"/>
  <c r="H47" i="15"/>
  <c r="I47" i="15"/>
  <c r="A48" i="15"/>
  <c r="B48" i="15"/>
  <c r="C48" i="15"/>
  <c r="D48" i="15"/>
  <c r="E48" i="15"/>
  <c r="F48" i="15"/>
  <c r="G48" i="15"/>
  <c r="H48" i="15"/>
  <c r="I48" i="15"/>
  <c r="A49" i="15"/>
  <c r="B49" i="15"/>
  <c r="C49" i="15"/>
  <c r="D49" i="15"/>
  <c r="E49" i="15"/>
  <c r="F49" i="15"/>
  <c r="G49" i="15"/>
  <c r="H49" i="15"/>
  <c r="I49" i="15"/>
  <c r="A50" i="15"/>
  <c r="B50" i="15"/>
  <c r="C50" i="15"/>
  <c r="D50" i="15"/>
  <c r="E50" i="15"/>
  <c r="F50" i="15"/>
  <c r="G50" i="15"/>
  <c r="H50" i="15"/>
  <c r="I50" i="15"/>
  <c r="A51" i="15"/>
  <c r="B51" i="15"/>
  <c r="C51" i="15"/>
  <c r="D51" i="15"/>
  <c r="E51" i="15"/>
  <c r="F51" i="15"/>
  <c r="G51" i="15"/>
  <c r="H51" i="15"/>
  <c r="I51" i="15"/>
  <c r="A52" i="15"/>
  <c r="B52" i="15"/>
  <c r="C52" i="15"/>
  <c r="D52" i="15"/>
  <c r="E52" i="15"/>
  <c r="F52" i="15"/>
  <c r="G52" i="15"/>
  <c r="H52" i="15"/>
  <c r="I52" i="15"/>
  <c r="A53" i="15"/>
  <c r="B53" i="15"/>
  <c r="C53" i="15"/>
  <c r="D53" i="15"/>
  <c r="E53" i="15"/>
  <c r="F53" i="15"/>
  <c r="G53" i="15"/>
  <c r="H53" i="15"/>
  <c r="I53" i="15"/>
  <c r="A54" i="15"/>
  <c r="B54" i="15"/>
  <c r="C54" i="15"/>
  <c r="D54" i="15"/>
  <c r="E54" i="15"/>
  <c r="F54" i="15"/>
  <c r="G54" i="15"/>
  <c r="H54" i="15"/>
  <c r="I54" i="15"/>
  <c r="A55" i="15"/>
  <c r="B55" i="15"/>
  <c r="C55" i="15"/>
  <c r="D55" i="15"/>
  <c r="E55" i="15"/>
  <c r="F55" i="15"/>
  <c r="G55" i="15"/>
  <c r="H55" i="15"/>
  <c r="I55" i="15"/>
  <c r="A56" i="15"/>
  <c r="B56" i="15"/>
  <c r="C56" i="15"/>
  <c r="D56" i="15"/>
  <c r="E56" i="15"/>
  <c r="F56" i="15"/>
  <c r="G56" i="15"/>
  <c r="H56" i="15"/>
  <c r="I56" i="15"/>
  <c r="A57" i="15"/>
  <c r="B57" i="15"/>
  <c r="C57" i="15"/>
  <c r="D57" i="15"/>
  <c r="E57" i="15"/>
  <c r="F57" i="15"/>
  <c r="G57" i="15"/>
  <c r="H57" i="15"/>
  <c r="I57" i="15"/>
  <c r="A58" i="15"/>
  <c r="B58" i="15"/>
  <c r="C58" i="15"/>
  <c r="D58" i="15"/>
  <c r="E58" i="15"/>
  <c r="F58" i="15"/>
  <c r="G58" i="15"/>
  <c r="H58" i="15"/>
  <c r="I58" i="15"/>
  <c r="A59" i="15"/>
  <c r="B59" i="15"/>
  <c r="C59" i="15"/>
  <c r="D59" i="15"/>
  <c r="E59" i="15"/>
  <c r="F59" i="15"/>
  <c r="G59" i="15"/>
  <c r="H59" i="15"/>
  <c r="I59" i="15"/>
  <c r="A60" i="15"/>
  <c r="B60" i="15"/>
  <c r="C60" i="15"/>
  <c r="D60" i="15"/>
  <c r="E60" i="15"/>
  <c r="F60" i="15"/>
  <c r="G60" i="15"/>
  <c r="H60" i="15"/>
  <c r="I60" i="15"/>
  <c r="A1" i="26464"/>
  <c r="A9" i="26464"/>
  <c r="B9" i="26464"/>
  <c r="C9" i="26464"/>
  <c r="E9" i="26464"/>
  <c r="F9" i="26464"/>
  <c r="G9" i="26464"/>
  <c r="H9" i="26464"/>
  <c r="I9" i="26464"/>
  <c r="J9" i="26464"/>
  <c r="K9" i="26464"/>
  <c r="L9" i="26464"/>
  <c r="M9" i="26464"/>
  <c r="N9" i="26464"/>
  <c r="O9" i="26464"/>
  <c r="P9" i="26464"/>
  <c r="Q9" i="26464"/>
  <c r="R9" i="26464"/>
  <c r="S9" i="26464"/>
  <c r="T9" i="26464"/>
  <c r="U9" i="26464"/>
  <c r="V9" i="26464"/>
  <c r="W9" i="26464"/>
  <c r="X9" i="26464"/>
  <c r="Y9" i="26464"/>
  <c r="Z9" i="26464"/>
  <c r="AA9" i="26464"/>
  <c r="AB9" i="26464"/>
  <c r="AC9" i="26464"/>
  <c r="AD9" i="26464"/>
  <c r="AE9" i="26464"/>
  <c r="AV9" i="26464"/>
  <c r="AW9" i="26464"/>
  <c r="AX9" i="26464"/>
  <c r="BW9" i="26464"/>
  <c r="BX9" i="26464"/>
  <c r="BY9" i="26464"/>
  <c r="CF9" i="26464"/>
  <c r="CG9" i="26464"/>
  <c r="CH9" i="26464"/>
  <c r="DS9" i="26464"/>
  <c r="DT9" i="26464"/>
  <c r="DU9" i="26464"/>
  <c r="EN9" i="26464"/>
  <c r="EO9" i="26464"/>
  <c r="EP9" i="26464"/>
  <c r="A10" i="26464"/>
  <c r="B10" i="26464"/>
  <c r="C10" i="26464"/>
  <c r="E10" i="26464"/>
  <c r="F10" i="26464"/>
  <c r="G10" i="26464"/>
  <c r="H10" i="26464"/>
  <c r="I10" i="26464"/>
  <c r="J10" i="26464"/>
  <c r="K10" i="26464"/>
  <c r="L10" i="26464"/>
  <c r="M10" i="26464"/>
  <c r="N10" i="26464"/>
  <c r="O10" i="26464"/>
  <c r="P10" i="26464"/>
  <c r="Q10" i="26464"/>
  <c r="R10" i="26464"/>
  <c r="S10" i="26464"/>
  <c r="T10" i="26464"/>
  <c r="U10" i="26464"/>
  <c r="V10" i="26464"/>
  <c r="W10" i="26464"/>
  <c r="X10" i="26464"/>
  <c r="Y10" i="26464"/>
  <c r="Z10" i="26464"/>
  <c r="AA10" i="26464"/>
  <c r="AB10" i="26464"/>
  <c r="AC10" i="26464"/>
  <c r="AD10" i="26464"/>
  <c r="AE10" i="26464"/>
  <c r="AV10" i="26464"/>
  <c r="AW10" i="26464"/>
  <c r="AX10" i="26464"/>
  <c r="BW10" i="26464"/>
  <c r="BX10" i="26464"/>
  <c r="BY10" i="26464"/>
  <c r="CF10" i="26464"/>
  <c r="CG10" i="26464"/>
  <c r="CH10" i="26464"/>
  <c r="CI10" i="26464"/>
  <c r="CJ10" i="26464"/>
  <c r="DS10" i="26464"/>
  <c r="DT10" i="26464"/>
  <c r="DU10" i="26464"/>
  <c r="EN10" i="26464"/>
  <c r="EO10" i="26464"/>
  <c r="EP10" i="26464"/>
  <c r="A11" i="26464"/>
  <c r="B11" i="26464"/>
  <c r="C11" i="26464"/>
  <c r="E11" i="26464"/>
  <c r="F11" i="26464"/>
  <c r="G11" i="26464"/>
  <c r="H11" i="26464"/>
  <c r="I11" i="26464"/>
  <c r="J11" i="26464"/>
  <c r="K11" i="26464"/>
  <c r="L11" i="26464"/>
  <c r="M11" i="26464"/>
  <c r="N11" i="26464"/>
  <c r="O11" i="26464"/>
  <c r="P11" i="26464"/>
  <c r="Q11" i="26464"/>
  <c r="R11" i="26464"/>
  <c r="S11" i="26464"/>
  <c r="T11" i="26464"/>
  <c r="U11" i="26464"/>
  <c r="V11" i="26464"/>
  <c r="W11" i="26464"/>
  <c r="X11" i="26464"/>
  <c r="Y11" i="26464"/>
  <c r="Z11" i="26464"/>
  <c r="AA11" i="26464"/>
  <c r="AB11" i="26464"/>
  <c r="AC11" i="26464"/>
  <c r="AD11" i="26464"/>
  <c r="AE11" i="26464"/>
  <c r="AV11" i="26464"/>
  <c r="AW11" i="26464"/>
  <c r="AX11" i="26464"/>
  <c r="BW11" i="26464"/>
  <c r="BX11" i="26464"/>
  <c r="BY11" i="26464"/>
  <c r="CF11" i="26464"/>
  <c r="CG11" i="26464"/>
  <c r="CH11" i="26464"/>
  <c r="CI11" i="26464"/>
  <c r="CJ11" i="26464"/>
  <c r="DS11" i="26464"/>
  <c r="DT11" i="26464"/>
  <c r="DU11" i="26464"/>
  <c r="EN11" i="26464"/>
  <c r="EO11" i="26464"/>
  <c r="EP11" i="26464"/>
  <c r="A12" i="26464"/>
  <c r="B12" i="26464"/>
  <c r="C12" i="26464"/>
  <c r="E12" i="26464"/>
  <c r="F12" i="26464"/>
  <c r="G12" i="26464"/>
  <c r="H12" i="26464"/>
  <c r="I12" i="26464"/>
  <c r="J12" i="26464"/>
  <c r="K12" i="26464"/>
  <c r="L12" i="26464"/>
  <c r="M12" i="26464"/>
  <c r="N12" i="26464"/>
  <c r="O12" i="26464"/>
  <c r="P12" i="26464"/>
  <c r="Q12" i="26464"/>
  <c r="R12" i="26464"/>
  <c r="S12" i="26464"/>
  <c r="T12" i="26464"/>
  <c r="U12" i="26464"/>
  <c r="V12" i="26464"/>
  <c r="W12" i="26464"/>
  <c r="X12" i="26464"/>
  <c r="Y12" i="26464"/>
  <c r="Z12" i="26464"/>
  <c r="AA12" i="26464"/>
  <c r="AB12" i="26464"/>
  <c r="AC12" i="26464"/>
  <c r="AD12" i="26464"/>
  <c r="AE12" i="26464"/>
  <c r="AV12" i="26464"/>
  <c r="AW12" i="26464"/>
  <c r="AX12" i="26464"/>
  <c r="BW12" i="26464"/>
  <c r="BX12" i="26464"/>
  <c r="BY12" i="26464"/>
  <c r="CF12" i="26464"/>
  <c r="CG12" i="26464"/>
  <c r="CH12" i="26464"/>
  <c r="CI12" i="26464"/>
  <c r="CJ12" i="26464"/>
  <c r="CK12" i="26464"/>
  <c r="CL12" i="26464"/>
  <c r="DS12" i="26464"/>
  <c r="DT12" i="26464"/>
  <c r="DU12" i="26464"/>
  <c r="EN12" i="26464"/>
  <c r="EO12" i="26464"/>
  <c r="EP12" i="26464"/>
  <c r="A13" i="26464"/>
  <c r="B13" i="26464"/>
  <c r="C13" i="26464"/>
  <c r="E13" i="26464"/>
  <c r="F13" i="26464"/>
  <c r="G13" i="26464"/>
  <c r="H13" i="26464"/>
  <c r="I13" i="26464"/>
  <c r="J13" i="26464"/>
  <c r="K13" i="26464"/>
  <c r="L13" i="26464"/>
  <c r="M13" i="26464"/>
  <c r="N13" i="26464"/>
  <c r="O13" i="26464"/>
  <c r="P13" i="26464"/>
  <c r="Q13" i="26464"/>
  <c r="R13" i="26464"/>
  <c r="S13" i="26464"/>
  <c r="T13" i="26464"/>
  <c r="U13" i="26464"/>
  <c r="V13" i="26464"/>
  <c r="W13" i="26464"/>
  <c r="X13" i="26464"/>
  <c r="Y13" i="26464"/>
  <c r="Z13" i="26464"/>
  <c r="AA13" i="26464"/>
  <c r="AB13" i="26464"/>
  <c r="AC13" i="26464"/>
  <c r="AD13" i="26464"/>
  <c r="AE13" i="26464"/>
  <c r="AF13" i="26464"/>
  <c r="AG13" i="26464"/>
  <c r="AV13" i="26464"/>
  <c r="AW13" i="26464"/>
  <c r="AX13" i="26464"/>
  <c r="AY13" i="26464"/>
  <c r="AZ13" i="26464"/>
  <c r="BC13" i="26464"/>
  <c r="BD13" i="26464"/>
  <c r="BW13" i="26464"/>
  <c r="BX13" i="26464"/>
  <c r="BY13" i="26464"/>
  <c r="CF13" i="26464"/>
  <c r="CG13" i="26464"/>
  <c r="CH13" i="26464"/>
  <c r="CI13" i="26464"/>
  <c r="CJ13" i="26464"/>
  <c r="CK13" i="26464"/>
  <c r="CL13" i="26464"/>
  <c r="CM13" i="26464"/>
  <c r="CN13" i="26464"/>
  <c r="DS13" i="26464"/>
  <c r="DT13" i="26464"/>
  <c r="DU13" i="26464"/>
  <c r="EN13" i="26464"/>
  <c r="EO13" i="26464"/>
  <c r="EP13" i="26464"/>
  <c r="A14" i="26464"/>
  <c r="B14" i="26464"/>
  <c r="C14" i="26464"/>
  <c r="E14" i="26464"/>
  <c r="F14" i="26464"/>
  <c r="G14" i="26464"/>
  <c r="H14" i="26464"/>
  <c r="I14" i="26464"/>
  <c r="J14" i="26464"/>
  <c r="K14" i="26464"/>
  <c r="L14" i="26464"/>
  <c r="M14" i="26464"/>
  <c r="N14" i="26464"/>
  <c r="O14" i="26464"/>
  <c r="P14" i="26464"/>
  <c r="Q14" i="26464"/>
  <c r="R14" i="26464"/>
  <c r="S14" i="26464"/>
  <c r="T14" i="26464"/>
  <c r="U14" i="26464"/>
  <c r="V14" i="26464"/>
  <c r="W14" i="26464"/>
  <c r="X14" i="26464"/>
  <c r="Y14" i="26464"/>
  <c r="Z14" i="26464"/>
  <c r="AA14" i="26464"/>
  <c r="AB14" i="26464"/>
  <c r="AC14" i="26464"/>
  <c r="AD14" i="26464"/>
  <c r="AE14" i="26464"/>
  <c r="AF14" i="26464"/>
  <c r="AG14" i="26464"/>
  <c r="AV14" i="26464"/>
  <c r="AW14" i="26464"/>
  <c r="AX14" i="26464"/>
  <c r="AY14" i="26464"/>
  <c r="AZ14" i="26464"/>
  <c r="BA14" i="26464"/>
  <c r="BB14" i="26464"/>
  <c r="BC14" i="26464"/>
  <c r="BD14" i="26464"/>
  <c r="BW14" i="26464"/>
  <c r="BX14" i="26464"/>
  <c r="BY14" i="26464"/>
  <c r="CF14" i="26464"/>
  <c r="CG14" i="26464"/>
  <c r="CH14" i="26464"/>
  <c r="CI14" i="26464"/>
  <c r="CJ14" i="26464"/>
  <c r="CK14" i="26464"/>
  <c r="CL14" i="26464"/>
  <c r="CM14" i="26464"/>
  <c r="CN14" i="26464"/>
  <c r="DS14" i="26464"/>
  <c r="DT14" i="26464"/>
  <c r="DU14" i="26464"/>
  <c r="EN14" i="26464"/>
  <c r="EO14" i="26464"/>
  <c r="EP14" i="26464"/>
  <c r="A15" i="26464"/>
  <c r="B15" i="26464"/>
  <c r="C15" i="26464"/>
  <c r="E15" i="26464"/>
  <c r="F15" i="26464"/>
  <c r="G15" i="26464"/>
  <c r="H15" i="26464"/>
  <c r="I15" i="26464"/>
  <c r="J15" i="26464"/>
  <c r="K15" i="26464"/>
  <c r="L15" i="26464"/>
  <c r="M15" i="26464"/>
  <c r="N15" i="26464"/>
  <c r="O15" i="26464"/>
  <c r="P15" i="26464"/>
  <c r="Q15" i="26464"/>
  <c r="R15" i="26464"/>
  <c r="S15" i="26464"/>
  <c r="T15" i="26464"/>
  <c r="U15" i="26464"/>
  <c r="V15" i="26464"/>
  <c r="W15" i="26464"/>
  <c r="X15" i="26464"/>
  <c r="Y15" i="26464"/>
  <c r="Z15" i="26464"/>
  <c r="AA15" i="26464"/>
  <c r="AB15" i="26464"/>
  <c r="AC15" i="26464"/>
  <c r="AD15" i="26464"/>
  <c r="AE15" i="26464"/>
  <c r="AF15" i="26464"/>
  <c r="AG15" i="26464"/>
  <c r="AJ15" i="26464"/>
  <c r="AK15" i="26464"/>
  <c r="AV15" i="26464"/>
  <c r="AW15" i="26464"/>
  <c r="AX15" i="26464"/>
  <c r="AY15" i="26464"/>
  <c r="AZ15" i="26464"/>
  <c r="BA15" i="26464"/>
  <c r="BB15" i="26464"/>
  <c r="BC15" i="26464"/>
  <c r="BD15" i="26464"/>
  <c r="BE15" i="26464"/>
  <c r="BF15" i="26464"/>
  <c r="BW15" i="26464"/>
  <c r="BX15" i="26464"/>
  <c r="BY15" i="26464"/>
  <c r="CF15" i="26464"/>
  <c r="CG15" i="26464"/>
  <c r="CH15" i="26464"/>
  <c r="CI15" i="26464"/>
  <c r="CJ15" i="26464"/>
  <c r="CK15" i="26464"/>
  <c r="CL15" i="26464"/>
  <c r="CM15" i="26464"/>
  <c r="CN15" i="26464"/>
  <c r="CO15" i="26464"/>
  <c r="CP15" i="26464"/>
  <c r="DS15" i="26464"/>
  <c r="DT15" i="26464"/>
  <c r="DU15" i="26464"/>
  <c r="EN15" i="26464"/>
  <c r="EO15" i="26464"/>
  <c r="EP15" i="26464"/>
  <c r="A16" i="26464"/>
  <c r="B16" i="26464"/>
  <c r="C16" i="26464"/>
  <c r="E16" i="26464"/>
  <c r="F16" i="26464"/>
  <c r="G16" i="26464"/>
  <c r="H16" i="26464"/>
  <c r="I16" i="26464"/>
  <c r="J16" i="26464"/>
  <c r="K16" i="26464"/>
  <c r="L16" i="26464"/>
  <c r="M16" i="26464"/>
  <c r="N16" i="26464"/>
  <c r="O16" i="26464"/>
  <c r="P16" i="26464"/>
  <c r="Q16" i="26464"/>
  <c r="R16" i="26464"/>
  <c r="S16" i="26464"/>
  <c r="T16" i="26464"/>
  <c r="U16" i="26464"/>
  <c r="V16" i="26464"/>
  <c r="W16" i="26464"/>
  <c r="X16" i="26464"/>
  <c r="Y16" i="26464"/>
  <c r="Z16" i="26464"/>
  <c r="AA16" i="26464"/>
  <c r="AB16" i="26464"/>
  <c r="AC16" i="26464"/>
  <c r="AD16" i="26464"/>
  <c r="AE16" i="26464"/>
  <c r="AF16" i="26464"/>
  <c r="AG16" i="26464"/>
  <c r="AJ16" i="26464"/>
  <c r="AK16" i="26464"/>
  <c r="AV16" i="26464"/>
  <c r="AW16" i="26464"/>
  <c r="AX16" i="26464"/>
  <c r="AY16" i="26464"/>
  <c r="AZ16" i="26464"/>
  <c r="BA16" i="26464"/>
  <c r="BB16" i="26464"/>
  <c r="BC16" i="26464"/>
  <c r="BD16" i="26464"/>
  <c r="BE16" i="26464"/>
  <c r="BF16" i="26464"/>
  <c r="BW16" i="26464"/>
  <c r="BX16" i="26464"/>
  <c r="BY16" i="26464"/>
  <c r="BZ16" i="26464"/>
  <c r="CA16" i="26464"/>
  <c r="CF16" i="26464"/>
  <c r="CG16" i="26464"/>
  <c r="CH16" i="26464"/>
  <c r="CI16" i="26464"/>
  <c r="CJ16" i="26464"/>
  <c r="CK16" i="26464"/>
  <c r="CL16" i="26464"/>
  <c r="CM16" i="26464"/>
  <c r="CN16" i="26464"/>
  <c r="CO16" i="26464"/>
  <c r="CP16" i="26464"/>
  <c r="DS16" i="26464"/>
  <c r="DT16" i="26464"/>
  <c r="DU16" i="26464"/>
  <c r="EN16" i="26464"/>
  <c r="EO16" i="26464"/>
  <c r="EP16" i="26464"/>
  <c r="A17" i="26464"/>
  <c r="B17" i="26464"/>
  <c r="C17" i="26464"/>
  <c r="E17" i="26464"/>
  <c r="F17" i="26464"/>
  <c r="G17" i="26464"/>
  <c r="H17" i="26464"/>
  <c r="I17" i="26464"/>
  <c r="J17" i="26464"/>
  <c r="K17" i="26464"/>
  <c r="L17" i="26464"/>
  <c r="M17" i="26464"/>
  <c r="N17" i="26464"/>
  <c r="O17" i="26464"/>
  <c r="P17" i="26464"/>
  <c r="Q17" i="26464"/>
  <c r="R17" i="26464"/>
  <c r="S17" i="26464"/>
  <c r="T17" i="26464"/>
  <c r="U17" i="26464"/>
  <c r="V17" i="26464"/>
  <c r="W17" i="26464"/>
  <c r="X17" i="26464"/>
  <c r="Y17" i="26464"/>
  <c r="Z17" i="26464"/>
  <c r="AA17" i="26464"/>
  <c r="AB17" i="26464"/>
  <c r="AC17" i="26464"/>
  <c r="AD17" i="26464"/>
  <c r="AE17" i="26464"/>
  <c r="AF17" i="26464"/>
  <c r="AG17" i="26464"/>
  <c r="AJ17" i="26464"/>
  <c r="AK17" i="26464"/>
  <c r="AV17" i="26464"/>
  <c r="AW17" i="26464"/>
  <c r="AX17" i="26464"/>
  <c r="AY17" i="26464"/>
  <c r="AZ17" i="26464"/>
  <c r="BA17" i="26464"/>
  <c r="BB17" i="26464"/>
  <c r="BC17" i="26464"/>
  <c r="BD17" i="26464"/>
  <c r="BE17" i="26464"/>
  <c r="BF17" i="26464"/>
  <c r="BW17" i="26464"/>
  <c r="BX17" i="26464"/>
  <c r="BY17" i="26464"/>
  <c r="BZ17" i="26464"/>
  <c r="CA17" i="26464"/>
  <c r="CF17" i="26464"/>
  <c r="CG17" i="26464"/>
  <c r="CH17" i="26464"/>
  <c r="CI17" i="26464"/>
  <c r="CJ17" i="26464"/>
  <c r="CK17" i="26464"/>
  <c r="CL17" i="26464"/>
  <c r="CM17" i="26464"/>
  <c r="CN17" i="26464"/>
  <c r="CO17" i="26464"/>
  <c r="CP17" i="26464"/>
  <c r="DS17" i="26464"/>
  <c r="DT17" i="26464"/>
  <c r="DU17" i="26464"/>
  <c r="EN17" i="26464"/>
  <c r="EO17" i="26464"/>
  <c r="EP17" i="26464"/>
  <c r="A18" i="26464"/>
  <c r="B18" i="26464"/>
  <c r="C18" i="26464"/>
  <c r="E18" i="26464"/>
  <c r="F18" i="26464"/>
  <c r="G18" i="26464"/>
  <c r="H18" i="26464"/>
  <c r="I18" i="26464"/>
  <c r="J18" i="26464"/>
  <c r="K18" i="26464"/>
  <c r="L18" i="26464"/>
  <c r="M18" i="26464"/>
  <c r="N18" i="26464"/>
  <c r="O18" i="26464"/>
  <c r="P18" i="26464"/>
  <c r="Q18" i="26464"/>
  <c r="R18" i="26464"/>
  <c r="S18" i="26464"/>
  <c r="T18" i="26464"/>
  <c r="U18" i="26464"/>
  <c r="V18" i="26464"/>
  <c r="W18" i="26464"/>
  <c r="X18" i="26464"/>
  <c r="Y18" i="26464"/>
  <c r="Z18" i="26464"/>
  <c r="AA18" i="26464"/>
  <c r="AB18" i="26464"/>
  <c r="AC18" i="26464"/>
  <c r="AD18" i="26464"/>
  <c r="AE18" i="26464"/>
  <c r="AF18" i="26464"/>
  <c r="AG18" i="26464"/>
  <c r="AJ18" i="26464"/>
  <c r="AK18" i="26464"/>
  <c r="AV18" i="26464"/>
  <c r="AW18" i="26464"/>
  <c r="AX18" i="26464"/>
  <c r="AY18" i="26464"/>
  <c r="AZ18" i="26464"/>
  <c r="BA18" i="26464"/>
  <c r="BB18" i="26464"/>
  <c r="BC18" i="26464"/>
  <c r="BD18" i="26464"/>
  <c r="BE18" i="26464"/>
  <c r="BF18" i="26464"/>
  <c r="BW18" i="26464"/>
  <c r="BX18" i="26464"/>
  <c r="BY18" i="26464"/>
  <c r="BZ18" i="26464"/>
  <c r="CA18" i="26464"/>
  <c r="CF18" i="26464"/>
  <c r="CG18" i="26464"/>
  <c r="CH18" i="26464"/>
  <c r="CI18" i="26464"/>
  <c r="CJ18" i="26464"/>
  <c r="CK18" i="26464"/>
  <c r="CL18" i="26464"/>
  <c r="CM18" i="26464"/>
  <c r="CN18" i="26464"/>
  <c r="CO18" i="26464"/>
  <c r="CP18" i="26464"/>
  <c r="DS18" i="26464"/>
  <c r="DT18" i="26464"/>
  <c r="DU18" i="26464"/>
  <c r="EN18" i="26464"/>
  <c r="EO18" i="26464"/>
  <c r="EP18" i="26464"/>
  <c r="A19" i="26464"/>
  <c r="B19" i="26464"/>
  <c r="C19" i="26464"/>
  <c r="E19" i="26464"/>
  <c r="F19" i="26464"/>
  <c r="G19" i="26464"/>
  <c r="H19" i="26464"/>
  <c r="I19" i="26464"/>
  <c r="J19" i="26464"/>
  <c r="K19" i="26464"/>
  <c r="L19" i="26464"/>
  <c r="M19" i="26464"/>
  <c r="N19" i="26464"/>
  <c r="O19" i="26464"/>
  <c r="P19" i="26464"/>
  <c r="Q19" i="26464"/>
  <c r="R19" i="26464"/>
  <c r="S19" i="26464"/>
  <c r="T19" i="26464"/>
  <c r="U19" i="26464"/>
  <c r="V19" i="26464"/>
  <c r="W19" i="26464"/>
  <c r="X19" i="26464"/>
  <c r="Y19" i="26464"/>
  <c r="Z19" i="26464"/>
  <c r="AA19" i="26464"/>
  <c r="AB19" i="26464"/>
  <c r="AC19" i="26464"/>
  <c r="AD19" i="26464"/>
  <c r="AE19" i="26464"/>
  <c r="AF19" i="26464"/>
  <c r="AG19" i="26464"/>
  <c r="AH19" i="26464"/>
  <c r="AI19" i="26464"/>
  <c r="AJ19" i="26464"/>
  <c r="AK19" i="26464"/>
  <c r="AV19" i="26464"/>
  <c r="AW19" i="26464"/>
  <c r="AX19" i="26464"/>
  <c r="AY19" i="26464"/>
  <c r="AZ19" i="26464"/>
  <c r="BA19" i="26464"/>
  <c r="BB19" i="26464"/>
  <c r="BC19" i="26464"/>
  <c r="BD19" i="26464"/>
  <c r="BE19" i="26464"/>
  <c r="BF19" i="26464"/>
  <c r="BG19" i="26464"/>
  <c r="BH19" i="26464"/>
  <c r="BW19" i="26464"/>
  <c r="BX19" i="26464"/>
  <c r="BY19" i="26464"/>
  <c r="BZ19" i="26464"/>
  <c r="CA19" i="26464"/>
  <c r="CF19" i="26464"/>
  <c r="CG19" i="26464"/>
  <c r="CH19" i="26464"/>
  <c r="CI19" i="26464"/>
  <c r="CJ19" i="26464"/>
  <c r="CK19" i="26464"/>
  <c r="CL19" i="26464"/>
  <c r="CM19" i="26464"/>
  <c r="CN19" i="26464"/>
  <c r="CO19" i="26464"/>
  <c r="CP19" i="26464"/>
  <c r="CQ19" i="26464"/>
  <c r="CR19" i="26464"/>
  <c r="CS19" i="26464"/>
  <c r="CT19" i="26464"/>
  <c r="DE19" i="26464"/>
  <c r="DF19" i="26464"/>
  <c r="DS19" i="26464"/>
  <c r="DT19" i="26464"/>
  <c r="DU19" i="26464"/>
  <c r="DZ19" i="26464"/>
  <c r="EA19" i="26464"/>
  <c r="EN19" i="26464"/>
  <c r="EO19" i="26464"/>
  <c r="EP19" i="26464"/>
  <c r="A20" i="26464"/>
  <c r="B20" i="26464"/>
  <c r="C20" i="26464"/>
  <c r="E20" i="26464"/>
  <c r="F20" i="26464"/>
  <c r="G20" i="26464"/>
  <c r="H20" i="26464"/>
  <c r="I20" i="26464"/>
  <c r="J20" i="26464"/>
  <c r="K20" i="26464"/>
  <c r="L20" i="26464"/>
  <c r="M20" i="26464"/>
  <c r="N20" i="26464"/>
  <c r="O20" i="26464"/>
  <c r="P20" i="26464"/>
  <c r="Q20" i="26464"/>
  <c r="R20" i="26464"/>
  <c r="S20" i="26464"/>
  <c r="T20" i="26464"/>
  <c r="U20" i="26464"/>
  <c r="V20" i="26464"/>
  <c r="W20" i="26464"/>
  <c r="X20" i="26464"/>
  <c r="Y20" i="26464"/>
  <c r="Z20" i="26464"/>
  <c r="AA20" i="26464"/>
  <c r="AB20" i="26464"/>
  <c r="AC20" i="26464"/>
  <c r="AD20" i="26464"/>
  <c r="AE20" i="26464"/>
  <c r="AF20" i="26464"/>
  <c r="AG20" i="26464"/>
  <c r="AH20" i="26464"/>
  <c r="AI20" i="26464"/>
  <c r="AJ20" i="26464"/>
  <c r="AK20" i="26464"/>
  <c r="AV20" i="26464"/>
  <c r="AW20" i="26464"/>
  <c r="AX20" i="26464"/>
  <c r="AY20" i="26464"/>
  <c r="AZ20" i="26464"/>
  <c r="BA20" i="26464"/>
  <c r="BB20" i="26464"/>
  <c r="BC20" i="26464"/>
  <c r="BD20" i="26464"/>
  <c r="BE20" i="26464"/>
  <c r="BF20" i="26464"/>
  <c r="BG20" i="26464"/>
  <c r="BH20" i="26464"/>
  <c r="BW20" i="26464"/>
  <c r="BX20" i="26464"/>
  <c r="BY20" i="26464"/>
  <c r="BZ20" i="26464"/>
  <c r="CA20" i="26464"/>
  <c r="CF20" i="26464"/>
  <c r="CG20" i="26464"/>
  <c r="CH20" i="26464"/>
  <c r="CI20" i="26464"/>
  <c r="CJ20" i="26464"/>
  <c r="CK20" i="26464"/>
  <c r="CL20" i="26464"/>
  <c r="CM20" i="26464"/>
  <c r="CN20" i="26464"/>
  <c r="CO20" i="26464"/>
  <c r="CP20" i="26464"/>
  <c r="CQ20" i="26464"/>
  <c r="CR20" i="26464"/>
  <c r="CS20" i="26464"/>
  <c r="CT20" i="26464"/>
  <c r="DE20" i="26464"/>
  <c r="DF20" i="26464"/>
  <c r="DS20" i="26464"/>
  <c r="DT20" i="26464"/>
  <c r="DU20" i="26464"/>
  <c r="DZ20" i="26464"/>
  <c r="EA20" i="26464"/>
  <c r="EN20" i="26464"/>
  <c r="EO20" i="26464"/>
  <c r="EP20" i="26464"/>
  <c r="A21" i="26464"/>
  <c r="B21" i="26464"/>
  <c r="C21" i="26464"/>
  <c r="E21" i="26464"/>
  <c r="F21" i="26464"/>
  <c r="G21" i="26464"/>
  <c r="H21" i="26464"/>
  <c r="I21" i="26464"/>
  <c r="J21" i="26464"/>
  <c r="K21" i="26464"/>
  <c r="L21" i="26464"/>
  <c r="M21" i="26464"/>
  <c r="N21" i="26464"/>
  <c r="O21" i="26464"/>
  <c r="P21" i="26464"/>
  <c r="Q21" i="26464"/>
  <c r="R21" i="26464"/>
  <c r="S21" i="26464"/>
  <c r="T21" i="26464"/>
  <c r="U21" i="26464"/>
  <c r="V21" i="26464"/>
  <c r="W21" i="26464"/>
  <c r="X21" i="26464"/>
  <c r="Y21" i="26464"/>
  <c r="Z21" i="26464"/>
  <c r="AA21" i="26464"/>
  <c r="AB21" i="26464"/>
  <c r="AC21" i="26464"/>
  <c r="AD21" i="26464"/>
  <c r="AE21" i="26464"/>
  <c r="AF21" i="26464"/>
  <c r="AG21" i="26464"/>
  <c r="AH21" i="26464"/>
  <c r="AI21" i="26464"/>
  <c r="AJ21" i="26464"/>
  <c r="AK21" i="26464"/>
  <c r="AV21" i="26464"/>
  <c r="AW21" i="26464"/>
  <c r="AX21" i="26464"/>
  <c r="AY21" i="26464"/>
  <c r="AZ21" i="26464"/>
  <c r="BA21" i="26464"/>
  <c r="BB21" i="26464"/>
  <c r="BC21" i="26464"/>
  <c r="BD21" i="26464"/>
  <c r="BE21" i="26464"/>
  <c r="BF21" i="26464"/>
  <c r="BG21" i="26464"/>
  <c r="BH21" i="26464"/>
  <c r="BW21" i="26464"/>
  <c r="BX21" i="26464"/>
  <c r="BY21" i="26464"/>
  <c r="BZ21" i="26464"/>
  <c r="CA21" i="26464"/>
  <c r="CF21" i="26464"/>
  <c r="CG21" i="26464"/>
  <c r="CH21" i="26464"/>
  <c r="CI21" i="26464"/>
  <c r="CJ21" i="26464"/>
  <c r="CK21" i="26464"/>
  <c r="CL21" i="26464"/>
  <c r="CM21" i="26464"/>
  <c r="CN21" i="26464"/>
  <c r="CO21" i="26464"/>
  <c r="CP21" i="26464"/>
  <c r="CQ21" i="26464"/>
  <c r="CR21" i="26464"/>
  <c r="CS21" i="26464"/>
  <c r="CT21" i="26464"/>
  <c r="DE21" i="26464"/>
  <c r="DF21" i="26464"/>
  <c r="DS21" i="26464"/>
  <c r="DT21" i="26464"/>
  <c r="DU21" i="26464"/>
  <c r="DZ21" i="26464"/>
  <c r="EA21" i="26464"/>
  <c r="EN21" i="26464"/>
  <c r="EO21" i="26464"/>
  <c r="EP21" i="26464"/>
  <c r="A22" i="26464"/>
  <c r="B22" i="26464"/>
  <c r="C22" i="26464"/>
  <c r="E22" i="26464"/>
  <c r="F22" i="26464"/>
  <c r="G22" i="26464"/>
  <c r="H22" i="26464"/>
  <c r="I22" i="26464"/>
  <c r="J22" i="26464"/>
  <c r="K22" i="26464"/>
  <c r="L22" i="26464"/>
  <c r="M22" i="26464"/>
  <c r="N22" i="26464"/>
  <c r="O22" i="26464"/>
  <c r="P22" i="26464"/>
  <c r="Q22" i="26464"/>
  <c r="R22" i="26464"/>
  <c r="S22" i="26464"/>
  <c r="T22" i="26464"/>
  <c r="U22" i="26464"/>
  <c r="V22" i="26464"/>
  <c r="W22" i="26464"/>
  <c r="X22" i="26464"/>
  <c r="Y22" i="26464"/>
  <c r="Z22" i="26464"/>
  <c r="AA22" i="26464"/>
  <c r="AB22" i="26464"/>
  <c r="AC22" i="26464"/>
  <c r="AD22" i="26464"/>
  <c r="AE22" i="26464"/>
  <c r="AF22" i="26464"/>
  <c r="AG22" i="26464"/>
  <c r="AH22" i="26464"/>
  <c r="AI22" i="26464"/>
  <c r="AJ22" i="26464"/>
  <c r="AK22" i="26464"/>
  <c r="AV22" i="26464"/>
  <c r="AW22" i="26464"/>
  <c r="AX22" i="26464"/>
  <c r="AY22" i="26464"/>
  <c r="AZ22" i="26464"/>
  <c r="BA22" i="26464"/>
  <c r="BB22" i="26464"/>
  <c r="BC22" i="26464"/>
  <c r="BD22" i="26464"/>
  <c r="BE22" i="26464"/>
  <c r="BF22" i="26464"/>
  <c r="BG22" i="26464"/>
  <c r="BH22" i="26464"/>
  <c r="BW22" i="26464"/>
  <c r="BX22" i="26464"/>
  <c r="BY22" i="26464"/>
  <c r="BZ22" i="26464"/>
  <c r="CA22" i="26464"/>
  <c r="CF22" i="26464"/>
  <c r="CG22" i="26464"/>
  <c r="CH22" i="26464"/>
  <c r="CI22" i="26464"/>
  <c r="CJ22" i="26464"/>
  <c r="CK22" i="26464"/>
  <c r="CL22" i="26464"/>
  <c r="CM22" i="26464"/>
  <c r="CN22" i="26464"/>
  <c r="CO22" i="26464"/>
  <c r="CP22" i="26464"/>
  <c r="CQ22" i="26464"/>
  <c r="CR22" i="26464"/>
  <c r="CS22" i="26464"/>
  <c r="CT22" i="26464"/>
  <c r="CU22" i="26464"/>
  <c r="CV22" i="26464"/>
  <c r="DE22" i="26464"/>
  <c r="DF22" i="26464"/>
  <c r="DS22" i="26464"/>
  <c r="DT22" i="26464"/>
  <c r="DU22" i="26464"/>
  <c r="DZ22" i="26464"/>
  <c r="EA22" i="26464"/>
  <c r="EN22" i="26464"/>
  <c r="EO22" i="26464"/>
  <c r="EP22" i="26464"/>
  <c r="A23" i="26464"/>
  <c r="B23" i="26464"/>
  <c r="C23" i="26464"/>
  <c r="E23" i="26464"/>
  <c r="F23" i="26464"/>
  <c r="G23" i="26464"/>
  <c r="H23" i="26464"/>
  <c r="I23" i="26464"/>
  <c r="J23" i="26464"/>
  <c r="K23" i="26464"/>
  <c r="L23" i="26464"/>
  <c r="M23" i="26464"/>
  <c r="N23" i="26464"/>
  <c r="O23" i="26464"/>
  <c r="P23" i="26464"/>
  <c r="Q23" i="26464"/>
  <c r="R23" i="26464"/>
  <c r="S23" i="26464"/>
  <c r="T23" i="26464"/>
  <c r="U23" i="26464"/>
  <c r="V23" i="26464"/>
  <c r="W23" i="26464"/>
  <c r="X23" i="26464"/>
  <c r="Y23" i="26464"/>
  <c r="Z23" i="26464"/>
  <c r="AA23" i="26464"/>
  <c r="AB23" i="26464"/>
  <c r="AC23" i="26464"/>
  <c r="AD23" i="26464"/>
  <c r="AE23" i="26464"/>
  <c r="AF23" i="26464"/>
  <c r="AG23" i="26464"/>
  <c r="AH23" i="26464"/>
  <c r="AI23" i="26464"/>
  <c r="AJ23" i="26464"/>
  <c r="AK23" i="26464"/>
  <c r="AV23" i="26464"/>
  <c r="AW23" i="26464"/>
  <c r="AX23" i="26464"/>
  <c r="AY23" i="26464"/>
  <c r="AZ23" i="26464"/>
  <c r="BA23" i="26464"/>
  <c r="BB23" i="26464"/>
  <c r="BC23" i="26464"/>
  <c r="BD23" i="26464"/>
  <c r="BE23" i="26464"/>
  <c r="BF23" i="26464"/>
  <c r="BG23" i="26464"/>
  <c r="BH23" i="26464"/>
  <c r="BW23" i="26464"/>
  <c r="BX23" i="26464"/>
  <c r="BY23" i="26464"/>
  <c r="BZ23" i="26464"/>
  <c r="CA23" i="26464"/>
  <c r="CF23" i="26464"/>
  <c r="CG23" i="26464"/>
  <c r="CH23" i="26464"/>
  <c r="CI23" i="26464"/>
  <c r="CJ23" i="26464"/>
  <c r="CK23" i="26464"/>
  <c r="CL23" i="26464"/>
  <c r="CM23" i="26464"/>
  <c r="CN23" i="26464"/>
  <c r="CO23" i="26464"/>
  <c r="CP23" i="26464"/>
  <c r="CQ23" i="26464"/>
  <c r="CR23" i="26464"/>
  <c r="CS23" i="26464"/>
  <c r="CT23" i="26464"/>
  <c r="CU23" i="26464"/>
  <c r="CV23" i="26464"/>
  <c r="DE23" i="26464"/>
  <c r="DF23" i="26464"/>
  <c r="DS23" i="26464"/>
  <c r="DT23" i="26464"/>
  <c r="DU23" i="26464"/>
  <c r="DZ23" i="26464"/>
  <c r="EA23" i="26464"/>
  <c r="EN23" i="26464"/>
  <c r="EO23" i="26464"/>
  <c r="EP23" i="26464"/>
  <c r="A24" i="26464"/>
  <c r="B24" i="26464"/>
  <c r="C24" i="26464"/>
  <c r="E24" i="26464"/>
  <c r="F24" i="26464"/>
  <c r="G24" i="26464"/>
  <c r="H24" i="26464"/>
  <c r="I24" i="26464"/>
  <c r="J24" i="26464"/>
  <c r="K24" i="26464"/>
  <c r="L24" i="26464"/>
  <c r="M24" i="26464"/>
  <c r="N24" i="26464"/>
  <c r="O24" i="26464"/>
  <c r="P24" i="26464"/>
  <c r="Q24" i="26464"/>
  <c r="R24" i="26464"/>
  <c r="S24" i="26464"/>
  <c r="T24" i="26464"/>
  <c r="U24" i="26464"/>
  <c r="V24" i="26464"/>
  <c r="W24" i="26464"/>
  <c r="X24" i="26464"/>
  <c r="Y24" i="26464"/>
  <c r="Z24" i="26464"/>
  <c r="AA24" i="26464"/>
  <c r="AB24" i="26464"/>
  <c r="AC24" i="26464"/>
  <c r="AD24" i="26464"/>
  <c r="AE24" i="26464"/>
  <c r="AF24" i="26464"/>
  <c r="AG24" i="26464"/>
  <c r="AH24" i="26464"/>
  <c r="AI24" i="26464"/>
  <c r="AJ24" i="26464"/>
  <c r="AK24" i="26464"/>
  <c r="AV24" i="26464"/>
  <c r="AW24" i="26464"/>
  <c r="AX24" i="26464"/>
  <c r="AY24" i="26464"/>
  <c r="AZ24" i="26464"/>
  <c r="BA24" i="26464"/>
  <c r="BB24" i="26464"/>
  <c r="BC24" i="26464"/>
  <c r="BD24" i="26464"/>
  <c r="BE24" i="26464"/>
  <c r="BF24" i="26464"/>
  <c r="BG24" i="26464"/>
  <c r="BH24" i="26464"/>
  <c r="BW24" i="26464"/>
  <c r="BX24" i="26464"/>
  <c r="BY24" i="26464"/>
  <c r="BZ24" i="26464"/>
  <c r="CA24" i="26464"/>
  <c r="CF24" i="26464"/>
  <c r="CG24" i="26464"/>
  <c r="CH24" i="26464"/>
  <c r="CI24" i="26464"/>
  <c r="CJ24" i="26464"/>
  <c r="CK24" i="26464"/>
  <c r="CL24" i="26464"/>
  <c r="CM24" i="26464"/>
  <c r="CN24" i="26464"/>
  <c r="CO24" i="26464"/>
  <c r="CP24" i="26464"/>
  <c r="CQ24" i="26464"/>
  <c r="CR24" i="26464"/>
  <c r="CS24" i="26464"/>
  <c r="CT24" i="26464"/>
  <c r="CU24" i="26464"/>
  <c r="CV24" i="26464"/>
  <c r="DE24" i="26464"/>
  <c r="DF24" i="26464"/>
  <c r="DS24" i="26464"/>
  <c r="DT24" i="26464"/>
  <c r="DU24" i="26464"/>
  <c r="DZ24" i="26464"/>
  <c r="EA24" i="26464"/>
  <c r="EN24" i="26464"/>
  <c r="EO24" i="26464"/>
  <c r="EP24" i="26464"/>
  <c r="A25" i="26464"/>
  <c r="B25" i="26464"/>
  <c r="C25" i="26464"/>
  <c r="E25" i="26464"/>
  <c r="F25" i="26464"/>
  <c r="G25" i="26464"/>
  <c r="H25" i="26464"/>
  <c r="I25" i="26464"/>
  <c r="J25" i="26464"/>
  <c r="K25" i="26464"/>
  <c r="L25" i="26464"/>
  <c r="M25" i="26464"/>
  <c r="N25" i="26464"/>
  <c r="O25" i="26464"/>
  <c r="P25" i="26464"/>
  <c r="Q25" i="26464"/>
  <c r="R25" i="26464"/>
  <c r="S25" i="26464"/>
  <c r="T25" i="26464"/>
  <c r="U25" i="26464"/>
  <c r="V25" i="26464"/>
  <c r="W25" i="26464"/>
  <c r="X25" i="26464"/>
  <c r="Y25" i="26464"/>
  <c r="Z25" i="26464"/>
  <c r="AA25" i="26464"/>
  <c r="AB25" i="26464"/>
  <c r="AC25" i="26464"/>
  <c r="AD25" i="26464"/>
  <c r="AE25" i="26464"/>
  <c r="AF25" i="26464"/>
  <c r="AG25" i="26464"/>
  <c r="AH25" i="26464"/>
  <c r="AI25" i="26464"/>
  <c r="AJ25" i="26464"/>
  <c r="AK25" i="26464"/>
  <c r="AV25" i="26464"/>
  <c r="AW25" i="26464"/>
  <c r="AX25" i="26464"/>
  <c r="AY25" i="26464"/>
  <c r="AZ25" i="26464"/>
  <c r="BA25" i="26464"/>
  <c r="BB25" i="26464"/>
  <c r="BC25" i="26464"/>
  <c r="BD25" i="26464"/>
  <c r="BE25" i="26464"/>
  <c r="BF25" i="26464"/>
  <c r="BG25" i="26464"/>
  <c r="BH25" i="26464"/>
  <c r="BW25" i="26464"/>
  <c r="BX25" i="26464"/>
  <c r="BY25" i="26464"/>
  <c r="BZ25" i="26464"/>
  <c r="CA25" i="26464"/>
  <c r="CF25" i="26464"/>
  <c r="CG25" i="26464"/>
  <c r="CH25" i="26464"/>
  <c r="CI25" i="26464"/>
  <c r="CJ25" i="26464"/>
  <c r="CK25" i="26464"/>
  <c r="CL25" i="26464"/>
  <c r="CM25" i="26464"/>
  <c r="CN25" i="26464"/>
  <c r="CO25" i="26464"/>
  <c r="CP25" i="26464"/>
  <c r="CQ25" i="26464"/>
  <c r="CR25" i="26464"/>
  <c r="CS25" i="26464"/>
  <c r="CT25" i="26464"/>
  <c r="CU25" i="26464"/>
  <c r="CV25" i="26464"/>
  <c r="CY25" i="26464"/>
  <c r="CZ25" i="26464"/>
  <c r="DE25" i="26464"/>
  <c r="DF25" i="26464"/>
  <c r="DI25" i="26464"/>
  <c r="DJ25" i="26464"/>
  <c r="DS25" i="26464"/>
  <c r="DT25" i="26464"/>
  <c r="DU25" i="26464"/>
  <c r="DZ25" i="26464"/>
  <c r="EA25" i="26464"/>
  <c r="EB25" i="26464"/>
  <c r="EC25" i="26464"/>
  <c r="EN25" i="26464"/>
  <c r="EO25" i="26464"/>
  <c r="EP25" i="26464"/>
  <c r="A26" i="26464"/>
  <c r="B26" i="26464"/>
  <c r="C26" i="26464"/>
  <c r="E26" i="26464"/>
  <c r="F26" i="26464"/>
  <c r="G26" i="26464"/>
  <c r="H26" i="26464"/>
  <c r="I26" i="26464"/>
  <c r="J26" i="26464"/>
  <c r="K26" i="26464"/>
  <c r="L26" i="26464"/>
  <c r="M26" i="26464"/>
  <c r="N26" i="26464"/>
  <c r="O26" i="26464"/>
  <c r="P26" i="26464"/>
  <c r="Q26" i="26464"/>
  <c r="R26" i="26464"/>
  <c r="S26" i="26464"/>
  <c r="T26" i="26464"/>
  <c r="U26" i="26464"/>
  <c r="V26" i="26464"/>
  <c r="W26" i="26464"/>
  <c r="X26" i="26464"/>
  <c r="Y26" i="26464"/>
  <c r="Z26" i="26464"/>
  <c r="AA26" i="26464"/>
  <c r="AB26" i="26464"/>
  <c r="AC26" i="26464"/>
  <c r="AD26" i="26464"/>
  <c r="AE26" i="26464"/>
  <c r="AF26" i="26464"/>
  <c r="AG26" i="26464"/>
  <c r="AH26" i="26464"/>
  <c r="AI26" i="26464"/>
  <c r="AJ26" i="26464"/>
  <c r="AK26" i="26464"/>
  <c r="AL26" i="26464"/>
  <c r="AM26" i="26464"/>
  <c r="AV26" i="26464"/>
  <c r="AW26" i="26464"/>
  <c r="AX26" i="26464"/>
  <c r="AY26" i="26464"/>
  <c r="AZ26" i="26464"/>
  <c r="BA26" i="26464"/>
  <c r="BB26" i="26464"/>
  <c r="BC26" i="26464"/>
  <c r="BD26" i="26464"/>
  <c r="BE26" i="26464"/>
  <c r="BF26" i="26464"/>
  <c r="BG26" i="26464"/>
  <c r="BH26" i="26464"/>
  <c r="BI26" i="26464"/>
  <c r="BJ26" i="26464"/>
  <c r="BK26" i="26464"/>
  <c r="BL26" i="26464"/>
  <c r="BW26" i="26464"/>
  <c r="BX26" i="26464"/>
  <c r="BY26" i="26464"/>
  <c r="BZ26" i="26464"/>
  <c r="CA26" i="26464"/>
  <c r="CF26" i="26464"/>
  <c r="CG26" i="26464"/>
  <c r="CH26" i="26464"/>
  <c r="CI26" i="26464"/>
  <c r="CJ26" i="26464"/>
  <c r="CK26" i="26464"/>
  <c r="CL26" i="26464"/>
  <c r="CM26" i="26464"/>
  <c r="CN26" i="26464"/>
  <c r="CO26" i="26464"/>
  <c r="CP26" i="26464"/>
  <c r="CQ26" i="26464"/>
  <c r="CR26" i="26464"/>
  <c r="CS26" i="26464"/>
  <c r="CT26" i="26464"/>
  <c r="CU26" i="26464"/>
  <c r="CV26" i="26464"/>
  <c r="CY26" i="26464"/>
  <c r="CZ26" i="26464"/>
  <c r="DE26" i="26464"/>
  <c r="DF26" i="26464"/>
  <c r="DI26" i="26464"/>
  <c r="DJ26" i="26464"/>
  <c r="DS26" i="26464"/>
  <c r="DT26" i="26464"/>
  <c r="DU26" i="26464"/>
  <c r="DZ26" i="26464"/>
  <c r="EA26" i="26464"/>
  <c r="EB26" i="26464"/>
  <c r="EC26" i="26464"/>
  <c r="EN26" i="26464"/>
  <c r="EO26" i="26464"/>
  <c r="EP26" i="26464"/>
  <c r="A27" i="26464"/>
  <c r="B27" i="26464"/>
  <c r="C27" i="26464"/>
  <c r="E27" i="26464"/>
  <c r="F27" i="26464"/>
  <c r="G27" i="26464"/>
  <c r="H27" i="26464"/>
  <c r="I27" i="26464"/>
  <c r="J27" i="26464"/>
  <c r="K27" i="26464"/>
  <c r="L27" i="26464"/>
  <c r="M27" i="26464"/>
  <c r="N27" i="26464"/>
  <c r="O27" i="26464"/>
  <c r="P27" i="26464"/>
  <c r="Q27" i="26464"/>
  <c r="R27" i="26464"/>
  <c r="S27" i="26464"/>
  <c r="T27" i="26464"/>
  <c r="U27" i="26464"/>
  <c r="V27" i="26464"/>
  <c r="W27" i="26464"/>
  <c r="X27" i="26464"/>
  <c r="Y27" i="26464"/>
  <c r="Z27" i="26464"/>
  <c r="AA27" i="26464"/>
  <c r="AB27" i="26464"/>
  <c r="AC27" i="26464"/>
  <c r="AD27" i="26464"/>
  <c r="AE27" i="26464"/>
  <c r="AF27" i="26464"/>
  <c r="AG27" i="26464"/>
  <c r="AH27" i="26464"/>
  <c r="AI27" i="26464"/>
  <c r="AJ27" i="26464"/>
  <c r="AK27" i="26464"/>
  <c r="AL27" i="26464"/>
  <c r="AM27" i="26464"/>
  <c r="AV27" i="26464"/>
  <c r="AW27" i="26464"/>
  <c r="AX27" i="26464"/>
  <c r="AY27" i="26464"/>
  <c r="AZ27" i="26464"/>
  <c r="BA27" i="26464"/>
  <c r="BB27" i="26464"/>
  <c r="BC27" i="26464"/>
  <c r="BD27" i="26464"/>
  <c r="BE27" i="26464"/>
  <c r="BF27" i="26464"/>
  <c r="BG27" i="26464"/>
  <c r="BH27" i="26464"/>
  <c r="BI27" i="26464"/>
  <c r="BJ27" i="26464"/>
  <c r="BK27" i="26464"/>
  <c r="BL27" i="26464"/>
  <c r="BW27" i="26464"/>
  <c r="BX27" i="26464"/>
  <c r="BY27" i="26464"/>
  <c r="BZ27" i="26464"/>
  <c r="CA27" i="26464"/>
  <c r="CF27" i="26464"/>
  <c r="CG27" i="26464"/>
  <c r="CH27" i="26464"/>
  <c r="CI27" i="26464"/>
  <c r="CJ27" i="26464"/>
  <c r="CK27" i="26464"/>
  <c r="CL27" i="26464"/>
  <c r="CM27" i="26464"/>
  <c r="CN27" i="26464"/>
  <c r="CO27" i="26464"/>
  <c r="CP27" i="26464"/>
  <c r="CQ27" i="26464"/>
  <c r="CR27" i="26464"/>
  <c r="CS27" i="26464"/>
  <c r="CT27" i="26464"/>
  <c r="CU27" i="26464"/>
  <c r="CV27" i="26464"/>
  <c r="CY27" i="26464"/>
  <c r="CZ27" i="26464"/>
  <c r="DE27" i="26464"/>
  <c r="DF27" i="26464"/>
  <c r="DI27" i="26464"/>
  <c r="DJ27" i="26464"/>
  <c r="DS27" i="26464"/>
  <c r="DT27" i="26464"/>
  <c r="DU27" i="26464"/>
  <c r="DZ27" i="26464"/>
  <c r="EA27" i="26464"/>
  <c r="EB27" i="26464"/>
  <c r="EC27" i="26464"/>
  <c r="EN27" i="26464"/>
  <c r="EO27" i="26464"/>
  <c r="EP27" i="26464"/>
  <c r="A28" i="26464"/>
  <c r="B28" i="26464"/>
  <c r="C28" i="26464"/>
  <c r="E28" i="26464"/>
  <c r="F28" i="26464"/>
  <c r="G28" i="26464"/>
  <c r="H28" i="26464"/>
  <c r="I28" i="26464"/>
  <c r="J28" i="26464"/>
  <c r="K28" i="26464"/>
  <c r="L28" i="26464"/>
  <c r="M28" i="26464"/>
  <c r="N28" i="26464"/>
  <c r="O28" i="26464"/>
  <c r="P28" i="26464"/>
  <c r="Q28" i="26464"/>
  <c r="R28" i="26464"/>
  <c r="S28" i="26464"/>
  <c r="T28" i="26464"/>
  <c r="U28" i="26464"/>
  <c r="V28" i="26464"/>
  <c r="W28" i="26464"/>
  <c r="X28" i="26464"/>
  <c r="Y28" i="26464"/>
  <c r="Z28" i="26464"/>
  <c r="AA28" i="26464"/>
  <c r="AB28" i="26464"/>
  <c r="AC28" i="26464"/>
  <c r="AD28" i="26464"/>
  <c r="AE28" i="26464"/>
  <c r="AF28" i="26464"/>
  <c r="AG28" i="26464"/>
  <c r="AH28" i="26464"/>
  <c r="AI28" i="26464"/>
  <c r="AJ28" i="26464"/>
  <c r="AK28" i="26464"/>
  <c r="AL28" i="26464"/>
  <c r="AM28" i="26464"/>
  <c r="AV28" i="26464"/>
  <c r="AW28" i="26464"/>
  <c r="AX28" i="26464"/>
  <c r="AY28" i="26464"/>
  <c r="AZ28" i="26464"/>
  <c r="BA28" i="26464"/>
  <c r="BB28" i="26464"/>
  <c r="BC28" i="26464"/>
  <c r="BD28" i="26464"/>
  <c r="BE28" i="26464"/>
  <c r="BF28" i="26464"/>
  <c r="BG28" i="26464"/>
  <c r="BH28" i="26464"/>
  <c r="BI28" i="26464"/>
  <c r="BJ28" i="26464"/>
  <c r="BK28" i="26464"/>
  <c r="BL28" i="26464"/>
  <c r="BW28" i="26464"/>
  <c r="BX28" i="26464"/>
  <c r="BY28" i="26464"/>
  <c r="BZ28" i="26464"/>
  <c r="CA28" i="26464"/>
  <c r="CF28" i="26464"/>
  <c r="CG28" i="26464"/>
  <c r="CH28" i="26464"/>
  <c r="CI28" i="26464"/>
  <c r="CJ28" i="26464"/>
  <c r="CK28" i="26464"/>
  <c r="CL28" i="26464"/>
  <c r="CM28" i="26464"/>
  <c r="CN28" i="26464"/>
  <c r="CO28" i="26464"/>
  <c r="CP28" i="26464"/>
  <c r="CQ28" i="26464"/>
  <c r="CR28" i="26464"/>
  <c r="CS28" i="26464"/>
  <c r="CT28" i="26464"/>
  <c r="CU28" i="26464"/>
  <c r="CV28" i="26464"/>
  <c r="CY28" i="26464"/>
  <c r="CZ28" i="26464"/>
  <c r="DE28" i="26464"/>
  <c r="DF28" i="26464"/>
  <c r="DI28" i="26464"/>
  <c r="DJ28" i="26464"/>
  <c r="DS28" i="26464"/>
  <c r="DT28" i="26464"/>
  <c r="DU28" i="26464"/>
  <c r="DZ28" i="26464"/>
  <c r="EA28" i="26464"/>
  <c r="EB28" i="26464"/>
  <c r="EC28" i="26464"/>
  <c r="EN28" i="26464"/>
  <c r="EO28" i="26464"/>
  <c r="EP28" i="26464"/>
  <c r="A29" i="26464"/>
  <c r="B29" i="26464"/>
  <c r="C29" i="26464"/>
  <c r="E29" i="26464"/>
  <c r="F29" i="26464"/>
  <c r="G29" i="26464"/>
  <c r="H29" i="26464"/>
  <c r="I29" i="26464"/>
  <c r="J29" i="26464"/>
  <c r="K29" i="26464"/>
  <c r="L29" i="26464"/>
  <c r="M29" i="26464"/>
  <c r="N29" i="26464"/>
  <c r="O29" i="26464"/>
  <c r="P29" i="26464"/>
  <c r="Q29" i="26464"/>
  <c r="R29" i="26464"/>
  <c r="S29" i="26464"/>
  <c r="T29" i="26464"/>
  <c r="U29" i="26464"/>
  <c r="V29" i="26464"/>
  <c r="W29" i="26464"/>
  <c r="X29" i="26464"/>
  <c r="Y29" i="26464"/>
  <c r="Z29" i="26464"/>
  <c r="AA29" i="26464"/>
  <c r="AB29" i="26464"/>
  <c r="AC29" i="26464"/>
  <c r="AD29" i="26464"/>
  <c r="AE29" i="26464"/>
  <c r="AF29" i="26464"/>
  <c r="AG29" i="26464"/>
  <c r="AH29" i="26464"/>
  <c r="AI29" i="26464"/>
  <c r="AJ29" i="26464"/>
  <c r="AK29" i="26464"/>
  <c r="AL29" i="26464"/>
  <c r="AM29" i="26464"/>
  <c r="AV29" i="26464"/>
  <c r="AW29" i="26464"/>
  <c r="AX29" i="26464"/>
  <c r="AY29" i="26464"/>
  <c r="AZ29" i="26464"/>
  <c r="BA29" i="26464"/>
  <c r="BB29" i="26464"/>
  <c r="BC29" i="26464"/>
  <c r="BD29" i="26464"/>
  <c r="BE29" i="26464"/>
  <c r="BF29" i="26464"/>
  <c r="BG29" i="26464"/>
  <c r="BH29" i="26464"/>
  <c r="BI29" i="26464"/>
  <c r="BJ29" i="26464"/>
  <c r="BK29" i="26464"/>
  <c r="BL29" i="26464"/>
  <c r="BW29" i="26464"/>
  <c r="BX29" i="26464"/>
  <c r="BY29" i="26464"/>
  <c r="BZ29" i="26464"/>
  <c r="CA29" i="26464"/>
  <c r="CF29" i="26464"/>
  <c r="CG29" i="26464"/>
  <c r="CH29" i="26464"/>
  <c r="CI29" i="26464"/>
  <c r="CJ29" i="26464"/>
  <c r="CK29" i="26464"/>
  <c r="CL29" i="26464"/>
  <c r="CM29" i="26464"/>
  <c r="CN29" i="26464"/>
  <c r="CO29" i="26464"/>
  <c r="CP29" i="26464"/>
  <c r="CQ29" i="26464"/>
  <c r="CR29" i="26464"/>
  <c r="CS29" i="26464"/>
  <c r="CT29" i="26464"/>
  <c r="CU29" i="26464"/>
  <c r="CV29" i="26464"/>
  <c r="CY29" i="26464"/>
  <c r="CZ29" i="26464"/>
  <c r="DE29" i="26464"/>
  <c r="DF29" i="26464"/>
  <c r="DI29" i="26464"/>
  <c r="DJ29" i="26464"/>
  <c r="DS29" i="26464"/>
  <c r="DT29" i="26464"/>
  <c r="DU29" i="26464"/>
  <c r="DZ29" i="26464"/>
  <c r="EA29" i="26464"/>
  <c r="EB29" i="26464"/>
  <c r="EC29" i="26464"/>
  <c r="EN29" i="26464"/>
  <c r="EO29" i="26464"/>
  <c r="EP29" i="26464"/>
  <c r="A30" i="26464"/>
  <c r="B30" i="26464"/>
  <c r="C30" i="26464"/>
  <c r="E30" i="26464"/>
  <c r="F30" i="26464"/>
  <c r="G30" i="26464"/>
  <c r="H30" i="26464"/>
  <c r="I30" i="26464"/>
  <c r="J30" i="26464"/>
  <c r="K30" i="26464"/>
  <c r="L30" i="26464"/>
  <c r="M30" i="26464"/>
  <c r="N30" i="26464"/>
  <c r="O30" i="26464"/>
  <c r="P30" i="26464"/>
  <c r="Q30" i="26464"/>
  <c r="R30" i="26464"/>
  <c r="S30" i="26464"/>
  <c r="T30" i="26464"/>
  <c r="U30" i="26464"/>
  <c r="V30" i="26464"/>
  <c r="W30" i="26464"/>
  <c r="X30" i="26464"/>
  <c r="Y30" i="26464"/>
  <c r="Z30" i="26464"/>
  <c r="AA30" i="26464"/>
  <c r="AB30" i="26464"/>
  <c r="AC30" i="26464"/>
  <c r="AD30" i="26464"/>
  <c r="AE30" i="26464"/>
  <c r="AF30" i="26464"/>
  <c r="AG30" i="26464"/>
  <c r="AH30" i="26464"/>
  <c r="AI30" i="26464"/>
  <c r="AJ30" i="26464"/>
  <c r="AK30" i="26464"/>
  <c r="AL30" i="26464"/>
  <c r="AM30" i="26464"/>
  <c r="AV30" i="26464"/>
  <c r="AW30" i="26464"/>
  <c r="AX30" i="26464"/>
  <c r="AY30" i="26464"/>
  <c r="AZ30" i="26464"/>
  <c r="BA30" i="26464"/>
  <c r="BB30" i="26464"/>
  <c r="BC30" i="26464"/>
  <c r="BD30" i="26464"/>
  <c r="BE30" i="26464"/>
  <c r="BF30" i="26464"/>
  <c r="BG30" i="26464"/>
  <c r="BH30" i="26464"/>
  <c r="BI30" i="26464"/>
  <c r="BJ30" i="26464"/>
  <c r="BK30" i="26464"/>
  <c r="BL30" i="26464"/>
  <c r="BW30" i="26464"/>
  <c r="BX30" i="26464"/>
  <c r="BY30" i="26464"/>
  <c r="BZ30" i="26464"/>
  <c r="CA30" i="26464"/>
  <c r="CF30" i="26464"/>
  <c r="CG30" i="26464"/>
  <c r="CH30" i="26464"/>
  <c r="CI30" i="26464"/>
  <c r="CJ30" i="26464"/>
  <c r="CK30" i="26464"/>
  <c r="CL30" i="26464"/>
  <c r="CM30" i="26464"/>
  <c r="CN30" i="26464"/>
  <c r="CO30" i="26464"/>
  <c r="CP30" i="26464"/>
  <c r="CQ30" i="26464"/>
  <c r="CR30" i="26464"/>
  <c r="CS30" i="26464"/>
  <c r="CT30" i="26464"/>
  <c r="CU30" i="26464"/>
  <c r="CV30" i="26464"/>
  <c r="CY30" i="26464"/>
  <c r="CZ30" i="26464"/>
  <c r="DE30" i="26464"/>
  <c r="DF30" i="26464"/>
  <c r="DI30" i="26464"/>
  <c r="DJ30" i="26464"/>
  <c r="DS30" i="26464"/>
  <c r="DT30" i="26464"/>
  <c r="DU30" i="26464"/>
  <c r="DZ30" i="26464"/>
  <c r="EA30" i="26464"/>
  <c r="EB30" i="26464"/>
  <c r="EC30" i="26464"/>
  <c r="EN30" i="26464"/>
  <c r="EO30" i="26464"/>
  <c r="EP30" i="26464"/>
  <c r="A31" i="26464"/>
  <c r="B31" i="26464"/>
  <c r="C31" i="26464"/>
  <c r="E31" i="26464"/>
  <c r="F31" i="26464"/>
  <c r="G31" i="26464"/>
  <c r="H31" i="26464"/>
  <c r="I31" i="26464"/>
  <c r="J31" i="26464"/>
  <c r="K31" i="26464"/>
  <c r="L31" i="26464"/>
  <c r="M31" i="26464"/>
  <c r="N31" i="26464"/>
  <c r="O31" i="26464"/>
  <c r="P31" i="26464"/>
  <c r="Q31" i="26464"/>
  <c r="R31" i="26464"/>
  <c r="S31" i="26464"/>
  <c r="T31" i="26464"/>
  <c r="U31" i="26464"/>
  <c r="V31" i="26464"/>
  <c r="W31" i="26464"/>
  <c r="X31" i="26464"/>
  <c r="Y31" i="26464"/>
  <c r="Z31" i="26464"/>
  <c r="AA31" i="26464"/>
  <c r="AB31" i="26464"/>
  <c r="AC31" i="26464"/>
  <c r="AD31" i="26464"/>
  <c r="AE31" i="26464"/>
  <c r="AF31" i="26464"/>
  <c r="AG31" i="26464"/>
  <c r="AH31" i="26464"/>
  <c r="AI31" i="26464"/>
  <c r="AJ31" i="26464"/>
  <c r="AK31" i="26464"/>
  <c r="AL31" i="26464"/>
  <c r="AM31" i="26464"/>
  <c r="AV31" i="26464"/>
  <c r="AW31" i="26464"/>
  <c r="AX31" i="26464"/>
  <c r="AY31" i="26464"/>
  <c r="AZ31" i="26464"/>
  <c r="BA31" i="26464"/>
  <c r="BB31" i="26464"/>
  <c r="BC31" i="26464"/>
  <c r="BD31" i="26464"/>
  <c r="BE31" i="26464"/>
  <c r="BF31" i="26464"/>
  <c r="BG31" i="26464"/>
  <c r="BH31" i="26464"/>
  <c r="BI31" i="26464"/>
  <c r="BJ31" i="26464"/>
  <c r="BK31" i="26464"/>
  <c r="BL31" i="26464"/>
  <c r="BM31" i="26464"/>
  <c r="BN31" i="26464"/>
  <c r="BW31" i="26464"/>
  <c r="BX31" i="26464"/>
  <c r="BY31" i="26464"/>
  <c r="BZ31" i="26464"/>
  <c r="CA31" i="26464"/>
  <c r="CB31" i="26464"/>
  <c r="CC31" i="26464"/>
  <c r="CF31" i="26464"/>
  <c r="CG31" i="26464"/>
  <c r="CH31" i="26464"/>
  <c r="CI31" i="26464"/>
  <c r="CJ31" i="26464"/>
  <c r="CK31" i="26464"/>
  <c r="CL31" i="26464"/>
  <c r="CM31" i="26464"/>
  <c r="CN31" i="26464"/>
  <c r="CO31" i="26464"/>
  <c r="CP31" i="26464"/>
  <c r="CQ31" i="26464"/>
  <c r="CR31" i="26464"/>
  <c r="CS31" i="26464"/>
  <c r="CT31" i="26464"/>
  <c r="CU31" i="26464"/>
  <c r="CV31" i="26464"/>
  <c r="CY31" i="26464"/>
  <c r="CZ31" i="26464"/>
  <c r="DA31" i="26464"/>
  <c r="DB31" i="26464"/>
  <c r="DE31" i="26464"/>
  <c r="DF31" i="26464"/>
  <c r="DI31" i="26464"/>
  <c r="DJ31" i="26464"/>
  <c r="DS31" i="26464"/>
  <c r="DT31" i="26464"/>
  <c r="DU31" i="26464"/>
  <c r="DZ31" i="26464"/>
  <c r="EA31" i="26464"/>
  <c r="EB31" i="26464"/>
  <c r="EC31" i="26464"/>
  <c r="EN31" i="26464"/>
  <c r="EO31" i="26464"/>
  <c r="EP31" i="26464"/>
  <c r="A32" i="26464"/>
  <c r="B32" i="26464"/>
  <c r="C32" i="26464"/>
  <c r="E32" i="26464"/>
  <c r="F32" i="26464"/>
  <c r="G32" i="26464"/>
  <c r="H32" i="26464"/>
  <c r="I32" i="26464"/>
  <c r="J32" i="26464"/>
  <c r="K32" i="26464"/>
  <c r="L32" i="26464"/>
  <c r="M32" i="26464"/>
  <c r="N32" i="26464"/>
  <c r="O32" i="26464"/>
  <c r="P32" i="26464"/>
  <c r="Q32" i="26464"/>
  <c r="R32" i="26464"/>
  <c r="S32" i="26464"/>
  <c r="T32" i="26464"/>
  <c r="U32" i="26464"/>
  <c r="V32" i="26464"/>
  <c r="W32" i="26464"/>
  <c r="X32" i="26464"/>
  <c r="Y32" i="26464"/>
  <c r="Z32" i="26464"/>
  <c r="AA32" i="26464"/>
  <c r="AB32" i="26464"/>
  <c r="AC32" i="26464"/>
  <c r="AD32" i="26464"/>
  <c r="AE32" i="26464"/>
  <c r="AF32" i="26464"/>
  <c r="AG32" i="26464"/>
  <c r="AH32" i="26464"/>
  <c r="AI32" i="26464"/>
  <c r="AJ32" i="26464"/>
  <c r="AK32" i="26464"/>
  <c r="AL32" i="26464"/>
  <c r="AM32" i="26464"/>
  <c r="AP32" i="26464"/>
  <c r="AQ32" i="26464"/>
  <c r="AV32" i="26464"/>
  <c r="AW32" i="26464"/>
  <c r="AX32" i="26464"/>
  <c r="AY32" i="26464"/>
  <c r="AZ32" i="26464"/>
  <c r="BA32" i="26464"/>
  <c r="BB32" i="26464"/>
  <c r="BC32" i="26464"/>
  <c r="BD32" i="26464"/>
  <c r="BE32" i="26464"/>
  <c r="BF32" i="26464"/>
  <c r="BG32" i="26464"/>
  <c r="BH32" i="26464"/>
  <c r="BI32" i="26464"/>
  <c r="BJ32" i="26464"/>
  <c r="BK32" i="26464"/>
  <c r="BL32" i="26464"/>
  <c r="BM32" i="26464"/>
  <c r="BN32" i="26464"/>
  <c r="BW32" i="26464"/>
  <c r="BX32" i="26464"/>
  <c r="BY32" i="26464"/>
  <c r="BZ32" i="26464"/>
  <c r="CA32" i="26464"/>
  <c r="CB32" i="26464"/>
  <c r="CC32" i="26464"/>
  <c r="CF32" i="26464"/>
  <c r="CG32" i="26464"/>
  <c r="CH32" i="26464"/>
  <c r="CI32" i="26464"/>
  <c r="CJ32" i="26464"/>
  <c r="CK32" i="26464"/>
  <c r="CL32" i="26464"/>
  <c r="CM32" i="26464"/>
  <c r="CN32" i="26464"/>
  <c r="CO32" i="26464"/>
  <c r="CP32" i="26464"/>
  <c r="CQ32" i="26464"/>
  <c r="CR32" i="26464"/>
  <c r="CS32" i="26464"/>
  <c r="CT32" i="26464"/>
  <c r="CU32" i="26464"/>
  <c r="CV32" i="26464"/>
  <c r="CY32" i="26464"/>
  <c r="CZ32" i="26464"/>
  <c r="DA32" i="26464"/>
  <c r="DB32" i="26464"/>
  <c r="DE32" i="26464"/>
  <c r="DF32" i="26464"/>
  <c r="DG32" i="26464"/>
  <c r="DH32" i="26464"/>
  <c r="DI32" i="26464"/>
  <c r="DJ32" i="26464"/>
  <c r="DM32" i="26464"/>
  <c r="DN32" i="26464"/>
  <c r="DS32" i="26464"/>
  <c r="DT32" i="26464"/>
  <c r="DU32" i="26464"/>
  <c r="DZ32" i="26464"/>
  <c r="EA32" i="26464"/>
  <c r="EB32" i="26464"/>
  <c r="EC32" i="26464"/>
  <c r="ED32" i="26464"/>
  <c r="EE32" i="26464"/>
  <c r="EN32" i="26464"/>
  <c r="EO32" i="26464"/>
  <c r="EP32" i="26464"/>
  <c r="A33" i="26464"/>
  <c r="B33" i="26464"/>
  <c r="C33" i="26464"/>
  <c r="E33" i="26464"/>
  <c r="F33" i="26464"/>
  <c r="G33" i="26464"/>
  <c r="H33" i="26464"/>
  <c r="I33" i="26464"/>
  <c r="J33" i="26464"/>
  <c r="K33" i="26464"/>
  <c r="L33" i="26464"/>
  <c r="M33" i="26464"/>
  <c r="N33" i="26464"/>
  <c r="O33" i="26464"/>
  <c r="P33" i="26464"/>
  <c r="Q33" i="26464"/>
  <c r="R33" i="26464"/>
  <c r="S33" i="26464"/>
  <c r="T33" i="26464"/>
  <c r="U33" i="26464"/>
  <c r="V33" i="26464"/>
  <c r="W33" i="26464"/>
  <c r="X33" i="26464"/>
  <c r="Y33" i="26464"/>
  <c r="Z33" i="26464"/>
  <c r="AA33" i="26464"/>
  <c r="AB33" i="26464"/>
  <c r="AC33" i="26464"/>
  <c r="AD33" i="26464"/>
  <c r="AE33" i="26464"/>
  <c r="AF33" i="26464"/>
  <c r="AG33" i="26464"/>
  <c r="AH33" i="26464"/>
  <c r="AI33" i="26464"/>
  <c r="AJ33" i="26464"/>
  <c r="AK33" i="26464"/>
  <c r="AL33" i="26464"/>
  <c r="AM33" i="26464"/>
  <c r="AP33" i="26464"/>
  <c r="AQ33" i="26464"/>
  <c r="AV33" i="26464"/>
  <c r="AW33" i="26464"/>
  <c r="AX33" i="26464"/>
  <c r="AY33" i="26464"/>
  <c r="AZ33" i="26464"/>
  <c r="BA33" i="26464"/>
  <c r="BB33" i="26464"/>
  <c r="BC33" i="26464"/>
  <c r="BD33" i="26464"/>
  <c r="BE33" i="26464"/>
  <c r="BF33" i="26464"/>
  <c r="BG33" i="26464"/>
  <c r="BH33" i="26464"/>
  <c r="BI33" i="26464"/>
  <c r="BJ33" i="26464"/>
  <c r="BK33" i="26464"/>
  <c r="BL33" i="26464"/>
  <c r="BM33" i="26464"/>
  <c r="BN33" i="26464"/>
  <c r="BW33" i="26464"/>
  <c r="BX33" i="26464"/>
  <c r="BY33" i="26464"/>
  <c r="BZ33" i="26464"/>
  <c r="CA33" i="26464"/>
  <c r="CB33" i="26464"/>
  <c r="CC33" i="26464"/>
  <c r="CF33" i="26464"/>
  <c r="CG33" i="26464"/>
  <c r="CH33" i="26464"/>
  <c r="CI33" i="26464"/>
  <c r="CJ33" i="26464"/>
  <c r="CK33" i="26464"/>
  <c r="CL33" i="26464"/>
  <c r="CM33" i="26464"/>
  <c r="CN33" i="26464"/>
  <c r="CO33" i="26464"/>
  <c r="CP33" i="26464"/>
  <c r="CQ33" i="26464"/>
  <c r="CR33" i="26464"/>
  <c r="CS33" i="26464"/>
  <c r="CT33" i="26464"/>
  <c r="CU33" i="26464"/>
  <c r="CV33" i="26464"/>
  <c r="CY33" i="26464"/>
  <c r="CZ33" i="26464"/>
  <c r="DA33" i="26464"/>
  <c r="DB33" i="26464"/>
  <c r="DE33" i="26464"/>
  <c r="DF33" i="26464"/>
  <c r="DG33" i="26464"/>
  <c r="DH33" i="26464"/>
  <c r="DI33" i="26464"/>
  <c r="DJ33" i="26464"/>
  <c r="DM33" i="26464"/>
  <c r="DN33" i="26464"/>
  <c r="DS33" i="26464"/>
  <c r="DT33" i="26464"/>
  <c r="DU33" i="26464"/>
  <c r="DZ33" i="26464"/>
  <c r="EA33" i="26464"/>
  <c r="EB33" i="26464"/>
  <c r="EC33" i="26464"/>
  <c r="ED33" i="26464"/>
  <c r="EE33" i="26464"/>
  <c r="EN33" i="26464"/>
  <c r="EO33" i="26464"/>
  <c r="EP33" i="26464"/>
  <c r="A34" i="26464"/>
  <c r="B34" i="26464"/>
  <c r="C34" i="26464"/>
  <c r="E34" i="26464"/>
  <c r="F34" i="26464"/>
  <c r="G34" i="26464"/>
  <c r="H34" i="26464"/>
  <c r="I34" i="26464"/>
  <c r="J34" i="26464"/>
  <c r="K34" i="26464"/>
  <c r="L34" i="26464"/>
  <c r="M34" i="26464"/>
  <c r="N34" i="26464"/>
  <c r="O34" i="26464"/>
  <c r="P34" i="26464"/>
  <c r="Q34" i="26464"/>
  <c r="R34" i="26464"/>
  <c r="S34" i="26464"/>
  <c r="T34" i="26464"/>
  <c r="U34" i="26464"/>
  <c r="V34" i="26464"/>
  <c r="W34" i="26464"/>
  <c r="X34" i="26464"/>
  <c r="Y34" i="26464"/>
  <c r="Z34" i="26464"/>
  <c r="AA34" i="26464"/>
  <c r="AB34" i="26464"/>
  <c r="AC34" i="26464"/>
  <c r="AD34" i="26464"/>
  <c r="AE34" i="26464"/>
  <c r="AF34" i="26464"/>
  <c r="AG34" i="26464"/>
  <c r="AH34" i="26464"/>
  <c r="AI34" i="26464"/>
  <c r="AJ34" i="26464"/>
  <c r="AK34" i="26464"/>
  <c r="AL34" i="26464"/>
  <c r="AM34" i="26464"/>
  <c r="AN34" i="26464"/>
  <c r="AO34" i="26464"/>
  <c r="AP34" i="26464"/>
  <c r="AQ34" i="26464"/>
  <c r="AV34" i="26464"/>
  <c r="AW34" i="26464"/>
  <c r="AX34" i="26464"/>
  <c r="AY34" i="26464"/>
  <c r="AZ34" i="26464"/>
  <c r="BA34" i="26464"/>
  <c r="BB34" i="26464"/>
  <c r="BC34" i="26464"/>
  <c r="BD34" i="26464"/>
  <c r="BE34" i="26464"/>
  <c r="BF34" i="26464"/>
  <c r="BG34" i="26464"/>
  <c r="BH34" i="26464"/>
  <c r="BI34" i="26464"/>
  <c r="BJ34" i="26464"/>
  <c r="BK34" i="26464"/>
  <c r="BL34" i="26464"/>
  <c r="BM34" i="26464"/>
  <c r="BN34" i="26464"/>
  <c r="BW34" i="26464"/>
  <c r="BX34" i="26464"/>
  <c r="BY34" i="26464"/>
  <c r="BZ34" i="26464"/>
  <c r="CA34" i="26464"/>
  <c r="CB34" i="26464"/>
  <c r="CC34" i="26464"/>
  <c r="CF34" i="26464"/>
  <c r="CG34" i="26464"/>
  <c r="CH34" i="26464"/>
  <c r="CI34" i="26464"/>
  <c r="CJ34" i="26464"/>
  <c r="CK34" i="26464"/>
  <c r="CL34" i="26464"/>
  <c r="CM34" i="26464"/>
  <c r="CN34" i="26464"/>
  <c r="CO34" i="26464"/>
  <c r="CP34" i="26464"/>
  <c r="CQ34" i="26464"/>
  <c r="CR34" i="26464"/>
  <c r="CS34" i="26464"/>
  <c r="CT34" i="26464"/>
  <c r="CU34" i="26464"/>
  <c r="CV34" i="26464"/>
  <c r="CY34" i="26464"/>
  <c r="CZ34" i="26464"/>
  <c r="DA34" i="26464"/>
  <c r="DB34" i="26464"/>
  <c r="DE34" i="26464"/>
  <c r="DF34" i="26464"/>
  <c r="DG34" i="26464"/>
  <c r="DH34" i="26464"/>
  <c r="DI34" i="26464"/>
  <c r="DJ34" i="26464"/>
  <c r="DM34" i="26464"/>
  <c r="DN34" i="26464"/>
  <c r="DS34" i="26464"/>
  <c r="DT34" i="26464"/>
  <c r="DU34" i="26464"/>
  <c r="DZ34" i="26464"/>
  <c r="EA34" i="26464"/>
  <c r="EB34" i="26464"/>
  <c r="EC34" i="26464"/>
  <c r="ED34" i="26464"/>
  <c r="EE34" i="26464"/>
  <c r="EN34" i="26464"/>
  <c r="EO34" i="26464"/>
  <c r="EP34" i="26464"/>
  <c r="A35" i="26464"/>
  <c r="B35" i="26464"/>
  <c r="C35" i="26464"/>
  <c r="E35" i="26464"/>
  <c r="F35" i="26464"/>
  <c r="G35" i="26464"/>
  <c r="H35" i="26464"/>
  <c r="I35" i="26464"/>
  <c r="J35" i="26464"/>
  <c r="K35" i="26464"/>
  <c r="L35" i="26464"/>
  <c r="M35" i="26464"/>
  <c r="N35" i="26464"/>
  <c r="O35" i="26464"/>
  <c r="P35" i="26464"/>
  <c r="Q35" i="26464"/>
  <c r="R35" i="26464"/>
  <c r="S35" i="26464"/>
  <c r="T35" i="26464"/>
  <c r="U35" i="26464"/>
  <c r="V35" i="26464"/>
  <c r="W35" i="26464"/>
  <c r="X35" i="26464"/>
  <c r="Y35" i="26464"/>
  <c r="Z35" i="26464"/>
  <c r="AA35" i="26464"/>
  <c r="AB35" i="26464"/>
  <c r="AC35" i="26464"/>
  <c r="AD35" i="26464"/>
  <c r="AE35" i="26464"/>
  <c r="AF35" i="26464"/>
  <c r="AG35" i="26464"/>
  <c r="AH35" i="26464"/>
  <c r="AI35" i="26464"/>
  <c r="AJ35" i="26464"/>
  <c r="AK35" i="26464"/>
  <c r="AL35" i="26464"/>
  <c r="AM35" i="26464"/>
  <c r="AN35" i="26464"/>
  <c r="AO35" i="26464"/>
  <c r="AP35" i="26464"/>
  <c r="AQ35" i="26464"/>
  <c r="AV35" i="26464"/>
  <c r="AW35" i="26464"/>
  <c r="AX35" i="26464"/>
  <c r="AY35" i="26464"/>
  <c r="AZ35" i="26464"/>
  <c r="BA35" i="26464"/>
  <c r="BB35" i="26464"/>
  <c r="BC35" i="26464"/>
  <c r="BD35" i="26464"/>
  <c r="BE35" i="26464"/>
  <c r="BF35" i="26464"/>
  <c r="BG35" i="26464"/>
  <c r="BH35" i="26464"/>
  <c r="BI35" i="26464"/>
  <c r="BJ35" i="26464"/>
  <c r="BK35" i="26464"/>
  <c r="BL35" i="26464"/>
  <c r="BM35" i="26464"/>
  <c r="BN35" i="26464"/>
  <c r="BO35" i="26464"/>
  <c r="BP35" i="26464"/>
  <c r="BW35" i="26464"/>
  <c r="BX35" i="26464"/>
  <c r="BY35" i="26464"/>
  <c r="BZ35" i="26464"/>
  <c r="CA35" i="26464"/>
  <c r="CB35" i="26464"/>
  <c r="CC35" i="26464"/>
  <c r="CF35" i="26464"/>
  <c r="CG35" i="26464"/>
  <c r="CH35" i="26464"/>
  <c r="CI35" i="26464"/>
  <c r="CJ35" i="26464"/>
  <c r="CK35" i="26464"/>
  <c r="CL35" i="26464"/>
  <c r="CM35" i="26464"/>
  <c r="CN35" i="26464"/>
  <c r="CO35" i="26464"/>
  <c r="CP35" i="26464"/>
  <c r="CQ35" i="26464"/>
  <c r="CR35" i="26464"/>
  <c r="CS35" i="26464"/>
  <c r="CT35" i="26464"/>
  <c r="CU35" i="26464"/>
  <c r="CV35" i="26464"/>
  <c r="CY35" i="26464"/>
  <c r="CZ35" i="26464"/>
  <c r="DA35" i="26464"/>
  <c r="DB35" i="26464"/>
  <c r="DE35" i="26464"/>
  <c r="DF35" i="26464"/>
  <c r="DG35" i="26464"/>
  <c r="DH35" i="26464"/>
  <c r="DI35" i="26464"/>
  <c r="DJ35" i="26464"/>
  <c r="DM35" i="26464"/>
  <c r="DN35" i="26464"/>
  <c r="DS35" i="26464"/>
  <c r="DT35" i="26464"/>
  <c r="DU35" i="26464"/>
  <c r="DZ35" i="26464"/>
  <c r="EA35" i="26464"/>
  <c r="EB35" i="26464"/>
  <c r="EC35" i="26464"/>
  <c r="ED35" i="26464"/>
  <c r="EE35" i="26464"/>
  <c r="EN35" i="26464"/>
  <c r="EO35" i="26464"/>
  <c r="EP35" i="26464"/>
  <c r="A36" i="26464"/>
  <c r="B36" i="26464"/>
  <c r="C36" i="26464"/>
  <c r="E36" i="26464"/>
  <c r="F36" i="26464"/>
  <c r="G36" i="26464"/>
  <c r="H36" i="26464"/>
  <c r="I36" i="26464"/>
  <c r="J36" i="26464"/>
  <c r="K36" i="26464"/>
  <c r="L36" i="26464"/>
  <c r="M36" i="26464"/>
  <c r="N36" i="26464"/>
  <c r="O36" i="26464"/>
  <c r="P36" i="26464"/>
  <c r="Q36" i="26464"/>
  <c r="R36" i="26464"/>
  <c r="S36" i="26464"/>
  <c r="T36" i="26464"/>
  <c r="U36" i="26464"/>
  <c r="V36" i="26464"/>
  <c r="W36" i="26464"/>
  <c r="X36" i="26464"/>
  <c r="Y36" i="26464"/>
  <c r="Z36" i="26464"/>
  <c r="AA36" i="26464"/>
  <c r="AB36" i="26464"/>
  <c r="AC36" i="26464"/>
  <c r="AD36" i="26464"/>
  <c r="AE36" i="26464"/>
  <c r="AF36" i="26464"/>
  <c r="AG36" i="26464"/>
  <c r="AH36" i="26464"/>
  <c r="AI36" i="26464"/>
  <c r="AJ36" i="26464"/>
  <c r="AK36" i="26464"/>
  <c r="AL36" i="26464"/>
  <c r="AM36" i="26464"/>
  <c r="AN36" i="26464"/>
  <c r="AO36" i="26464"/>
  <c r="AP36" i="26464"/>
  <c r="AQ36" i="26464"/>
  <c r="AV36" i="26464"/>
  <c r="AW36" i="26464"/>
  <c r="AX36" i="26464"/>
  <c r="AY36" i="26464"/>
  <c r="AZ36" i="26464"/>
  <c r="BA36" i="26464"/>
  <c r="BB36" i="26464"/>
  <c r="BC36" i="26464"/>
  <c r="BD36" i="26464"/>
  <c r="BE36" i="26464"/>
  <c r="BF36" i="26464"/>
  <c r="BG36" i="26464"/>
  <c r="BH36" i="26464"/>
  <c r="BI36" i="26464"/>
  <c r="BJ36" i="26464"/>
  <c r="BK36" i="26464"/>
  <c r="BL36" i="26464"/>
  <c r="BM36" i="26464"/>
  <c r="BN36" i="26464"/>
  <c r="BO36" i="26464"/>
  <c r="BP36" i="26464"/>
  <c r="BW36" i="26464"/>
  <c r="BX36" i="26464"/>
  <c r="BY36" i="26464"/>
  <c r="BZ36" i="26464"/>
  <c r="CA36" i="26464"/>
  <c r="CB36" i="26464"/>
  <c r="CC36" i="26464"/>
  <c r="CF36" i="26464"/>
  <c r="CG36" i="26464"/>
  <c r="CH36" i="26464"/>
  <c r="CI36" i="26464"/>
  <c r="CJ36" i="26464"/>
  <c r="CK36" i="26464"/>
  <c r="CL36" i="26464"/>
  <c r="CM36" i="26464"/>
  <c r="CN36" i="26464"/>
  <c r="CO36" i="26464"/>
  <c r="CP36" i="26464"/>
  <c r="CQ36" i="26464"/>
  <c r="CR36" i="26464"/>
  <c r="CS36" i="26464"/>
  <c r="CT36" i="26464"/>
  <c r="CU36" i="26464"/>
  <c r="CV36" i="26464"/>
  <c r="CY36" i="26464"/>
  <c r="CZ36" i="26464"/>
  <c r="DA36" i="26464"/>
  <c r="DB36" i="26464"/>
  <c r="DE36" i="26464"/>
  <c r="DF36" i="26464"/>
  <c r="DG36" i="26464"/>
  <c r="DH36" i="26464"/>
  <c r="DI36" i="26464"/>
  <c r="DJ36" i="26464"/>
  <c r="DM36" i="26464"/>
  <c r="DN36" i="26464"/>
  <c r="DS36" i="26464"/>
  <c r="DT36" i="26464"/>
  <c r="DU36" i="26464"/>
  <c r="DZ36" i="26464"/>
  <c r="EA36" i="26464"/>
  <c r="EB36" i="26464"/>
  <c r="EC36" i="26464"/>
  <c r="ED36" i="26464"/>
  <c r="EE36" i="26464"/>
  <c r="EN36" i="26464"/>
  <c r="EO36" i="26464"/>
  <c r="EP36" i="26464"/>
  <c r="A37" i="26464"/>
  <c r="B37" i="26464"/>
  <c r="C37" i="26464"/>
  <c r="E37" i="26464"/>
  <c r="F37" i="26464"/>
  <c r="G37" i="26464"/>
  <c r="H37" i="26464"/>
  <c r="I37" i="26464"/>
  <c r="J37" i="26464"/>
  <c r="K37" i="26464"/>
  <c r="L37" i="26464"/>
  <c r="M37" i="26464"/>
  <c r="N37" i="26464"/>
  <c r="O37" i="26464"/>
  <c r="P37" i="26464"/>
  <c r="Q37" i="26464"/>
  <c r="R37" i="26464"/>
  <c r="S37" i="26464"/>
  <c r="T37" i="26464"/>
  <c r="U37" i="26464"/>
  <c r="V37" i="26464"/>
  <c r="W37" i="26464"/>
  <c r="X37" i="26464"/>
  <c r="Y37" i="26464"/>
  <c r="Z37" i="26464"/>
  <c r="AA37" i="26464"/>
  <c r="AB37" i="26464"/>
  <c r="AC37" i="26464"/>
  <c r="AD37" i="26464"/>
  <c r="AE37" i="26464"/>
  <c r="AF37" i="26464"/>
  <c r="AG37" i="26464"/>
  <c r="AH37" i="26464"/>
  <c r="AI37" i="26464"/>
  <c r="AJ37" i="26464"/>
  <c r="AK37" i="26464"/>
  <c r="AL37" i="26464"/>
  <c r="AM37" i="26464"/>
  <c r="AN37" i="26464"/>
  <c r="AO37" i="26464"/>
  <c r="AP37" i="26464"/>
  <c r="AQ37" i="26464"/>
  <c r="AR37" i="26464"/>
  <c r="AS37" i="26464"/>
  <c r="AV37" i="26464"/>
  <c r="AW37" i="26464"/>
  <c r="AX37" i="26464"/>
  <c r="AY37" i="26464"/>
  <c r="AZ37" i="26464"/>
  <c r="BA37" i="26464"/>
  <c r="BB37" i="26464"/>
  <c r="BC37" i="26464"/>
  <c r="BD37" i="26464"/>
  <c r="BE37" i="26464"/>
  <c r="BF37" i="26464"/>
  <c r="BG37" i="26464"/>
  <c r="BH37" i="26464"/>
  <c r="BI37" i="26464"/>
  <c r="BJ37" i="26464"/>
  <c r="BK37" i="26464"/>
  <c r="BL37" i="26464"/>
  <c r="BM37" i="26464"/>
  <c r="BN37" i="26464"/>
  <c r="BO37" i="26464"/>
  <c r="BP37" i="26464"/>
  <c r="BW37" i="26464"/>
  <c r="BX37" i="26464"/>
  <c r="BY37" i="26464"/>
  <c r="BZ37" i="26464"/>
  <c r="CA37" i="26464"/>
  <c r="CB37" i="26464"/>
  <c r="CC37" i="26464"/>
  <c r="CF37" i="26464"/>
  <c r="CG37" i="26464"/>
  <c r="CH37" i="26464"/>
  <c r="CI37" i="26464"/>
  <c r="CJ37" i="26464"/>
  <c r="CK37" i="26464"/>
  <c r="CL37" i="26464"/>
  <c r="CM37" i="26464"/>
  <c r="CN37" i="26464"/>
  <c r="CO37" i="26464"/>
  <c r="CP37" i="26464"/>
  <c r="CQ37" i="26464"/>
  <c r="CR37" i="26464"/>
  <c r="CS37" i="26464"/>
  <c r="CT37" i="26464"/>
  <c r="CU37" i="26464"/>
  <c r="CV37" i="26464"/>
  <c r="CY37" i="26464"/>
  <c r="CZ37" i="26464"/>
  <c r="DA37" i="26464"/>
  <c r="DB37" i="26464"/>
  <c r="DE37" i="26464"/>
  <c r="DF37" i="26464"/>
  <c r="DG37" i="26464"/>
  <c r="DH37" i="26464"/>
  <c r="DI37" i="26464"/>
  <c r="DJ37" i="26464"/>
  <c r="DM37" i="26464"/>
  <c r="DN37" i="26464"/>
  <c r="DS37" i="26464"/>
  <c r="DT37" i="26464"/>
  <c r="DU37" i="26464"/>
  <c r="DZ37" i="26464"/>
  <c r="EA37" i="26464"/>
  <c r="EB37" i="26464"/>
  <c r="EC37" i="26464"/>
  <c r="ED37" i="26464"/>
  <c r="EE37" i="26464"/>
  <c r="EH37" i="26464"/>
  <c r="EI37" i="26464"/>
  <c r="EN37" i="26464"/>
  <c r="EO37" i="26464"/>
  <c r="EP37" i="26464"/>
  <c r="A38" i="26464"/>
  <c r="B38" i="26464"/>
  <c r="C38" i="26464"/>
  <c r="E38" i="26464"/>
  <c r="F38" i="26464"/>
  <c r="G38" i="26464"/>
  <c r="H38" i="26464"/>
  <c r="I38" i="26464"/>
  <c r="J38" i="26464"/>
  <c r="K38" i="26464"/>
  <c r="L38" i="26464"/>
  <c r="M38" i="26464"/>
  <c r="N38" i="26464"/>
  <c r="O38" i="26464"/>
  <c r="P38" i="26464"/>
  <c r="Q38" i="26464"/>
  <c r="R38" i="26464"/>
  <c r="S38" i="26464"/>
  <c r="T38" i="26464"/>
  <c r="U38" i="26464"/>
  <c r="V38" i="26464"/>
  <c r="W38" i="26464"/>
  <c r="X38" i="26464"/>
  <c r="Y38" i="26464"/>
  <c r="Z38" i="26464"/>
  <c r="AA38" i="26464"/>
  <c r="AB38" i="26464"/>
  <c r="AC38" i="26464"/>
  <c r="AD38" i="26464"/>
  <c r="AE38" i="26464"/>
  <c r="AF38" i="26464"/>
  <c r="AG38" i="26464"/>
  <c r="AH38" i="26464"/>
  <c r="AI38" i="26464"/>
  <c r="AJ38" i="26464"/>
  <c r="AK38" i="26464"/>
  <c r="AL38" i="26464"/>
  <c r="AM38" i="26464"/>
  <c r="AN38" i="26464"/>
  <c r="AO38" i="26464"/>
  <c r="AP38" i="26464"/>
  <c r="AQ38" i="26464"/>
  <c r="AR38" i="26464"/>
  <c r="AS38" i="26464"/>
  <c r="AV38" i="26464"/>
  <c r="AW38" i="26464"/>
  <c r="AX38" i="26464"/>
  <c r="AY38" i="26464"/>
  <c r="AZ38" i="26464"/>
  <c r="BA38" i="26464"/>
  <c r="BB38" i="26464"/>
  <c r="BC38" i="26464"/>
  <c r="BD38" i="26464"/>
  <c r="BE38" i="26464"/>
  <c r="BF38" i="26464"/>
  <c r="BG38" i="26464"/>
  <c r="BH38" i="26464"/>
  <c r="BI38" i="26464"/>
  <c r="BJ38" i="26464"/>
  <c r="BK38" i="26464"/>
  <c r="BL38" i="26464"/>
  <c r="BM38" i="26464"/>
  <c r="BN38" i="26464"/>
  <c r="BO38" i="26464"/>
  <c r="BP38" i="26464"/>
  <c r="BW38" i="26464"/>
  <c r="BX38" i="26464"/>
  <c r="BY38" i="26464"/>
  <c r="BZ38" i="26464"/>
  <c r="CA38" i="26464"/>
  <c r="CB38" i="26464"/>
  <c r="CC38" i="26464"/>
  <c r="CF38" i="26464"/>
  <c r="CG38" i="26464"/>
  <c r="CH38" i="26464"/>
  <c r="CI38" i="26464"/>
  <c r="CJ38" i="26464"/>
  <c r="CK38" i="26464"/>
  <c r="CL38" i="26464"/>
  <c r="CM38" i="26464"/>
  <c r="CN38" i="26464"/>
  <c r="CO38" i="26464"/>
  <c r="CP38" i="26464"/>
  <c r="CQ38" i="26464"/>
  <c r="CR38" i="26464"/>
  <c r="CS38" i="26464"/>
  <c r="CT38" i="26464"/>
  <c r="CU38" i="26464"/>
  <c r="CV38" i="26464"/>
  <c r="CY38" i="26464"/>
  <c r="CZ38" i="26464"/>
  <c r="DA38" i="26464"/>
  <c r="DB38" i="26464"/>
  <c r="DE38" i="26464"/>
  <c r="DF38" i="26464"/>
  <c r="DG38" i="26464"/>
  <c r="DH38" i="26464"/>
  <c r="DI38" i="26464"/>
  <c r="DJ38" i="26464"/>
  <c r="DM38" i="26464"/>
  <c r="DN38" i="26464"/>
  <c r="DS38" i="26464"/>
  <c r="DT38" i="26464"/>
  <c r="DU38" i="26464"/>
  <c r="DZ38" i="26464"/>
  <c r="EA38" i="26464"/>
  <c r="EB38" i="26464"/>
  <c r="EC38" i="26464"/>
  <c r="ED38" i="26464"/>
  <c r="EE38" i="26464"/>
  <c r="EH38" i="26464"/>
  <c r="EI38" i="26464"/>
  <c r="EN38" i="26464"/>
  <c r="EO38" i="26464"/>
  <c r="EP38" i="26464"/>
  <c r="A39" i="26464"/>
  <c r="B39" i="26464"/>
  <c r="C39" i="26464"/>
  <c r="E39" i="26464"/>
  <c r="F39" i="26464"/>
  <c r="G39" i="26464"/>
  <c r="H39" i="26464"/>
  <c r="I39" i="26464"/>
  <c r="J39" i="26464"/>
  <c r="K39" i="26464"/>
  <c r="L39" i="26464"/>
  <c r="M39" i="26464"/>
  <c r="N39" i="26464"/>
  <c r="O39" i="26464"/>
  <c r="P39" i="26464"/>
  <c r="Q39" i="26464"/>
  <c r="R39" i="26464"/>
  <c r="S39" i="26464"/>
  <c r="T39" i="26464"/>
  <c r="U39" i="26464"/>
  <c r="V39" i="26464"/>
  <c r="W39" i="26464"/>
  <c r="X39" i="26464"/>
  <c r="Y39" i="26464"/>
  <c r="Z39" i="26464"/>
  <c r="AA39" i="26464"/>
  <c r="AB39" i="26464"/>
  <c r="AC39" i="26464"/>
  <c r="AD39" i="26464"/>
  <c r="AE39" i="26464"/>
  <c r="AF39" i="26464"/>
  <c r="AG39" i="26464"/>
  <c r="AH39" i="26464"/>
  <c r="AI39" i="26464"/>
  <c r="AJ39" i="26464"/>
  <c r="AK39" i="26464"/>
  <c r="AL39" i="26464"/>
  <c r="AM39" i="26464"/>
  <c r="AN39" i="26464"/>
  <c r="AO39" i="26464"/>
  <c r="AP39" i="26464"/>
  <c r="AQ39" i="26464"/>
  <c r="AR39" i="26464"/>
  <c r="AS39" i="26464"/>
  <c r="AV39" i="26464"/>
  <c r="AW39" i="26464"/>
  <c r="AX39" i="26464"/>
  <c r="AY39" i="26464"/>
  <c r="AZ39" i="26464"/>
  <c r="BA39" i="26464"/>
  <c r="BB39" i="26464"/>
  <c r="BC39" i="26464"/>
  <c r="BD39" i="26464"/>
  <c r="BE39" i="26464"/>
  <c r="BF39" i="26464"/>
  <c r="BG39" i="26464"/>
  <c r="BH39" i="26464"/>
  <c r="BI39" i="26464"/>
  <c r="BJ39" i="26464"/>
  <c r="BK39" i="26464"/>
  <c r="BL39" i="26464"/>
  <c r="BM39" i="26464"/>
  <c r="BN39" i="26464"/>
  <c r="BO39" i="26464"/>
  <c r="BP39" i="26464"/>
  <c r="BW39" i="26464"/>
  <c r="BX39" i="26464"/>
  <c r="BY39" i="26464"/>
  <c r="BZ39" i="26464"/>
  <c r="CA39" i="26464"/>
  <c r="CB39" i="26464"/>
  <c r="CC39" i="26464"/>
  <c r="CF39" i="26464"/>
  <c r="CG39" i="26464"/>
  <c r="CH39" i="26464"/>
  <c r="CI39" i="26464"/>
  <c r="CJ39" i="26464"/>
  <c r="CK39" i="26464"/>
  <c r="CL39" i="26464"/>
  <c r="CM39" i="26464"/>
  <c r="CN39" i="26464"/>
  <c r="CO39" i="26464"/>
  <c r="CP39" i="26464"/>
  <c r="CQ39" i="26464"/>
  <c r="CR39" i="26464"/>
  <c r="CS39" i="26464"/>
  <c r="CT39" i="26464"/>
  <c r="CU39" i="26464"/>
  <c r="CV39" i="26464"/>
  <c r="CW39" i="26464"/>
  <c r="CX39" i="26464"/>
  <c r="CY39" i="26464"/>
  <c r="CZ39" i="26464"/>
  <c r="DA39" i="26464"/>
  <c r="DB39" i="26464"/>
  <c r="DE39" i="26464"/>
  <c r="DF39" i="26464"/>
  <c r="DG39" i="26464"/>
  <c r="DH39" i="26464"/>
  <c r="DI39" i="26464"/>
  <c r="DJ39" i="26464"/>
  <c r="DM39" i="26464"/>
  <c r="DN39" i="26464"/>
  <c r="DS39" i="26464"/>
  <c r="DT39" i="26464"/>
  <c r="DU39" i="26464"/>
  <c r="DZ39" i="26464"/>
  <c r="EA39" i="26464"/>
  <c r="EB39" i="26464"/>
  <c r="EC39" i="26464"/>
  <c r="ED39" i="26464"/>
  <c r="EE39" i="26464"/>
  <c r="EH39" i="26464"/>
  <c r="EI39" i="26464"/>
  <c r="EN39" i="26464"/>
  <c r="EO39" i="26464"/>
  <c r="EP39" i="26464"/>
  <c r="A40" i="26464"/>
  <c r="B40" i="26464"/>
  <c r="C40" i="26464"/>
  <c r="E40" i="26464"/>
  <c r="F40" i="26464"/>
  <c r="G40" i="26464"/>
  <c r="H40" i="26464"/>
  <c r="I40" i="26464"/>
  <c r="J40" i="26464"/>
  <c r="K40" i="26464"/>
  <c r="L40" i="26464"/>
  <c r="M40" i="26464"/>
  <c r="N40" i="26464"/>
  <c r="O40" i="26464"/>
  <c r="P40" i="26464"/>
  <c r="Q40" i="26464"/>
  <c r="R40" i="26464"/>
  <c r="S40" i="26464"/>
  <c r="T40" i="26464"/>
  <c r="U40" i="26464"/>
  <c r="V40" i="26464"/>
  <c r="W40" i="26464"/>
  <c r="X40" i="26464"/>
  <c r="Y40" i="26464"/>
  <c r="Z40" i="26464"/>
  <c r="AA40" i="26464"/>
  <c r="AB40" i="26464"/>
  <c r="AC40" i="26464"/>
  <c r="AD40" i="26464"/>
  <c r="AE40" i="26464"/>
  <c r="AF40" i="26464"/>
  <c r="AG40" i="26464"/>
  <c r="AH40" i="26464"/>
  <c r="AI40" i="26464"/>
  <c r="AJ40" i="26464"/>
  <c r="AK40" i="26464"/>
  <c r="AL40" i="26464"/>
  <c r="AM40" i="26464"/>
  <c r="AN40" i="26464"/>
  <c r="AO40" i="26464"/>
  <c r="AP40" i="26464"/>
  <c r="AQ40" i="26464"/>
  <c r="AR40" i="26464"/>
  <c r="AS40" i="26464"/>
  <c r="AV40" i="26464"/>
  <c r="AW40" i="26464"/>
  <c r="AX40" i="26464"/>
  <c r="AY40" i="26464"/>
  <c r="AZ40" i="26464"/>
  <c r="BA40" i="26464"/>
  <c r="BB40" i="26464"/>
  <c r="BC40" i="26464"/>
  <c r="BD40" i="26464"/>
  <c r="BE40" i="26464"/>
  <c r="BF40" i="26464"/>
  <c r="BG40" i="26464"/>
  <c r="BH40" i="26464"/>
  <c r="BI40" i="26464"/>
  <c r="BJ40" i="26464"/>
  <c r="BK40" i="26464"/>
  <c r="BL40" i="26464"/>
  <c r="BM40" i="26464"/>
  <c r="BN40" i="26464"/>
  <c r="BO40" i="26464"/>
  <c r="BP40" i="26464"/>
  <c r="BQ40" i="26464"/>
  <c r="BR40" i="26464"/>
  <c r="BW40" i="26464"/>
  <c r="BX40" i="26464"/>
  <c r="BY40" i="26464"/>
  <c r="BZ40" i="26464"/>
  <c r="CA40" i="26464"/>
  <c r="CB40" i="26464"/>
  <c r="CC40" i="26464"/>
  <c r="CF40" i="26464"/>
  <c r="CG40" i="26464"/>
  <c r="CH40" i="26464"/>
  <c r="CI40" i="26464"/>
  <c r="CJ40" i="26464"/>
  <c r="CK40" i="26464"/>
  <c r="CL40" i="26464"/>
  <c r="CM40" i="26464"/>
  <c r="CN40" i="26464"/>
  <c r="CO40" i="26464"/>
  <c r="CP40" i="26464"/>
  <c r="CQ40" i="26464"/>
  <c r="CR40" i="26464"/>
  <c r="CS40" i="26464"/>
  <c r="CT40" i="26464"/>
  <c r="CU40" i="26464"/>
  <c r="CV40" i="26464"/>
  <c r="CW40" i="26464"/>
  <c r="CX40" i="26464"/>
  <c r="CY40" i="26464"/>
  <c r="CZ40" i="26464"/>
  <c r="DA40" i="26464"/>
  <c r="DB40" i="26464"/>
  <c r="DE40" i="26464"/>
  <c r="DF40" i="26464"/>
  <c r="DG40" i="26464"/>
  <c r="DH40" i="26464"/>
  <c r="DI40" i="26464"/>
  <c r="DJ40" i="26464"/>
  <c r="DM40" i="26464"/>
  <c r="DN40" i="26464"/>
  <c r="DS40" i="26464"/>
  <c r="DT40" i="26464"/>
  <c r="DU40" i="26464"/>
  <c r="DZ40" i="26464"/>
  <c r="EA40" i="26464"/>
  <c r="EB40" i="26464"/>
  <c r="EC40" i="26464"/>
  <c r="ED40" i="26464"/>
  <c r="EE40" i="26464"/>
  <c r="EH40" i="26464"/>
  <c r="EI40" i="26464"/>
  <c r="EN40" i="26464"/>
  <c r="EO40" i="26464"/>
  <c r="EP40" i="26464"/>
  <c r="A41" i="26464"/>
  <c r="B41" i="26464"/>
  <c r="C41" i="26464"/>
  <c r="E41" i="26464"/>
  <c r="F41" i="26464"/>
  <c r="G41" i="26464"/>
  <c r="H41" i="26464"/>
  <c r="I41" i="26464"/>
  <c r="J41" i="26464"/>
  <c r="K41" i="26464"/>
  <c r="L41" i="26464"/>
  <c r="M41" i="26464"/>
  <c r="N41" i="26464"/>
  <c r="O41" i="26464"/>
  <c r="P41" i="26464"/>
  <c r="Q41" i="26464"/>
  <c r="R41" i="26464"/>
  <c r="S41" i="26464"/>
  <c r="T41" i="26464"/>
  <c r="U41" i="26464"/>
  <c r="V41" i="26464"/>
  <c r="W41" i="26464"/>
  <c r="X41" i="26464"/>
  <c r="Y41" i="26464"/>
  <c r="Z41" i="26464"/>
  <c r="AA41" i="26464"/>
  <c r="AB41" i="26464"/>
  <c r="AC41" i="26464"/>
  <c r="AD41" i="26464"/>
  <c r="AE41" i="26464"/>
  <c r="AF41" i="26464"/>
  <c r="AG41" i="26464"/>
  <c r="AH41" i="26464"/>
  <c r="AI41" i="26464"/>
  <c r="AJ41" i="26464"/>
  <c r="AK41" i="26464"/>
  <c r="AL41" i="26464"/>
  <c r="AM41" i="26464"/>
  <c r="AN41" i="26464"/>
  <c r="AO41" i="26464"/>
  <c r="AP41" i="26464"/>
  <c r="AQ41" i="26464"/>
  <c r="AR41" i="26464"/>
  <c r="AS41" i="26464"/>
  <c r="AV41" i="26464"/>
  <c r="AW41" i="26464"/>
  <c r="AX41" i="26464"/>
  <c r="AY41" i="26464"/>
  <c r="AZ41" i="26464"/>
  <c r="BA41" i="26464"/>
  <c r="BB41" i="26464"/>
  <c r="BC41" i="26464"/>
  <c r="BD41" i="26464"/>
  <c r="BE41" i="26464"/>
  <c r="BF41" i="26464"/>
  <c r="BG41" i="26464"/>
  <c r="BH41" i="26464"/>
  <c r="BI41" i="26464"/>
  <c r="BJ41" i="26464"/>
  <c r="BK41" i="26464"/>
  <c r="BL41" i="26464"/>
  <c r="BM41" i="26464"/>
  <c r="BN41" i="26464"/>
  <c r="BO41" i="26464"/>
  <c r="BP41" i="26464"/>
  <c r="BQ41" i="26464"/>
  <c r="BR41" i="26464"/>
  <c r="BW41" i="26464"/>
  <c r="BX41" i="26464"/>
  <c r="BY41" i="26464"/>
  <c r="BZ41" i="26464"/>
  <c r="CA41" i="26464"/>
  <c r="CB41" i="26464"/>
  <c r="CC41" i="26464"/>
  <c r="CF41" i="26464"/>
  <c r="CG41" i="26464"/>
  <c r="CH41" i="26464"/>
  <c r="CI41" i="26464"/>
  <c r="CJ41" i="26464"/>
  <c r="CK41" i="26464"/>
  <c r="CL41" i="26464"/>
  <c r="CM41" i="26464"/>
  <c r="CN41" i="26464"/>
  <c r="CO41" i="26464"/>
  <c r="CP41" i="26464"/>
  <c r="CQ41" i="26464"/>
  <c r="CR41" i="26464"/>
  <c r="CS41" i="26464"/>
  <c r="CT41" i="26464"/>
  <c r="CU41" i="26464"/>
  <c r="CV41" i="26464"/>
  <c r="CW41" i="26464"/>
  <c r="CX41" i="26464"/>
  <c r="CY41" i="26464"/>
  <c r="CZ41" i="26464"/>
  <c r="DA41" i="26464"/>
  <c r="DB41" i="26464"/>
  <c r="DE41" i="26464"/>
  <c r="DF41" i="26464"/>
  <c r="DG41" i="26464"/>
  <c r="DH41" i="26464"/>
  <c r="DI41" i="26464"/>
  <c r="DJ41" i="26464"/>
  <c r="DM41" i="26464"/>
  <c r="DN41" i="26464"/>
  <c r="DS41" i="26464"/>
  <c r="DT41" i="26464"/>
  <c r="DU41" i="26464"/>
  <c r="DZ41" i="26464"/>
  <c r="EA41" i="26464"/>
  <c r="EB41" i="26464"/>
  <c r="EC41" i="26464"/>
  <c r="ED41" i="26464"/>
  <c r="EE41" i="26464"/>
  <c r="EH41" i="26464"/>
  <c r="EI41" i="26464"/>
  <c r="EN41" i="26464"/>
  <c r="EO41" i="26464"/>
  <c r="EP41" i="26464"/>
  <c r="A42" i="26464"/>
  <c r="B42" i="26464"/>
  <c r="C42" i="26464"/>
  <c r="E42" i="26464"/>
  <c r="F42" i="26464"/>
  <c r="G42" i="26464"/>
  <c r="H42" i="26464"/>
  <c r="I42" i="26464"/>
  <c r="J42" i="26464"/>
  <c r="K42" i="26464"/>
  <c r="L42" i="26464"/>
  <c r="M42" i="26464"/>
  <c r="N42" i="26464"/>
  <c r="O42" i="26464"/>
  <c r="P42" i="26464"/>
  <c r="Q42" i="26464"/>
  <c r="R42" i="26464"/>
  <c r="S42" i="26464"/>
  <c r="T42" i="26464"/>
  <c r="U42" i="26464"/>
  <c r="V42" i="26464"/>
  <c r="W42" i="26464"/>
  <c r="X42" i="26464"/>
  <c r="Y42" i="26464"/>
  <c r="Z42" i="26464"/>
  <c r="AA42" i="26464"/>
  <c r="AB42" i="26464"/>
  <c r="AC42" i="26464"/>
  <c r="AD42" i="26464"/>
  <c r="AE42" i="26464"/>
  <c r="AF42" i="26464"/>
  <c r="AG42" i="26464"/>
  <c r="AH42" i="26464"/>
  <c r="AI42" i="26464"/>
  <c r="AJ42" i="26464"/>
  <c r="AK42" i="26464"/>
  <c r="AL42" i="26464"/>
  <c r="AM42" i="26464"/>
  <c r="AN42" i="26464"/>
  <c r="AO42" i="26464"/>
  <c r="AP42" i="26464"/>
  <c r="AQ42" i="26464"/>
  <c r="AR42" i="26464"/>
  <c r="AS42" i="26464"/>
  <c r="AV42" i="26464"/>
  <c r="AW42" i="26464"/>
  <c r="AX42" i="26464"/>
  <c r="AY42" i="26464"/>
  <c r="AZ42" i="26464"/>
  <c r="BA42" i="26464"/>
  <c r="BB42" i="26464"/>
  <c r="BC42" i="26464"/>
  <c r="BD42" i="26464"/>
  <c r="BE42" i="26464"/>
  <c r="BF42" i="26464"/>
  <c r="BG42" i="26464"/>
  <c r="BH42" i="26464"/>
  <c r="BI42" i="26464"/>
  <c r="BJ42" i="26464"/>
  <c r="BK42" i="26464"/>
  <c r="BL42" i="26464"/>
  <c r="BM42" i="26464"/>
  <c r="BN42" i="26464"/>
  <c r="BO42" i="26464"/>
  <c r="BP42" i="26464"/>
  <c r="BQ42" i="26464"/>
  <c r="BR42" i="26464"/>
  <c r="BW42" i="26464"/>
  <c r="BX42" i="26464"/>
  <c r="BY42" i="26464"/>
  <c r="BZ42" i="26464"/>
  <c r="CA42" i="26464"/>
  <c r="CB42" i="26464"/>
  <c r="CC42" i="26464"/>
  <c r="CF42" i="26464"/>
  <c r="CG42" i="26464"/>
  <c r="CH42" i="26464"/>
  <c r="CI42" i="26464"/>
  <c r="CJ42" i="26464"/>
  <c r="CK42" i="26464"/>
  <c r="CL42" i="26464"/>
  <c r="CM42" i="26464"/>
  <c r="CN42" i="26464"/>
  <c r="CO42" i="26464"/>
  <c r="CP42" i="26464"/>
  <c r="CQ42" i="26464"/>
  <c r="CR42" i="26464"/>
  <c r="CS42" i="26464"/>
  <c r="CT42" i="26464"/>
  <c r="CU42" i="26464"/>
  <c r="CV42" i="26464"/>
  <c r="CW42" i="26464"/>
  <c r="CX42" i="26464"/>
  <c r="CY42" i="26464"/>
  <c r="CZ42" i="26464"/>
  <c r="DA42" i="26464"/>
  <c r="DB42" i="26464"/>
  <c r="DE42" i="26464"/>
  <c r="DF42" i="26464"/>
  <c r="DG42" i="26464"/>
  <c r="DH42" i="26464"/>
  <c r="DI42" i="26464"/>
  <c r="DJ42" i="26464"/>
  <c r="DK42" i="26464"/>
  <c r="DL42" i="26464"/>
  <c r="DM42" i="26464"/>
  <c r="DN42" i="26464"/>
  <c r="DS42" i="26464"/>
  <c r="DT42" i="26464"/>
  <c r="DU42" i="26464"/>
  <c r="DZ42" i="26464"/>
  <c r="EA42" i="26464"/>
  <c r="EB42" i="26464"/>
  <c r="EC42" i="26464"/>
  <c r="ED42" i="26464"/>
  <c r="EE42" i="26464"/>
  <c r="EH42" i="26464"/>
  <c r="EI42" i="26464"/>
  <c r="EN42" i="26464"/>
  <c r="EO42" i="26464"/>
  <c r="EP42" i="26464"/>
  <c r="A43" i="26464"/>
  <c r="B43" i="26464"/>
  <c r="C43" i="26464"/>
  <c r="E43" i="26464"/>
  <c r="F43" i="26464"/>
  <c r="G43" i="26464"/>
  <c r="H43" i="26464"/>
  <c r="I43" i="26464"/>
  <c r="J43" i="26464"/>
  <c r="K43" i="26464"/>
  <c r="L43" i="26464"/>
  <c r="M43" i="26464"/>
  <c r="N43" i="26464"/>
  <c r="O43" i="26464"/>
  <c r="P43" i="26464"/>
  <c r="Q43" i="26464"/>
  <c r="R43" i="26464"/>
  <c r="S43" i="26464"/>
  <c r="T43" i="26464"/>
  <c r="U43" i="26464"/>
  <c r="V43" i="26464"/>
  <c r="W43" i="26464"/>
  <c r="X43" i="26464"/>
  <c r="Y43" i="26464"/>
  <c r="Z43" i="26464"/>
  <c r="AA43" i="26464"/>
  <c r="AB43" i="26464"/>
  <c r="AC43" i="26464"/>
  <c r="AD43" i="26464"/>
  <c r="AE43" i="26464"/>
  <c r="AF43" i="26464"/>
  <c r="AG43" i="26464"/>
  <c r="AH43" i="26464"/>
  <c r="AI43" i="26464"/>
  <c r="AJ43" i="26464"/>
  <c r="AK43" i="26464"/>
  <c r="AL43" i="26464"/>
  <c r="AM43" i="26464"/>
  <c r="AN43" i="26464"/>
  <c r="AO43" i="26464"/>
  <c r="AP43" i="26464"/>
  <c r="AQ43" i="26464"/>
  <c r="AR43" i="26464"/>
  <c r="AS43" i="26464"/>
  <c r="AV43" i="26464"/>
  <c r="AW43" i="26464"/>
  <c r="AX43" i="26464"/>
  <c r="AY43" i="26464"/>
  <c r="AZ43" i="26464"/>
  <c r="BA43" i="26464"/>
  <c r="BB43" i="26464"/>
  <c r="BC43" i="26464"/>
  <c r="BD43" i="26464"/>
  <c r="BE43" i="26464"/>
  <c r="BF43" i="26464"/>
  <c r="BG43" i="26464"/>
  <c r="BH43" i="26464"/>
  <c r="BI43" i="26464"/>
  <c r="BJ43" i="26464"/>
  <c r="BK43" i="26464"/>
  <c r="BL43" i="26464"/>
  <c r="BM43" i="26464"/>
  <c r="BN43" i="26464"/>
  <c r="BO43" i="26464"/>
  <c r="BP43" i="26464"/>
  <c r="BQ43" i="26464"/>
  <c r="BR43" i="26464"/>
  <c r="BW43" i="26464"/>
  <c r="BX43" i="26464"/>
  <c r="BY43" i="26464"/>
  <c r="BZ43" i="26464"/>
  <c r="CA43" i="26464"/>
  <c r="CB43" i="26464"/>
  <c r="CC43" i="26464"/>
  <c r="CD43" i="26464"/>
  <c r="CE43" i="26464"/>
  <c r="CF43" i="26464"/>
  <c r="CG43" i="26464"/>
  <c r="CH43" i="26464"/>
  <c r="CI43" i="26464"/>
  <c r="CJ43" i="26464"/>
  <c r="CK43" i="26464"/>
  <c r="CL43" i="26464"/>
  <c r="CM43" i="26464"/>
  <c r="CN43" i="26464"/>
  <c r="CO43" i="26464"/>
  <c r="CP43" i="26464"/>
  <c r="CQ43" i="26464"/>
  <c r="CR43" i="26464"/>
  <c r="CS43" i="26464"/>
  <c r="CT43" i="26464"/>
  <c r="CU43" i="26464"/>
  <c r="CV43" i="26464"/>
  <c r="CW43" i="26464"/>
  <c r="CX43" i="26464"/>
  <c r="CY43" i="26464"/>
  <c r="CZ43" i="26464"/>
  <c r="DA43" i="26464"/>
  <c r="DB43" i="26464"/>
  <c r="DE43" i="26464"/>
  <c r="DF43" i="26464"/>
  <c r="DG43" i="26464"/>
  <c r="DH43" i="26464"/>
  <c r="DI43" i="26464"/>
  <c r="DJ43" i="26464"/>
  <c r="DK43" i="26464"/>
  <c r="DL43" i="26464"/>
  <c r="DM43" i="26464"/>
  <c r="DN43" i="26464"/>
  <c r="DO43" i="26464"/>
  <c r="DP43" i="26464"/>
  <c r="DS43" i="26464"/>
  <c r="DT43" i="26464"/>
  <c r="DU43" i="26464"/>
  <c r="DZ43" i="26464"/>
  <c r="EA43" i="26464"/>
  <c r="EB43" i="26464"/>
  <c r="EC43" i="26464"/>
  <c r="ED43" i="26464"/>
  <c r="EE43" i="26464"/>
  <c r="EH43" i="26464"/>
  <c r="EI43" i="26464"/>
  <c r="EJ43" i="26464"/>
  <c r="EK43" i="26464"/>
  <c r="EN43" i="26464"/>
  <c r="EO43" i="26464"/>
  <c r="EP43" i="26464"/>
  <c r="A44" i="26464"/>
  <c r="B44" i="26464"/>
  <c r="C44" i="26464"/>
  <c r="E44" i="26464"/>
  <c r="F44" i="26464"/>
  <c r="G44" i="26464"/>
  <c r="H44" i="26464"/>
  <c r="I44" i="26464"/>
  <c r="J44" i="26464"/>
  <c r="K44" i="26464"/>
  <c r="L44" i="26464"/>
  <c r="M44" i="26464"/>
  <c r="N44" i="26464"/>
  <c r="O44" i="26464"/>
  <c r="P44" i="26464"/>
  <c r="Q44" i="26464"/>
  <c r="R44" i="26464"/>
  <c r="S44" i="26464"/>
  <c r="T44" i="26464"/>
  <c r="U44" i="26464"/>
  <c r="V44" i="26464"/>
  <c r="W44" i="26464"/>
  <c r="X44" i="26464"/>
  <c r="Y44" i="26464"/>
  <c r="Z44" i="26464"/>
  <c r="AA44" i="26464"/>
  <c r="AB44" i="26464"/>
  <c r="AC44" i="26464"/>
  <c r="AD44" i="26464"/>
  <c r="AE44" i="26464"/>
  <c r="AF44" i="26464"/>
  <c r="AG44" i="26464"/>
  <c r="AH44" i="26464"/>
  <c r="AI44" i="26464"/>
  <c r="AJ44" i="26464"/>
  <c r="AK44" i="26464"/>
  <c r="AL44" i="26464"/>
  <c r="AM44" i="26464"/>
  <c r="AN44" i="26464"/>
  <c r="AO44" i="26464"/>
  <c r="AP44" i="26464"/>
  <c r="AQ44" i="26464"/>
  <c r="AR44" i="26464"/>
  <c r="AS44" i="26464"/>
  <c r="AT44" i="26464"/>
  <c r="AU44" i="26464"/>
  <c r="AV44" i="26464"/>
  <c r="AW44" i="26464"/>
  <c r="AX44" i="26464"/>
  <c r="AY44" i="26464"/>
  <c r="AZ44" i="26464"/>
  <c r="BA44" i="26464"/>
  <c r="BB44" i="26464"/>
  <c r="BC44" i="26464"/>
  <c r="BD44" i="26464"/>
  <c r="BE44" i="26464"/>
  <c r="BF44" i="26464"/>
  <c r="BG44" i="26464"/>
  <c r="BH44" i="26464"/>
  <c r="BI44" i="26464"/>
  <c r="BJ44" i="26464"/>
  <c r="BK44" i="26464"/>
  <c r="BL44" i="26464"/>
  <c r="BM44" i="26464"/>
  <c r="BN44" i="26464"/>
  <c r="BO44" i="26464"/>
  <c r="BP44" i="26464"/>
  <c r="BQ44" i="26464"/>
  <c r="BR44" i="26464"/>
  <c r="BW44" i="26464"/>
  <c r="BX44" i="26464"/>
  <c r="BY44" i="26464"/>
  <c r="BZ44" i="26464"/>
  <c r="CA44" i="26464"/>
  <c r="CB44" i="26464"/>
  <c r="CC44" i="26464"/>
  <c r="CD44" i="26464"/>
  <c r="CE44" i="26464"/>
  <c r="CF44" i="26464"/>
  <c r="CG44" i="26464"/>
  <c r="CH44" i="26464"/>
  <c r="CI44" i="26464"/>
  <c r="CJ44" i="26464"/>
  <c r="CK44" i="26464"/>
  <c r="CL44" i="26464"/>
  <c r="CM44" i="26464"/>
  <c r="CN44" i="26464"/>
  <c r="CO44" i="26464"/>
  <c r="CP44" i="26464"/>
  <c r="CQ44" i="26464"/>
  <c r="CR44" i="26464"/>
  <c r="CS44" i="26464"/>
  <c r="CT44" i="26464"/>
  <c r="CU44" i="26464"/>
  <c r="CV44" i="26464"/>
  <c r="CW44" i="26464"/>
  <c r="CX44" i="26464"/>
  <c r="CY44" i="26464"/>
  <c r="CZ44" i="26464"/>
  <c r="DA44" i="26464"/>
  <c r="DB44" i="26464"/>
  <c r="DE44" i="26464"/>
  <c r="DF44" i="26464"/>
  <c r="DG44" i="26464"/>
  <c r="DH44" i="26464"/>
  <c r="DI44" i="26464"/>
  <c r="DJ44" i="26464"/>
  <c r="DK44" i="26464"/>
  <c r="DL44" i="26464"/>
  <c r="DM44" i="26464"/>
  <c r="DN44" i="26464"/>
  <c r="DO44" i="26464"/>
  <c r="DP44" i="26464"/>
  <c r="DS44" i="26464"/>
  <c r="DT44" i="26464"/>
  <c r="DU44" i="26464"/>
  <c r="DZ44" i="26464"/>
  <c r="EA44" i="26464"/>
  <c r="EB44" i="26464"/>
  <c r="EC44" i="26464"/>
  <c r="ED44" i="26464"/>
  <c r="EE44" i="26464"/>
  <c r="EF44" i="26464"/>
  <c r="EG44" i="26464"/>
  <c r="EH44" i="26464"/>
  <c r="EI44" i="26464"/>
  <c r="EJ44" i="26464"/>
  <c r="EK44" i="26464"/>
  <c r="EN44" i="26464"/>
  <c r="EO44" i="26464"/>
  <c r="EP44" i="26464"/>
  <c r="A45" i="26464"/>
  <c r="B45" i="26464"/>
  <c r="C45" i="26464"/>
  <c r="E45" i="26464"/>
  <c r="F45" i="26464"/>
  <c r="G45" i="26464"/>
  <c r="H45" i="26464"/>
  <c r="I45" i="26464"/>
  <c r="J45" i="26464"/>
  <c r="K45" i="26464"/>
  <c r="L45" i="26464"/>
  <c r="M45" i="26464"/>
  <c r="N45" i="26464"/>
  <c r="O45" i="26464"/>
  <c r="P45" i="26464"/>
  <c r="Q45" i="26464"/>
  <c r="R45" i="26464"/>
  <c r="S45" i="26464"/>
  <c r="T45" i="26464"/>
  <c r="U45" i="26464"/>
  <c r="V45" i="26464"/>
  <c r="W45" i="26464"/>
  <c r="X45" i="26464"/>
  <c r="Y45" i="26464"/>
  <c r="Z45" i="26464"/>
  <c r="AA45" i="26464"/>
  <c r="AB45" i="26464"/>
  <c r="AC45" i="26464"/>
  <c r="AD45" i="26464"/>
  <c r="AE45" i="26464"/>
  <c r="AF45" i="26464"/>
  <c r="AG45" i="26464"/>
  <c r="AH45" i="26464"/>
  <c r="AI45" i="26464"/>
  <c r="AJ45" i="26464"/>
  <c r="AK45" i="26464"/>
  <c r="AL45" i="26464"/>
  <c r="AM45" i="26464"/>
  <c r="AN45" i="26464"/>
  <c r="AO45" i="26464"/>
  <c r="AP45" i="26464"/>
  <c r="AQ45" i="26464"/>
  <c r="AR45" i="26464"/>
  <c r="AS45" i="26464"/>
  <c r="AT45" i="26464"/>
  <c r="AU45" i="26464"/>
  <c r="AV45" i="26464"/>
  <c r="AW45" i="26464"/>
  <c r="AX45" i="26464"/>
  <c r="AY45" i="26464"/>
  <c r="AZ45" i="26464"/>
  <c r="BA45" i="26464"/>
  <c r="BB45" i="26464"/>
  <c r="BC45" i="26464"/>
  <c r="BD45" i="26464"/>
  <c r="BE45" i="26464"/>
  <c r="BF45" i="26464"/>
  <c r="BG45" i="26464"/>
  <c r="BH45" i="26464"/>
  <c r="BI45" i="26464"/>
  <c r="BJ45" i="26464"/>
  <c r="BK45" i="26464"/>
  <c r="BL45" i="26464"/>
  <c r="BM45" i="26464"/>
  <c r="BN45" i="26464"/>
  <c r="BO45" i="26464"/>
  <c r="BP45" i="26464"/>
  <c r="BQ45" i="26464"/>
  <c r="BR45" i="26464"/>
  <c r="BW45" i="26464"/>
  <c r="BX45" i="26464"/>
  <c r="BY45" i="26464"/>
  <c r="BZ45" i="26464"/>
  <c r="CA45" i="26464"/>
  <c r="CB45" i="26464"/>
  <c r="CC45" i="26464"/>
  <c r="CD45" i="26464"/>
  <c r="CE45" i="26464"/>
  <c r="CF45" i="26464"/>
  <c r="CG45" i="26464"/>
  <c r="CH45" i="26464"/>
  <c r="CI45" i="26464"/>
  <c r="CJ45" i="26464"/>
  <c r="CK45" i="26464"/>
  <c r="CL45" i="26464"/>
  <c r="CM45" i="26464"/>
  <c r="CN45" i="26464"/>
  <c r="CO45" i="26464"/>
  <c r="CP45" i="26464"/>
  <c r="CQ45" i="26464"/>
  <c r="CR45" i="26464"/>
  <c r="CS45" i="26464"/>
  <c r="CT45" i="26464"/>
  <c r="CU45" i="26464"/>
  <c r="CV45" i="26464"/>
  <c r="CW45" i="26464"/>
  <c r="CX45" i="26464"/>
  <c r="CY45" i="26464"/>
  <c r="CZ45" i="26464"/>
  <c r="DA45" i="26464"/>
  <c r="DB45" i="26464"/>
  <c r="DE45" i="26464"/>
  <c r="DF45" i="26464"/>
  <c r="DG45" i="26464"/>
  <c r="DH45" i="26464"/>
  <c r="DI45" i="26464"/>
  <c r="DJ45" i="26464"/>
  <c r="DK45" i="26464"/>
  <c r="DL45" i="26464"/>
  <c r="DM45" i="26464"/>
  <c r="DN45" i="26464"/>
  <c r="DO45" i="26464"/>
  <c r="DP45" i="26464"/>
  <c r="DS45" i="26464"/>
  <c r="DT45" i="26464"/>
  <c r="DU45" i="26464"/>
  <c r="DZ45" i="26464"/>
  <c r="EA45" i="26464"/>
  <c r="EB45" i="26464"/>
  <c r="EC45" i="26464"/>
  <c r="ED45" i="26464"/>
  <c r="EE45" i="26464"/>
  <c r="EF45" i="26464"/>
  <c r="EG45" i="26464"/>
  <c r="EH45" i="26464"/>
  <c r="EI45" i="26464"/>
  <c r="EJ45" i="26464"/>
  <c r="EK45" i="26464"/>
  <c r="EN45" i="26464"/>
  <c r="EO45" i="26464"/>
  <c r="EP45" i="26464"/>
  <c r="A46" i="26464"/>
  <c r="B46" i="26464"/>
  <c r="C46" i="26464"/>
  <c r="E46" i="26464"/>
  <c r="F46" i="26464"/>
  <c r="G46" i="26464"/>
  <c r="H46" i="26464"/>
  <c r="I46" i="26464"/>
  <c r="J46" i="26464"/>
  <c r="K46" i="26464"/>
  <c r="L46" i="26464"/>
  <c r="M46" i="26464"/>
  <c r="N46" i="26464"/>
  <c r="O46" i="26464"/>
  <c r="P46" i="26464"/>
  <c r="Q46" i="26464"/>
  <c r="R46" i="26464"/>
  <c r="S46" i="26464"/>
  <c r="T46" i="26464"/>
  <c r="U46" i="26464"/>
  <c r="V46" i="26464"/>
  <c r="W46" i="26464"/>
  <c r="X46" i="26464"/>
  <c r="Y46" i="26464"/>
  <c r="Z46" i="26464"/>
  <c r="AA46" i="26464"/>
  <c r="AB46" i="26464"/>
  <c r="AC46" i="26464"/>
  <c r="AD46" i="26464"/>
  <c r="AE46" i="26464"/>
  <c r="AF46" i="26464"/>
  <c r="AG46" i="26464"/>
  <c r="AH46" i="26464"/>
  <c r="AI46" i="26464"/>
  <c r="AJ46" i="26464"/>
  <c r="AK46" i="26464"/>
  <c r="AL46" i="26464"/>
  <c r="AM46" i="26464"/>
  <c r="AN46" i="26464"/>
  <c r="AO46" i="26464"/>
  <c r="AP46" i="26464"/>
  <c r="AQ46" i="26464"/>
  <c r="AR46" i="26464"/>
  <c r="AS46" i="26464"/>
  <c r="AT46" i="26464"/>
  <c r="AU46" i="26464"/>
  <c r="AV46" i="26464"/>
  <c r="AW46" i="26464"/>
  <c r="AX46" i="26464"/>
  <c r="AY46" i="26464"/>
  <c r="AZ46" i="26464"/>
  <c r="BA46" i="26464"/>
  <c r="BB46" i="26464"/>
  <c r="BC46" i="26464"/>
  <c r="BD46" i="26464"/>
  <c r="BE46" i="26464"/>
  <c r="BF46" i="26464"/>
  <c r="BG46" i="26464"/>
  <c r="BH46" i="26464"/>
  <c r="BI46" i="26464"/>
  <c r="BJ46" i="26464"/>
  <c r="BK46" i="26464"/>
  <c r="BL46" i="26464"/>
  <c r="BM46" i="26464"/>
  <c r="BN46" i="26464"/>
  <c r="BO46" i="26464"/>
  <c r="BP46" i="26464"/>
  <c r="BQ46" i="26464"/>
  <c r="BR46" i="26464"/>
  <c r="BW46" i="26464"/>
  <c r="BX46" i="26464"/>
  <c r="BY46" i="26464"/>
  <c r="BZ46" i="26464"/>
  <c r="CA46" i="26464"/>
  <c r="CB46" i="26464"/>
  <c r="CC46" i="26464"/>
  <c r="CD46" i="26464"/>
  <c r="CE46" i="26464"/>
  <c r="CF46" i="26464"/>
  <c r="CG46" i="26464"/>
  <c r="CH46" i="26464"/>
  <c r="CI46" i="26464"/>
  <c r="CJ46" i="26464"/>
  <c r="CK46" i="26464"/>
  <c r="CL46" i="26464"/>
  <c r="CM46" i="26464"/>
  <c r="CN46" i="26464"/>
  <c r="CO46" i="26464"/>
  <c r="CP46" i="26464"/>
  <c r="CQ46" i="26464"/>
  <c r="CR46" i="26464"/>
  <c r="CS46" i="26464"/>
  <c r="CT46" i="26464"/>
  <c r="CU46" i="26464"/>
  <c r="CV46" i="26464"/>
  <c r="CW46" i="26464"/>
  <c r="CX46" i="26464"/>
  <c r="CY46" i="26464"/>
  <c r="CZ46" i="26464"/>
  <c r="DA46" i="26464"/>
  <c r="DB46" i="26464"/>
  <c r="DE46" i="26464"/>
  <c r="DF46" i="26464"/>
  <c r="DG46" i="26464"/>
  <c r="DH46" i="26464"/>
  <c r="DI46" i="26464"/>
  <c r="DJ46" i="26464"/>
  <c r="DK46" i="26464"/>
  <c r="DL46" i="26464"/>
  <c r="DM46" i="26464"/>
  <c r="DN46" i="26464"/>
  <c r="DO46" i="26464"/>
  <c r="DP46" i="26464"/>
  <c r="DS46" i="26464"/>
  <c r="DT46" i="26464"/>
  <c r="DU46" i="26464"/>
  <c r="DZ46" i="26464"/>
  <c r="EA46" i="26464"/>
  <c r="EB46" i="26464"/>
  <c r="EC46" i="26464"/>
  <c r="ED46" i="26464"/>
  <c r="EE46" i="26464"/>
  <c r="EF46" i="26464"/>
  <c r="EG46" i="26464"/>
  <c r="EH46" i="26464"/>
  <c r="EI46" i="26464"/>
  <c r="EJ46" i="26464"/>
  <c r="EK46" i="26464"/>
  <c r="EN46" i="26464"/>
  <c r="EO46" i="26464"/>
  <c r="EP46" i="26464"/>
  <c r="A47" i="26464"/>
  <c r="B47" i="26464"/>
  <c r="C47" i="26464"/>
  <c r="E47" i="26464"/>
  <c r="F47" i="26464"/>
  <c r="G47" i="26464"/>
  <c r="H47" i="26464"/>
  <c r="I47" i="26464"/>
  <c r="J47" i="26464"/>
  <c r="K47" i="26464"/>
  <c r="L47" i="26464"/>
  <c r="M47" i="26464"/>
  <c r="N47" i="26464"/>
  <c r="O47" i="26464"/>
  <c r="P47" i="26464"/>
  <c r="Q47" i="26464"/>
  <c r="R47" i="26464"/>
  <c r="S47" i="26464"/>
  <c r="T47" i="26464"/>
  <c r="U47" i="26464"/>
  <c r="V47" i="26464"/>
  <c r="W47" i="26464"/>
  <c r="X47" i="26464"/>
  <c r="Y47" i="26464"/>
  <c r="Z47" i="26464"/>
  <c r="AA47" i="26464"/>
  <c r="AB47" i="26464"/>
  <c r="AC47" i="26464"/>
  <c r="AD47" i="26464"/>
  <c r="AE47" i="26464"/>
  <c r="AF47" i="26464"/>
  <c r="AG47" i="26464"/>
  <c r="AH47" i="26464"/>
  <c r="AI47" i="26464"/>
  <c r="AJ47" i="26464"/>
  <c r="AK47" i="26464"/>
  <c r="AL47" i="26464"/>
  <c r="AM47" i="26464"/>
  <c r="AN47" i="26464"/>
  <c r="AO47" i="26464"/>
  <c r="AP47" i="26464"/>
  <c r="AQ47" i="26464"/>
  <c r="AR47" i="26464"/>
  <c r="AS47" i="26464"/>
  <c r="AT47" i="26464"/>
  <c r="AU47" i="26464"/>
  <c r="AV47" i="26464"/>
  <c r="AW47" i="26464"/>
  <c r="AX47" i="26464"/>
  <c r="AY47" i="26464"/>
  <c r="AZ47" i="26464"/>
  <c r="BA47" i="26464"/>
  <c r="BB47" i="26464"/>
  <c r="BC47" i="26464"/>
  <c r="BD47" i="26464"/>
  <c r="BE47" i="26464"/>
  <c r="BF47" i="26464"/>
  <c r="BG47" i="26464"/>
  <c r="BH47" i="26464"/>
  <c r="BI47" i="26464"/>
  <c r="BJ47" i="26464"/>
  <c r="BK47" i="26464"/>
  <c r="BL47" i="26464"/>
  <c r="BM47" i="26464"/>
  <c r="BN47" i="26464"/>
  <c r="BO47" i="26464"/>
  <c r="BP47" i="26464"/>
  <c r="BQ47" i="26464"/>
  <c r="BR47" i="26464"/>
  <c r="BW47" i="26464"/>
  <c r="BX47" i="26464"/>
  <c r="BY47" i="26464"/>
  <c r="BZ47" i="26464"/>
  <c r="CA47" i="26464"/>
  <c r="CB47" i="26464"/>
  <c r="CC47" i="26464"/>
  <c r="CD47" i="26464"/>
  <c r="CE47" i="26464"/>
  <c r="CF47" i="26464"/>
  <c r="CG47" i="26464"/>
  <c r="CH47" i="26464"/>
  <c r="CI47" i="26464"/>
  <c r="CJ47" i="26464"/>
  <c r="CK47" i="26464"/>
  <c r="CL47" i="26464"/>
  <c r="CM47" i="26464"/>
  <c r="CN47" i="26464"/>
  <c r="CO47" i="26464"/>
  <c r="CP47" i="26464"/>
  <c r="CQ47" i="26464"/>
  <c r="CR47" i="26464"/>
  <c r="CS47" i="26464"/>
  <c r="CT47" i="26464"/>
  <c r="CU47" i="26464"/>
  <c r="CV47" i="26464"/>
  <c r="CW47" i="26464"/>
  <c r="CX47" i="26464"/>
  <c r="CY47" i="26464"/>
  <c r="CZ47" i="26464"/>
  <c r="DA47" i="26464"/>
  <c r="DB47" i="26464"/>
  <c r="DE47" i="26464"/>
  <c r="DF47" i="26464"/>
  <c r="DG47" i="26464"/>
  <c r="DH47" i="26464"/>
  <c r="DI47" i="26464"/>
  <c r="DJ47" i="26464"/>
  <c r="DK47" i="26464"/>
  <c r="DL47" i="26464"/>
  <c r="DM47" i="26464"/>
  <c r="DN47" i="26464"/>
  <c r="DO47" i="26464"/>
  <c r="DP47" i="26464"/>
  <c r="DS47" i="26464"/>
  <c r="DT47" i="26464"/>
  <c r="DU47" i="26464"/>
  <c r="DZ47" i="26464"/>
  <c r="EA47" i="26464"/>
  <c r="EB47" i="26464"/>
  <c r="EC47" i="26464"/>
  <c r="ED47" i="26464"/>
  <c r="EE47" i="26464"/>
  <c r="EF47" i="26464"/>
  <c r="EG47" i="26464"/>
  <c r="EH47" i="26464"/>
  <c r="EI47" i="26464"/>
  <c r="EJ47" i="26464"/>
  <c r="EK47" i="26464"/>
  <c r="EN47" i="26464"/>
  <c r="EO47" i="26464"/>
  <c r="EP47" i="26464"/>
  <c r="A48" i="26464"/>
  <c r="B48" i="26464"/>
  <c r="C48" i="26464"/>
  <c r="E48" i="26464"/>
  <c r="F48" i="26464"/>
  <c r="G48" i="26464"/>
  <c r="H48" i="26464"/>
  <c r="I48" i="26464"/>
  <c r="J48" i="26464"/>
  <c r="K48" i="26464"/>
  <c r="L48" i="26464"/>
  <c r="M48" i="26464"/>
  <c r="N48" i="26464"/>
  <c r="O48" i="26464"/>
  <c r="P48" i="26464"/>
  <c r="Q48" i="26464"/>
  <c r="R48" i="26464"/>
  <c r="S48" i="26464"/>
  <c r="T48" i="26464"/>
  <c r="U48" i="26464"/>
  <c r="V48" i="26464"/>
  <c r="W48" i="26464"/>
  <c r="X48" i="26464"/>
  <c r="Y48" i="26464"/>
  <c r="Z48" i="26464"/>
  <c r="AA48" i="26464"/>
  <c r="AB48" i="26464"/>
  <c r="AC48" i="26464"/>
  <c r="AD48" i="26464"/>
  <c r="AE48" i="26464"/>
  <c r="AF48" i="26464"/>
  <c r="AG48" i="26464"/>
  <c r="AH48" i="26464"/>
  <c r="AI48" i="26464"/>
  <c r="AJ48" i="26464"/>
  <c r="AK48" i="26464"/>
  <c r="AL48" i="26464"/>
  <c r="AM48" i="26464"/>
  <c r="AN48" i="26464"/>
  <c r="AO48" i="26464"/>
  <c r="AP48" i="26464"/>
  <c r="AQ48" i="26464"/>
  <c r="AR48" i="26464"/>
  <c r="AS48" i="26464"/>
  <c r="AT48" i="26464"/>
  <c r="AU48" i="26464"/>
  <c r="AV48" i="26464"/>
  <c r="AW48" i="26464"/>
  <c r="AX48" i="26464"/>
  <c r="AY48" i="26464"/>
  <c r="AZ48" i="26464"/>
  <c r="BA48" i="26464"/>
  <c r="BB48" i="26464"/>
  <c r="BC48" i="26464"/>
  <c r="BD48" i="26464"/>
  <c r="BE48" i="26464"/>
  <c r="BF48" i="26464"/>
  <c r="BG48" i="26464"/>
  <c r="BH48" i="26464"/>
  <c r="BI48" i="26464"/>
  <c r="BJ48" i="26464"/>
  <c r="BK48" i="26464"/>
  <c r="BL48" i="26464"/>
  <c r="BM48" i="26464"/>
  <c r="BN48" i="26464"/>
  <c r="BO48" i="26464"/>
  <c r="BP48" i="26464"/>
  <c r="BQ48" i="26464"/>
  <c r="BR48" i="26464"/>
  <c r="BW48" i="26464"/>
  <c r="BX48" i="26464"/>
  <c r="BY48" i="26464"/>
  <c r="BZ48" i="26464"/>
  <c r="CA48" i="26464"/>
  <c r="CB48" i="26464"/>
  <c r="CC48" i="26464"/>
  <c r="CD48" i="26464"/>
  <c r="CE48" i="26464"/>
  <c r="CF48" i="26464"/>
  <c r="CG48" i="26464"/>
  <c r="CH48" i="26464"/>
  <c r="CI48" i="26464"/>
  <c r="CJ48" i="26464"/>
  <c r="CK48" i="26464"/>
  <c r="CL48" i="26464"/>
  <c r="CM48" i="26464"/>
  <c r="CN48" i="26464"/>
  <c r="CO48" i="26464"/>
  <c r="CP48" i="26464"/>
  <c r="CQ48" i="26464"/>
  <c r="CR48" i="26464"/>
  <c r="CS48" i="26464"/>
  <c r="CT48" i="26464"/>
  <c r="CU48" i="26464"/>
  <c r="CV48" i="26464"/>
  <c r="CW48" i="26464"/>
  <c r="CX48" i="26464"/>
  <c r="CY48" i="26464"/>
  <c r="CZ48" i="26464"/>
  <c r="DA48" i="26464"/>
  <c r="DB48" i="26464"/>
  <c r="DE48" i="26464"/>
  <c r="DF48" i="26464"/>
  <c r="DG48" i="26464"/>
  <c r="DH48" i="26464"/>
  <c r="DI48" i="26464"/>
  <c r="DJ48" i="26464"/>
  <c r="DK48" i="26464"/>
  <c r="DL48" i="26464"/>
  <c r="DM48" i="26464"/>
  <c r="DN48" i="26464"/>
  <c r="DO48" i="26464"/>
  <c r="DP48" i="26464"/>
  <c r="DS48" i="26464"/>
  <c r="DT48" i="26464"/>
  <c r="DU48" i="26464"/>
  <c r="DZ48" i="26464"/>
  <c r="EA48" i="26464"/>
  <c r="EB48" i="26464"/>
  <c r="EC48" i="26464"/>
  <c r="ED48" i="26464"/>
  <c r="EE48" i="26464"/>
  <c r="EF48" i="26464"/>
  <c r="EG48" i="26464"/>
  <c r="EH48" i="26464"/>
  <c r="EI48" i="26464"/>
  <c r="EJ48" i="26464"/>
  <c r="EK48" i="26464"/>
  <c r="EN48" i="26464"/>
  <c r="EO48" i="26464"/>
  <c r="EP48" i="26464"/>
  <c r="A49" i="26464"/>
  <c r="B49" i="26464"/>
  <c r="C49" i="26464"/>
  <c r="E49" i="26464"/>
  <c r="F49" i="26464"/>
  <c r="G49" i="26464"/>
  <c r="H49" i="26464"/>
  <c r="I49" i="26464"/>
  <c r="J49" i="26464"/>
  <c r="K49" i="26464"/>
  <c r="L49" i="26464"/>
  <c r="M49" i="26464"/>
  <c r="N49" i="26464"/>
  <c r="O49" i="26464"/>
  <c r="P49" i="26464"/>
  <c r="Q49" i="26464"/>
  <c r="R49" i="26464"/>
  <c r="S49" i="26464"/>
  <c r="T49" i="26464"/>
  <c r="U49" i="26464"/>
  <c r="V49" i="26464"/>
  <c r="W49" i="26464"/>
  <c r="X49" i="26464"/>
  <c r="Y49" i="26464"/>
  <c r="Z49" i="26464"/>
  <c r="AA49" i="26464"/>
  <c r="AB49" i="26464"/>
  <c r="AC49" i="26464"/>
  <c r="AD49" i="26464"/>
  <c r="AE49" i="26464"/>
  <c r="AF49" i="26464"/>
  <c r="AG49" i="26464"/>
  <c r="AH49" i="26464"/>
  <c r="AI49" i="26464"/>
  <c r="AJ49" i="26464"/>
  <c r="AK49" i="26464"/>
  <c r="AL49" i="26464"/>
  <c r="AM49" i="26464"/>
  <c r="AN49" i="26464"/>
  <c r="AO49" i="26464"/>
  <c r="AP49" i="26464"/>
  <c r="AQ49" i="26464"/>
  <c r="AR49" i="26464"/>
  <c r="AS49" i="26464"/>
  <c r="AT49" i="26464"/>
  <c r="AU49" i="26464"/>
  <c r="AV49" i="26464"/>
  <c r="AW49" i="26464"/>
  <c r="AX49" i="26464"/>
  <c r="AY49" i="26464"/>
  <c r="AZ49" i="26464"/>
  <c r="BA49" i="26464"/>
  <c r="BB49" i="26464"/>
  <c r="BC49" i="26464"/>
  <c r="BD49" i="26464"/>
  <c r="BE49" i="26464"/>
  <c r="BF49" i="26464"/>
  <c r="BG49" i="26464"/>
  <c r="BH49" i="26464"/>
  <c r="BI49" i="26464"/>
  <c r="BJ49" i="26464"/>
  <c r="BK49" i="26464"/>
  <c r="BL49" i="26464"/>
  <c r="BM49" i="26464"/>
  <c r="BN49" i="26464"/>
  <c r="BO49" i="26464"/>
  <c r="BP49" i="26464"/>
  <c r="BQ49" i="26464"/>
  <c r="BR49" i="26464"/>
  <c r="BS49" i="26464"/>
  <c r="BT49" i="26464"/>
  <c r="BW49" i="26464"/>
  <c r="BX49" i="26464"/>
  <c r="BY49" i="26464"/>
  <c r="BZ49" i="26464"/>
  <c r="CA49" i="26464"/>
  <c r="CB49" i="26464"/>
  <c r="CC49" i="26464"/>
  <c r="CD49" i="26464"/>
  <c r="CE49" i="26464"/>
  <c r="CF49" i="26464"/>
  <c r="CG49" i="26464"/>
  <c r="CH49" i="26464"/>
  <c r="CI49" i="26464"/>
  <c r="CJ49" i="26464"/>
  <c r="CK49" i="26464"/>
  <c r="CL49" i="26464"/>
  <c r="CM49" i="26464"/>
  <c r="CN49" i="26464"/>
  <c r="CO49" i="26464"/>
  <c r="CP49" i="26464"/>
  <c r="CQ49" i="26464"/>
  <c r="CR49" i="26464"/>
  <c r="CS49" i="26464"/>
  <c r="CT49" i="26464"/>
  <c r="CU49" i="26464"/>
  <c r="CV49" i="26464"/>
  <c r="CW49" i="26464"/>
  <c r="CX49" i="26464"/>
  <c r="CY49" i="26464"/>
  <c r="CZ49" i="26464"/>
  <c r="DA49" i="26464"/>
  <c r="DB49" i="26464"/>
  <c r="DE49" i="26464"/>
  <c r="DF49" i="26464"/>
  <c r="DG49" i="26464"/>
  <c r="DH49" i="26464"/>
  <c r="DI49" i="26464"/>
  <c r="DJ49" i="26464"/>
  <c r="DK49" i="26464"/>
  <c r="DL49" i="26464"/>
  <c r="DM49" i="26464"/>
  <c r="DN49" i="26464"/>
  <c r="DO49" i="26464"/>
  <c r="DP49" i="26464"/>
  <c r="DS49" i="26464"/>
  <c r="DT49" i="26464"/>
  <c r="DU49" i="26464"/>
  <c r="DZ49" i="26464"/>
  <c r="EA49" i="26464"/>
  <c r="EB49" i="26464"/>
  <c r="EC49" i="26464"/>
  <c r="ED49" i="26464"/>
  <c r="EE49" i="26464"/>
  <c r="EF49" i="26464"/>
  <c r="EG49" i="26464"/>
  <c r="EH49" i="26464"/>
  <c r="EI49" i="26464"/>
  <c r="EJ49" i="26464"/>
  <c r="EK49" i="26464"/>
  <c r="EN49" i="26464"/>
  <c r="EO49" i="26464"/>
  <c r="EP49" i="26464"/>
  <c r="A50" i="26464"/>
  <c r="B50" i="26464"/>
  <c r="C50" i="26464"/>
  <c r="E50" i="26464"/>
  <c r="F50" i="26464"/>
  <c r="G50" i="26464"/>
  <c r="H50" i="26464"/>
  <c r="I50" i="26464"/>
  <c r="J50" i="26464"/>
  <c r="K50" i="26464"/>
  <c r="L50" i="26464"/>
  <c r="M50" i="26464"/>
  <c r="N50" i="26464"/>
  <c r="O50" i="26464"/>
  <c r="P50" i="26464"/>
  <c r="Q50" i="26464"/>
  <c r="R50" i="26464"/>
  <c r="S50" i="26464"/>
  <c r="T50" i="26464"/>
  <c r="U50" i="26464"/>
  <c r="V50" i="26464"/>
  <c r="W50" i="26464"/>
  <c r="X50" i="26464"/>
  <c r="Y50" i="26464"/>
  <c r="Z50" i="26464"/>
  <c r="AA50" i="26464"/>
  <c r="AB50" i="26464"/>
  <c r="AC50" i="26464"/>
  <c r="AD50" i="26464"/>
  <c r="AE50" i="26464"/>
  <c r="AF50" i="26464"/>
  <c r="AG50" i="26464"/>
  <c r="AH50" i="26464"/>
  <c r="AI50" i="26464"/>
  <c r="AJ50" i="26464"/>
  <c r="AK50" i="26464"/>
  <c r="AL50" i="26464"/>
  <c r="AM50" i="26464"/>
  <c r="AN50" i="26464"/>
  <c r="AO50" i="26464"/>
  <c r="AP50" i="26464"/>
  <c r="AQ50" i="26464"/>
  <c r="AR50" i="26464"/>
  <c r="AS50" i="26464"/>
  <c r="AT50" i="26464"/>
  <c r="AU50" i="26464"/>
  <c r="AV50" i="26464"/>
  <c r="AW50" i="26464"/>
  <c r="AX50" i="26464"/>
  <c r="AY50" i="26464"/>
  <c r="AZ50" i="26464"/>
  <c r="BA50" i="26464"/>
  <c r="BB50" i="26464"/>
  <c r="BC50" i="26464"/>
  <c r="BD50" i="26464"/>
  <c r="BE50" i="26464"/>
  <c r="BF50" i="26464"/>
  <c r="BG50" i="26464"/>
  <c r="BH50" i="26464"/>
  <c r="BI50" i="26464"/>
  <c r="BJ50" i="26464"/>
  <c r="BK50" i="26464"/>
  <c r="BL50" i="26464"/>
  <c r="BM50" i="26464"/>
  <c r="BN50" i="26464"/>
  <c r="BO50" i="26464"/>
  <c r="BP50" i="26464"/>
  <c r="BQ50" i="26464"/>
  <c r="BR50" i="26464"/>
  <c r="BS50" i="26464"/>
  <c r="BT50" i="26464"/>
  <c r="BW50" i="26464"/>
  <c r="BX50" i="26464"/>
  <c r="BY50" i="26464"/>
  <c r="BZ50" i="26464"/>
  <c r="CA50" i="26464"/>
  <c r="CB50" i="26464"/>
  <c r="CC50" i="26464"/>
  <c r="CD50" i="26464"/>
  <c r="CE50" i="26464"/>
  <c r="CF50" i="26464"/>
  <c r="CG50" i="26464"/>
  <c r="CH50" i="26464"/>
  <c r="CI50" i="26464"/>
  <c r="CJ50" i="26464"/>
  <c r="CK50" i="26464"/>
  <c r="CL50" i="26464"/>
  <c r="CM50" i="26464"/>
  <c r="CN50" i="26464"/>
  <c r="CO50" i="26464"/>
  <c r="CP50" i="26464"/>
  <c r="CQ50" i="26464"/>
  <c r="CR50" i="26464"/>
  <c r="CS50" i="26464"/>
  <c r="CT50" i="26464"/>
  <c r="CU50" i="26464"/>
  <c r="CV50" i="26464"/>
  <c r="CW50" i="26464"/>
  <c r="CX50" i="26464"/>
  <c r="CY50" i="26464"/>
  <c r="CZ50" i="26464"/>
  <c r="DA50" i="26464"/>
  <c r="DB50" i="26464"/>
  <c r="DE50" i="26464"/>
  <c r="DF50" i="26464"/>
  <c r="DG50" i="26464"/>
  <c r="DH50" i="26464"/>
  <c r="DI50" i="26464"/>
  <c r="DJ50" i="26464"/>
  <c r="DK50" i="26464"/>
  <c r="DL50" i="26464"/>
  <c r="DM50" i="26464"/>
  <c r="DN50" i="26464"/>
  <c r="DO50" i="26464"/>
  <c r="DP50" i="26464"/>
  <c r="DS50" i="26464"/>
  <c r="DT50" i="26464"/>
  <c r="DU50" i="26464"/>
  <c r="DZ50" i="26464"/>
  <c r="EA50" i="26464"/>
  <c r="EB50" i="26464"/>
  <c r="EC50" i="26464"/>
  <c r="ED50" i="26464"/>
  <c r="EE50" i="26464"/>
  <c r="EF50" i="26464"/>
  <c r="EG50" i="26464"/>
  <c r="EH50" i="26464"/>
  <c r="EI50" i="26464"/>
  <c r="EJ50" i="26464"/>
  <c r="EK50" i="26464"/>
  <c r="EN50" i="26464"/>
  <c r="EO50" i="26464"/>
  <c r="EP50" i="26464"/>
  <c r="A51" i="26464"/>
  <c r="B51" i="26464"/>
  <c r="C51" i="26464"/>
  <c r="E51" i="26464"/>
  <c r="F51" i="26464"/>
  <c r="G51" i="26464"/>
  <c r="H51" i="26464"/>
  <c r="I51" i="26464"/>
  <c r="J51" i="26464"/>
  <c r="K51" i="26464"/>
  <c r="L51" i="26464"/>
  <c r="M51" i="26464"/>
  <c r="N51" i="26464"/>
  <c r="O51" i="26464"/>
  <c r="P51" i="26464"/>
  <c r="Q51" i="26464"/>
  <c r="R51" i="26464"/>
  <c r="S51" i="26464"/>
  <c r="T51" i="26464"/>
  <c r="U51" i="26464"/>
  <c r="V51" i="26464"/>
  <c r="W51" i="26464"/>
  <c r="X51" i="26464"/>
  <c r="Y51" i="26464"/>
  <c r="Z51" i="26464"/>
  <c r="AA51" i="26464"/>
  <c r="AB51" i="26464"/>
  <c r="AC51" i="26464"/>
  <c r="AD51" i="26464"/>
  <c r="AE51" i="26464"/>
  <c r="AF51" i="26464"/>
  <c r="AG51" i="26464"/>
  <c r="AH51" i="26464"/>
  <c r="AI51" i="26464"/>
  <c r="AJ51" i="26464"/>
  <c r="AK51" i="26464"/>
  <c r="AL51" i="26464"/>
  <c r="AM51" i="26464"/>
  <c r="AN51" i="26464"/>
  <c r="AO51" i="26464"/>
  <c r="AP51" i="26464"/>
  <c r="AQ51" i="26464"/>
  <c r="AR51" i="26464"/>
  <c r="AS51" i="26464"/>
  <c r="AT51" i="26464"/>
  <c r="AU51" i="26464"/>
  <c r="AV51" i="26464"/>
  <c r="AW51" i="26464"/>
  <c r="AX51" i="26464"/>
  <c r="AY51" i="26464"/>
  <c r="AZ51" i="26464"/>
  <c r="BA51" i="26464"/>
  <c r="BB51" i="26464"/>
  <c r="BC51" i="26464"/>
  <c r="BD51" i="26464"/>
  <c r="BE51" i="26464"/>
  <c r="BF51" i="26464"/>
  <c r="BG51" i="26464"/>
  <c r="BH51" i="26464"/>
  <c r="BI51" i="26464"/>
  <c r="BJ51" i="26464"/>
  <c r="BK51" i="26464"/>
  <c r="BL51" i="26464"/>
  <c r="BM51" i="26464"/>
  <c r="BN51" i="26464"/>
  <c r="BO51" i="26464"/>
  <c r="BP51" i="26464"/>
  <c r="BQ51" i="26464"/>
  <c r="BR51" i="26464"/>
  <c r="BS51" i="26464"/>
  <c r="BT51" i="26464"/>
  <c r="BW51" i="26464"/>
  <c r="BX51" i="26464"/>
  <c r="BY51" i="26464"/>
  <c r="BZ51" i="26464"/>
  <c r="CA51" i="26464"/>
  <c r="CB51" i="26464"/>
  <c r="CC51" i="26464"/>
  <c r="CD51" i="26464"/>
  <c r="CE51" i="26464"/>
  <c r="CF51" i="26464"/>
  <c r="CG51" i="26464"/>
  <c r="CH51" i="26464"/>
  <c r="CI51" i="26464"/>
  <c r="CJ51" i="26464"/>
  <c r="CK51" i="26464"/>
  <c r="CL51" i="26464"/>
  <c r="CM51" i="26464"/>
  <c r="CN51" i="26464"/>
  <c r="CO51" i="26464"/>
  <c r="CP51" i="26464"/>
  <c r="CQ51" i="26464"/>
  <c r="CR51" i="26464"/>
  <c r="CS51" i="26464"/>
  <c r="CT51" i="26464"/>
  <c r="CU51" i="26464"/>
  <c r="CV51" i="26464"/>
  <c r="CW51" i="26464"/>
  <c r="CX51" i="26464"/>
  <c r="CY51" i="26464"/>
  <c r="CZ51" i="26464"/>
  <c r="DA51" i="26464"/>
  <c r="DB51" i="26464"/>
  <c r="DE51" i="26464"/>
  <c r="DF51" i="26464"/>
  <c r="DG51" i="26464"/>
  <c r="DH51" i="26464"/>
  <c r="DI51" i="26464"/>
  <c r="DJ51" i="26464"/>
  <c r="DK51" i="26464"/>
  <c r="DL51" i="26464"/>
  <c r="DM51" i="26464"/>
  <c r="DN51" i="26464"/>
  <c r="DO51" i="26464"/>
  <c r="DP51" i="26464"/>
  <c r="DS51" i="26464"/>
  <c r="DT51" i="26464"/>
  <c r="DU51" i="26464"/>
  <c r="DZ51" i="26464"/>
  <c r="EA51" i="26464"/>
  <c r="EB51" i="26464"/>
  <c r="EC51" i="26464"/>
  <c r="ED51" i="26464"/>
  <c r="EE51" i="26464"/>
  <c r="EF51" i="26464"/>
  <c r="EG51" i="26464"/>
  <c r="EH51" i="26464"/>
  <c r="EI51" i="26464"/>
  <c r="EJ51" i="26464"/>
  <c r="EK51" i="26464"/>
  <c r="EN51" i="26464"/>
  <c r="EO51" i="26464"/>
  <c r="EP51" i="26464"/>
  <c r="A52" i="26464"/>
  <c r="B52" i="26464"/>
  <c r="C52" i="26464"/>
  <c r="E52" i="26464"/>
  <c r="F52" i="26464"/>
  <c r="G52" i="26464"/>
  <c r="H52" i="26464"/>
  <c r="I52" i="26464"/>
  <c r="J52" i="26464"/>
  <c r="K52" i="26464"/>
  <c r="L52" i="26464"/>
  <c r="M52" i="26464"/>
  <c r="N52" i="26464"/>
  <c r="O52" i="26464"/>
  <c r="P52" i="26464"/>
  <c r="Q52" i="26464"/>
  <c r="R52" i="26464"/>
  <c r="S52" i="26464"/>
  <c r="T52" i="26464"/>
  <c r="U52" i="26464"/>
  <c r="V52" i="26464"/>
  <c r="W52" i="26464"/>
  <c r="X52" i="26464"/>
  <c r="Y52" i="26464"/>
  <c r="Z52" i="26464"/>
  <c r="AA52" i="26464"/>
  <c r="AB52" i="26464"/>
  <c r="AC52" i="26464"/>
  <c r="AD52" i="26464"/>
  <c r="AE52" i="26464"/>
  <c r="AF52" i="26464"/>
  <c r="AG52" i="26464"/>
  <c r="AH52" i="26464"/>
  <c r="AI52" i="26464"/>
  <c r="AJ52" i="26464"/>
  <c r="AK52" i="26464"/>
  <c r="AL52" i="26464"/>
  <c r="AM52" i="26464"/>
  <c r="AN52" i="26464"/>
  <c r="AO52" i="26464"/>
  <c r="AP52" i="26464"/>
  <c r="AQ52" i="26464"/>
  <c r="AR52" i="26464"/>
  <c r="AS52" i="26464"/>
  <c r="AT52" i="26464"/>
  <c r="AU52" i="26464"/>
  <c r="AV52" i="26464"/>
  <c r="AW52" i="26464"/>
  <c r="AX52" i="26464"/>
  <c r="AY52" i="26464"/>
  <c r="AZ52" i="26464"/>
  <c r="BA52" i="26464"/>
  <c r="BB52" i="26464"/>
  <c r="BC52" i="26464"/>
  <c r="BD52" i="26464"/>
  <c r="BE52" i="26464"/>
  <c r="BF52" i="26464"/>
  <c r="BG52" i="26464"/>
  <c r="BH52" i="26464"/>
  <c r="BI52" i="26464"/>
  <c r="BJ52" i="26464"/>
  <c r="BK52" i="26464"/>
  <c r="BL52" i="26464"/>
  <c r="BM52" i="26464"/>
  <c r="BN52" i="26464"/>
  <c r="BO52" i="26464"/>
  <c r="BP52" i="26464"/>
  <c r="BQ52" i="26464"/>
  <c r="BR52" i="26464"/>
  <c r="BS52" i="26464"/>
  <c r="BT52" i="26464"/>
  <c r="BW52" i="26464"/>
  <c r="BX52" i="26464"/>
  <c r="BY52" i="26464"/>
  <c r="BZ52" i="26464"/>
  <c r="CA52" i="26464"/>
  <c r="CB52" i="26464"/>
  <c r="CC52" i="26464"/>
  <c r="CD52" i="26464"/>
  <c r="CE52" i="26464"/>
  <c r="CF52" i="26464"/>
  <c r="CG52" i="26464"/>
  <c r="CH52" i="26464"/>
  <c r="CI52" i="26464"/>
  <c r="CJ52" i="26464"/>
  <c r="CK52" i="26464"/>
  <c r="CL52" i="26464"/>
  <c r="CM52" i="26464"/>
  <c r="CN52" i="26464"/>
  <c r="CO52" i="26464"/>
  <c r="CP52" i="26464"/>
  <c r="CQ52" i="26464"/>
  <c r="CR52" i="26464"/>
  <c r="CS52" i="26464"/>
  <c r="CT52" i="26464"/>
  <c r="CU52" i="26464"/>
  <c r="CV52" i="26464"/>
  <c r="CW52" i="26464"/>
  <c r="CX52" i="26464"/>
  <c r="CY52" i="26464"/>
  <c r="CZ52" i="26464"/>
  <c r="DA52" i="26464"/>
  <c r="DB52" i="26464"/>
  <c r="DE52" i="26464"/>
  <c r="DF52" i="26464"/>
  <c r="DG52" i="26464"/>
  <c r="DH52" i="26464"/>
  <c r="DI52" i="26464"/>
  <c r="DJ52" i="26464"/>
  <c r="DK52" i="26464"/>
  <c r="DL52" i="26464"/>
  <c r="DM52" i="26464"/>
  <c r="DN52" i="26464"/>
  <c r="DO52" i="26464"/>
  <c r="DP52" i="26464"/>
  <c r="DS52" i="26464"/>
  <c r="DT52" i="26464"/>
  <c r="DU52" i="26464"/>
  <c r="DZ52" i="26464"/>
  <c r="EA52" i="26464"/>
  <c r="EB52" i="26464"/>
  <c r="EC52" i="26464"/>
  <c r="ED52" i="26464"/>
  <c r="EE52" i="26464"/>
  <c r="EF52" i="26464"/>
  <c r="EG52" i="26464"/>
  <c r="EH52" i="26464"/>
  <c r="EI52" i="26464"/>
  <c r="EJ52" i="26464"/>
  <c r="EK52" i="26464"/>
  <c r="EN52" i="26464"/>
  <c r="EO52" i="26464"/>
  <c r="EP52" i="26464"/>
  <c r="A53" i="26464"/>
  <c r="B53" i="26464"/>
  <c r="C53" i="26464"/>
  <c r="E53" i="26464"/>
  <c r="F53" i="26464"/>
  <c r="G53" i="26464"/>
  <c r="H53" i="26464"/>
  <c r="I53" i="26464"/>
  <c r="J53" i="26464"/>
  <c r="K53" i="26464"/>
  <c r="L53" i="26464"/>
  <c r="M53" i="26464"/>
  <c r="N53" i="26464"/>
  <c r="O53" i="26464"/>
  <c r="P53" i="26464"/>
  <c r="Q53" i="26464"/>
  <c r="R53" i="26464"/>
  <c r="S53" i="26464"/>
  <c r="T53" i="26464"/>
  <c r="U53" i="26464"/>
  <c r="V53" i="26464"/>
  <c r="W53" i="26464"/>
  <c r="X53" i="26464"/>
  <c r="Y53" i="26464"/>
  <c r="Z53" i="26464"/>
  <c r="AA53" i="26464"/>
  <c r="AB53" i="26464"/>
  <c r="AC53" i="26464"/>
  <c r="AD53" i="26464"/>
  <c r="AE53" i="26464"/>
  <c r="AF53" i="26464"/>
  <c r="AG53" i="26464"/>
  <c r="AH53" i="26464"/>
  <c r="AI53" i="26464"/>
  <c r="AJ53" i="26464"/>
  <c r="AK53" i="26464"/>
  <c r="AL53" i="26464"/>
  <c r="AM53" i="26464"/>
  <c r="AN53" i="26464"/>
  <c r="AO53" i="26464"/>
  <c r="AP53" i="26464"/>
  <c r="AQ53" i="26464"/>
  <c r="AR53" i="26464"/>
  <c r="AS53" i="26464"/>
  <c r="AT53" i="26464"/>
  <c r="AU53" i="26464"/>
  <c r="AV53" i="26464"/>
  <c r="AW53" i="26464"/>
  <c r="AX53" i="26464"/>
  <c r="AY53" i="26464"/>
  <c r="AZ53" i="26464"/>
  <c r="BA53" i="26464"/>
  <c r="BB53" i="26464"/>
  <c r="BC53" i="26464"/>
  <c r="BD53" i="26464"/>
  <c r="BE53" i="26464"/>
  <c r="BF53" i="26464"/>
  <c r="BG53" i="26464"/>
  <c r="BH53" i="26464"/>
  <c r="BI53" i="26464"/>
  <c r="BJ53" i="26464"/>
  <c r="BK53" i="26464"/>
  <c r="BL53" i="26464"/>
  <c r="BM53" i="26464"/>
  <c r="BN53" i="26464"/>
  <c r="BO53" i="26464"/>
  <c r="BP53" i="26464"/>
  <c r="BQ53" i="26464"/>
  <c r="BR53" i="26464"/>
  <c r="BS53" i="26464"/>
  <c r="BT53" i="26464"/>
  <c r="BW53" i="26464"/>
  <c r="BX53" i="26464"/>
  <c r="BY53" i="26464"/>
  <c r="BZ53" i="26464"/>
  <c r="CA53" i="26464"/>
  <c r="CB53" i="26464"/>
  <c r="CC53" i="26464"/>
  <c r="CD53" i="26464"/>
  <c r="CE53" i="26464"/>
  <c r="CF53" i="26464"/>
  <c r="CG53" i="26464"/>
  <c r="CH53" i="26464"/>
  <c r="CI53" i="26464"/>
  <c r="CJ53" i="26464"/>
  <c r="CK53" i="26464"/>
  <c r="CL53" i="26464"/>
  <c r="CM53" i="26464"/>
  <c r="CN53" i="26464"/>
  <c r="CO53" i="26464"/>
  <c r="CP53" i="26464"/>
  <c r="CQ53" i="26464"/>
  <c r="CR53" i="26464"/>
  <c r="CS53" i="26464"/>
  <c r="CT53" i="26464"/>
  <c r="CU53" i="26464"/>
  <c r="CV53" i="26464"/>
  <c r="CW53" i="26464"/>
  <c r="CX53" i="26464"/>
  <c r="CY53" i="26464"/>
  <c r="CZ53" i="26464"/>
  <c r="DA53" i="26464"/>
  <c r="DB53" i="26464"/>
  <c r="DE53" i="26464"/>
  <c r="DF53" i="26464"/>
  <c r="DG53" i="26464"/>
  <c r="DH53" i="26464"/>
  <c r="DI53" i="26464"/>
  <c r="DJ53" i="26464"/>
  <c r="DK53" i="26464"/>
  <c r="DL53" i="26464"/>
  <c r="DM53" i="26464"/>
  <c r="DN53" i="26464"/>
  <c r="DO53" i="26464"/>
  <c r="DP53" i="26464"/>
  <c r="DS53" i="26464"/>
  <c r="DT53" i="26464"/>
  <c r="DU53" i="26464"/>
  <c r="DZ53" i="26464"/>
  <c r="EA53" i="26464"/>
  <c r="EB53" i="26464"/>
  <c r="EC53" i="26464"/>
  <c r="ED53" i="26464"/>
  <c r="EE53" i="26464"/>
  <c r="EF53" i="26464"/>
  <c r="EG53" i="26464"/>
  <c r="EH53" i="26464"/>
  <c r="EI53" i="26464"/>
  <c r="EJ53" i="26464"/>
  <c r="EK53" i="26464"/>
  <c r="EN53" i="26464"/>
  <c r="EO53" i="26464"/>
  <c r="EP53" i="26464"/>
  <c r="A54" i="26464"/>
  <c r="B54" i="26464"/>
  <c r="C54" i="26464"/>
  <c r="E54" i="26464"/>
  <c r="F54" i="26464"/>
  <c r="G54" i="26464"/>
  <c r="H54" i="26464"/>
  <c r="I54" i="26464"/>
  <c r="J54" i="26464"/>
  <c r="K54" i="26464"/>
  <c r="L54" i="26464"/>
  <c r="M54" i="26464"/>
  <c r="N54" i="26464"/>
  <c r="O54" i="26464"/>
  <c r="P54" i="26464"/>
  <c r="Q54" i="26464"/>
  <c r="R54" i="26464"/>
  <c r="S54" i="26464"/>
  <c r="T54" i="26464"/>
  <c r="U54" i="26464"/>
  <c r="V54" i="26464"/>
  <c r="W54" i="26464"/>
  <c r="X54" i="26464"/>
  <c r="Y54" i="26464"/>
  <c r="Z54" i="26464"/>
  <c r="AA54" i="26464"/>
  <c r="AB54" i="26464"/>
  <c r="AC54" i="26464"/>
  <c r="AD54" i="26464"/>
  <c r="AE54" i="26464"/>
  <c r="AF54" i="26464"/>
  <c r="AG54" i="26464"/>
  <c r="AH54" i="26464"/>
  <c r="AI54" i="26464"/>
  <c r="AJ54" i="26464"/>
  <c r="AK54" i="26464"/>
  <c r="AL54" i="26464"/>
  <c r="AM54" i="26464"/>
  <c r="AN54" i="26464"/>
  <c r="AO54" i="26464"/>
  <c r="AP54" i="26464"/>
  <c r="AQ54" i="26464"/>
  <c r="AR54" i="26464"/>
  <c r="AS54" i="26464"/>
  <c r="AT54" i="26464"/>
  <c r="AU54" i="26464"/>
  <c r="AV54" i="26464"/>
  <c r="AW54" i="26464"/>
  <c r="AX54" i="26464"/>
  <c r="AY54" i="26464"/>
  <c r="AZ54" i="26464"/>
  <c r="BA54" i="26464"/>
  <c r="BB54" i="26464"/>
  <c r="BC54" i="26464"/>
  <c r="BD54" i="26464"/>
  <c r="BE54" i="26464"/>
  <c r="BF54" i="26464"/>
  <c r="BG54" i="26464"/>
  <c r="BH54" i="26464"/>
  <c r="BI54" i="26464"/>
  <c r="BJ54" i="26464"/>
  <c r="BK54" i="26464"/>
  <c r="BL54" i="26464"/>
  <c r="BM54" i="26464"/>
  <c r="BN54" i="26464"/>
  <c r="BO54" i="26464"/>
  <c r="BP54" i="26464"/>
  <c r="BQ54" i="26464"/>
  <c r="BR54" i="26464"/>
  <c r="BS54" i="26464"/>
  <c r="BT54" i="26464"/>
  <c r="BW54" i="26464"/>
  <c r="BX54" i="26464"/>
  <c r="BY54" i="26464"/>
  <c r="BZ54" i="26464"/>
  <c r="CA54" i="26464"/>
  <c r="CB54" i="26464"/>
  <c r="CC54" i="26464"/>
  <c r="CD54" i="26464"/>
  <c r="CE54" i="26464"/>
  <c r="CF54" i="26464"/>
  <c r="CG54" i="26464"/>
  <c r="CH54" i="26464"/>
  <c r="CI54" i="26464"/>
  <c r="CJ54" i="26464"/>
  <c r="CK54" i="26464"/>
  <c r="CL54" i="26464"/>
  <c r="CM54" i="26464"/>
  <c r="CN54" i="26464"/>
  <c r="CO54" i="26464"/>
  <c r="CP54" i="26464"/>
  <c r="CQ54" i="26464"/>
  <c r="CR54" i="26464"/>
  <c r="CS54" i="26464"/>
  <c r="CT54" i="26464"/>
  <c r="CU54" i="26464"/>
  <c r="CV54" i="26464"/>
  <c r="CW54" i="26464"/>
  <c r="CX54" i="26464"/>
  <c r="CY54" i="26464"/>
  <c r="CZ54" i="26464"/>
  <c r="DA54" i="26464"/>
  <c r="DB54" i="26464"/>
  <c r="DE54" i="26464"/>
  <c r="DF54" i="26464"/>
  <c r="DG54" i="26464"/>
  <c r="DH54" i="26464"/>
  <c r="DI54" i="26464"/>
  <c r="DJ54" i="26464"/>
  <c r="DK54" i="26464"/>
  <c r="DL54" i="26464"/>
  <c r="DM54" i="26464"/>
  <c r="DN54" i="26464"/>
  <c r="DO54" i="26464"/>
  <c r="DP54" i="26464"/>
  <c r="DS54" i="26464"/>
  <c r="DT54" i="26464"/>
  <c r="DU54" i="26464"/>
  <c r="DZ54" i="26464"/>
  <c r="EA54" i="26464"/>
  <c r="EB54" i="26464"/>
  <c r="EC54" i="26464"/>
  <c r="ED54" i="26464"/>
  <c r="EE54" i="26464"/>
  <c r="EF54" i="26464"/>
  <c r="EG54" i="26464"/>
  <c r="EH54" i="26464"/>
  <c r="EI54" i="26464"/>
  <c r="EJ54" i="26464"/>
  <c r="EK54" i="26464"/>
  <c r="EN54" i="26464"/>
  <c r="EO54" i="26464"/>
  <c r="EP54" i="26464"/>
  <c r="A55" i="26464"/>
  <c r="B55" i="26464"/>
  <c r="C55" i="26464"/>
  <c r="E55" i="26464"/>
  <c r="F55" i="26464"/>
  <c r="G55" i="26464"/>
  <c r="H55" i="26464"/>
  <c r="I55" i="26464"/>
  <c r="J55" i="26464"/>
  <c r="K55" i="26464"/>
  <c r="L55" i="26464"/>
  <c r="M55" i="26464"/>
  <c r="N55" i="26464"/>
  <c r="O55" i="26464"/>
  <c r="P55" i="26464"/>
  <c r="Q55" i="26464"/>
  <c r="R55" i="26464"/>
  <c r="S55" i="26464"/>
  <c r="T55" i="26464"/>
  <c r="U55" i="26464"/>
  <c r="V55" i="26464"/>
  <c r="W55" i="26464"/>
  <c r="X55" i="26464"/>
  <c r="Y55" i="26464"/>
  <c r="Z55" i="26464"/>
  <c r="AA55" i="26464"/>
  <c r="AB55" i="26464"/>
  <c r="AC55" i="26464"/>
  <c r="AD55" i="26464"/>
  <c r="AE55" i="26464"/>
  <c r="AF55" i="26464"/>
  <c r="AG55" i="26464"/>
  <c r="AH55" i="26464"/>
  <c r="AI55" i="26464"/>
  <c r="AJ55" i="26464"/>
  <c r="AK55" i="26464"/>
  <c r="AL55" i="26464"/>
  <c r="AM55" i="26464"/>
  <c r="AN55" i="26464"/>
  <c r="AO55" i="26464"/>
  <c r="AP55" i="26464"/>
  <c r="AQ55" i="26464"/>
  <c r="AR55" i="26464"/>
  <c r="AS55" i="26464"/>
  <c r="AT55" i="26464"/>
  <c r="AU55" i="26464"/>
  <c r="AV55" i="26464"/>
  <c r="AW55" i="26464"/>
  <c r="AX55" i="26464"/>
  <c r="AY55" i="26464"/>
  <c r="AZ55" i="26464"/>
  <c r="BA55" i="26464"/>
  <c r="BB55" i="26464"/>
  <c r="BC55" i="26464"/>
  <c r="BD55" i="26464"/>
  <c r="BE55" i="26464"/>
  <c r="BF55" i="26464"/>
  <c r="BG55" i="26464"/>
  <c r="BH55" i="26464"/>
  <c r="BI55" i="26464"/>
  <c r="BJ55" i="26464"/>
  <c r="BK55" i="26464"/>
  <c r="BL55" i="26464"/>
  <c r="BM55" i="26464"/>
  <c r="BN55" i="26464"/>
  <c r="BO55" i="26464"/>
  <c r="BP55" i="26464"/>
  <c r="BQ55" i="26464"/>
  <c r="BR55" i="26464"/>
  <c r="BS55" i="26464"/>
  <c r="BT55" i="26464"/>
  <c r="BU55" i="26464"/>
  <c r="BV55" i="26464"/>
  <c r="BW55" i="26464"/>
  <c r="BX55" i="26464"/>
  <c r="BY55" i="26464"/>
  <c r="BZ55" i="26464"/>
  <c r="CA55" i="26464"/>
  <c r="CB55" i="26464"/>
  <c r="CC55" i="26464"/>
  <c r="CD55" i="26464"/>
  <c r="CE55" i="26464"/>
  <c r="CF55" i="26464"/>
  <c r="CG55" i="26464"/>
  <c r="CH55" i="26464"/>
  <c r="CI55" i="26464"/>
  <c r="CJ55" i="26464"/>
  <c r="CK55" i="26464"/>
  <c r="CL55" i="26464"/>
  <c r="CM55" i="26464"/>
  <c r="CN55" i="26464"/>
  <c r="CO55" i="26464"/>
  <c r="CP55" i="26464"/>
  <c r="CQ55" i="26464"/>
  <c r="CR55" i="26464"/>
  <c r="CS55" i="26464"/>
  <c r="CT55" i="26464"/>
  <c r="CU55" i="26464"/>
  <c r="CV55" i="26464"/>
  <c r="CW55" i="26464"/>
  <c r="CX55" i="26464"/>
  <c r="CY55" i="26464"/>
  <c r="CZ55" i="26464"/>
  <c r="DA55" i="26464"/>
  <c r="DB55" i="26464"/>
  <c r="DE55" i="26464"/>
  <c r="DF55" i="26464"/>
  <c r="DG55" i="26464"/>
  <c r="DH55" i="26464"/>
  <c r="DI55" i="26464"/>
  <c r="DJ55" i="26464"/>
  <c r="DK55" i="26464"/>
  <c r="DL55" i="26464"/>
  <c r="DM55" i="26464"/>
  <c r="DN55" i="26464"/>
  <c r="DO55" i="26464"/>
  <c r="DP55" i="26464"/>
  <c r="DS55" i="26464"/>
  <c r="DT55" i="26464"/>
  <c r="DU55" i="26464"/>
  <c r="DZ55" i="26464"/>
  <c r="EA55" i="26464"/>
  <c r="EB55" i="26464"/>
  <c r="EC55" i="26464"/>
  <c r="ED55" i="26464"/>
  <c r="EE55" i="26464"/>
  <c r="EF55" i="26464"/>
  <c r="EG55" i="26464"/>
  <c r="EH55" i="26464"/>
  <c r="EI55" i="26464"/>
  <c r="EJ55" i="26464"/>
  <c r="EK55" i="26464"/>
  <c r="EL55" i="26464"/>
  <c r="EM55" i="26464"/>
  <c r="EN55" i="26464"/>
  <c r="EO55" i="26464"/>
  <c r="EP55" i="26464"/>
  <c r="A56" i="26464"/>
  <c r="B56" i="26464"/>
  <c r="C56" i="26464"/>
  <c r="E56" i="26464"/>
  <c r="F56" i="26464"/>
  <c r="G56" i="26464"/>
  <c r="H56" i="26464"/>
  <c r="I56" i="26464"/>
  <c r="J56" i="26464"/>
  <c r="K56" i="26464"/>
  <c r="L56" i="26464"/>
  <c r="M56" i="26464"/>
  <c r="N56" i="26464"/>
  <c r="O56" i="26464"/>
  <c r="P56" i="26464"/>
  <c r="Q56" i="26464"/>
  <c r="R56" i="26464"/>
  <c r="S56" i="26464"/>
  <c r="T56" i="26464"/>
  <c r="U56" i="26464"/>
  <c r="V56" i="26464"/>
  <c r="W56" i="26464"/>
  <c r="X56" i="26464"/>
  <c r="Y56" i="26464"/>
  <c r="Z56" i="26464"/>
  <c r="AA56" i="26464"/>
  <c r="AB56" i="26464"/>
  <c r="AC56" i="26464"/>
  <c r="AD56" i="26464"/>
  <c r="AE56" i="26464"/>
  <c r="AF56" i="26464"/>
  <c r="AG56" i="26464"/>
  <c r="AH56" i="26464"/>
  <c r="AI56" i="26464"/>
  <c r="AJ56" i="26464"/>
  <c r="AK56" i="26464"/>
  <c r="AL56" i="26464"/>
  <c r="AM56" i="26464"/>
  <c r="AN56" i="26464"/>
  <c r="AO56" i="26464"/>
  <c r="AP56" i="26464"/>
  <c r="AQ56" i="26464"/>
  <c r="AR56" i="26464"/>
  <c r="AS56" i="26464"/>
  <c r="AT56" i="26464"/>
  <c r="AU56" i="26464"/>
  <c r="AV56" i="26464"/>
  <c r="AW56" i="26464"/>
  <c r="AX56" i="26464"/>
  <c r="AY56" i="26464"/>
  <c r="AZ56" i="26464"/>
  <c r="BA56" i="26464"/>
  <c r="BB56" i="26464"/>
  <c r="BC56" i="26464"/>
  <c r="BD56" i="26464"/>
  <c r="BE56" i="26464"/>
  <c r="BF56" i="26464"/>
  <c r="BG56" i="26464"/>
  <c r="BH56" i="26464"/>
  <c r="BI56" i="26464"/>
  <c r="BJ56" i="26464"/>
  <c r="BK56" i="26464"/>
  <c r="BL56" i="26464"/>
  <c r="BM56" i="26464"/>
  <c r="BN56" i="26464"/>
  <c r="BO56" i="26464"/>
  <c r="BP56" i="26464"/>
  <c r="BQ56" i="26464"/>
  <c r="BR56" i="26464"/>
  <c r="BS56" i="26464"/>
  <c r="BT56" i="26464"/>
  <c r="BU56" i="26464"/>
  <c r="BV56" i="26464"/>
  <c r="BW56" i="26464"/>
  <c r="BX56" i="26464"/>
  <c r="BY56" i="26464"/>
  <c r="BZ56" i="26464"/>
  <c r="CA56" i="26464"/>
  <c r="CB56" i="26464"/>
  <c r="CC56" i="26464"/>
  <c r="CD56" i="26464"/>
  <c r="CE56" i="26464"/>
  <c r="CF56" i="26464"/>
  <c r="CG56" i="26464"/>
  <c r="CH56" i="26464"/>
  <c r="CI56" i="26464"/>
  <c r="CJ56" i="26464"/>
  <c r="CK56" i="26464"/>
  <c r="CL56" i="26464"/>
  <c r="CM56" i="26464"/>
  <c r="CN56" i="26464"/>
  <c r="CO56" i="26464"/>
  <c r="CP56" i="26464"/>
  <c r="CQ56" i="26464"/>
  <c r="CR56" i="26464"/>
  <c r="CS56" i="26464"/>
  <c r="CT56" i="26464"/>
  <c r="CU56" i="26464"/>
  <c r="CV56" i="26464"/>
  <c r="CW56" i="26464"/>
  <c r="CX56" i="26464"/>
  <c r="CY56" i="26464"/>
  <c r="CZ56" i="26464"/>
  <c r="DA56" i="26464"/>
  <c r="DB56" i="26464"/>
  <c r="DE56" i="26464"/>
  <c r="DF56" i="26464"/>
  <c r="DG56" i="26464"/>
  <c r="DH56" i="26464"/>
  <c r="DI56" i="26464"/>
  <c r="DJ56" i="26464"/>
  <c r="DK56" i="26464"/>
  <c r="DL56" i="26464"/>
  <c r="DM56" i="26464"/>
  <c r="DN56" i="26464"/>
  <c r="DO56" i="26464"/>
  <c r="DP56" i="26464"/>
  <c r="DQ56" i="26464"/>
  <c r="DR56" i="26464"/>
  <c r="DS56" i="26464"/>
  <c r="DT56" i="26464"/>
  <c r="DU56" i="26464"/>
  <c r="DZ56" i="26464"/>
  <c r="EA56" i="26464"/>
  <c r="EB56" i="26464"/>
  <c r="EC56" i="26464"/>
  <c r="ED56" i="26464"/>
  <c r="EE56" i="26464"/>
  <c r="EF56" i="26464"/>
  <c r="EG56" i="26464"/>
  <c r="EH56" i="26464"/>
  <c r="EI56" i="26464"/>
  <c r="EJ56" i="26464"/>
  <c r="EK56" i="26464"/>
  <c r="EL56" i="26464"/>
  <c r="EM56" i="26464"/>
  <c r="EN56" i="26464"/>
  <c r="EO56" i="26464"/>
  <c r="EP56" i="26464"/>
  <c r="A57" i="26464"/>
  <c r="B57" i="26464"/>
  <c r="C57" i="26464"/>
  <c r="E57" i="26464"/>
  <c r="F57" i="26464"/>
  <c r="G57" i="26464"/>
  <c r="H57" i="26464"/>
  <c r="I57" i="26464"/>
  <c r="J57" i="26464"/>
  <c r="K57" i="26464"/>
  <c r="L57" i="26464"/>
  <c r="M57" i="26464"/>
  <c r="N57" i="26464"/>
  <c r="O57" i="26464"/>
  <c r="P57" i="26464"/>
  <c r="Q57" i="26464"/>
  <c r="R57" i="26464"/>
  <c r="S57" i="26464"/>
  <c r="T57" i="26464"/>
  <c r="U57" i="26464"/>
  <c r="V57" i="26464"/>
  <c r="W57" i="26464"/>
  <c r="X57" i="26464"/>
  <c r="Y57" i="26464"/>
  <c r="Z57" i="26464"/>
  <c r="AA57" i="26464"/>
  <c r="AB57" i="26464"/>
  <c r="AC57" i="26464"/>
  <c r="AD57" i="26464"/>
  <c r="AE57" i="26464"/>
  <c r="AF57" i="26464"/>
  <c r="AG57" i="26464"/>
  <c r="AH57" i="26464"/>
  <c r="AI57" i="26464"/>
  <c r="AJ57" i="26464"/>
  <c r="AK57" i="26464"/>
  <c r="AL57" i="26464"/>
  <c r="AM57" i="26464"/>
  <c r="AN57" i="26464"/>
  <c r="AO57" i="26464"/>
  <c r="AP57" i="26464"/>
  <c r="AQ57" i="26464"/>
  <c r="AR57" i="26464"/>
  <c r="AS57" i="26464"/>
  <c r="AT57" i="26464"/>
  <c r="AU57" i="26464"/>
  <c r="AV57" i="26464"/>
  <c r="AW57" i="26464"/>
  <c r="AX57" i="26464"/>
  <c r="AY57" i="26464"/>
  <c r="AZ57" i="26464"/>
  <c r="BA57" i="26464"/>
  <c r="BB57" i="26464"/>
  <c r="BC57" i="26464"/>
  <c r="BD57" i="26464"/>
  <c r="BE57" i="26464"/>
  <c r="BF57" i="26464"/>
  <c r="BG57" i="26464"/>
  <c r="BH57" i="26464"/>
  <c r="BI57" i="26464"/>
  <c r="BJ57" i="26464"/>
  <c r="BK57" i="26464"/>
  <c r="BL57" i="26464"/>
  <c r="BM57" i="26464"/>
  <c r="BN57" i="26464"/>
  <c r="BO57" i="26464"/>
  <c r="BP57" i="26464"/>
  <c r="BQ57" i="26464"/>
  <c r="BR57" i="26464"/>
  <c r="BS57" i="26464"/>
  <c r="BT57" i="26464"/>
  <c r="BU57" i="26464"/>
  <c r="BV57" i="26464"/>
  <c r="BW57" i="26464"/>
  <c r="BX57" i="26464"/>
  <c r="BY57" i="26464"/>
  <c r="BZ57" i="26464"/>
  <c r="CA57" i="26464"/>
  <c r="CB57" i="26464"/>
  <c r="CC57" i="26464"/>
  <c r="CD57" i="26464"/>
  <c r="CE57" i="26464"/>
  <c r="CF57" i="26464"/>
  <c r="CG57" i="26464"/>
  <c r="CH57" i="26464"/>
  <c r="CI57" i="26464"/>
  <c r="CJ57" i="26464"/>
  <c r="CK57" i="26464"/>
  <c r="CL57" i="26464"/>
  <c r="CM57" i="26464"/>
  <c r="CN57" i="26464"/>
  <c r="CO57" i="26464"/>
  <c r="CP57" i="26464"/>
  <c r="CQ57" i="26464"/>
  <c r="CR57" i="26464"/>
  <c r="CS57" i="26464"/>
  <c r="CT57" i="26464"/>
  <c r="CU57" i="26464"/>
  <c r="CV57" i="26464"/>
  <c r="CW57" i="26464"/>
  <c r="CX57" i="26464"/>
  <c r="CY57" i="26464"/>
  <c r="CZ57" i="26464"/>
  <c r="DA57" i="26464"/>
  <c r="DB57" i="26464"/>
  <c r="DE57" i="26464"/>
  <c r="DF57" i="26464"/>
  <c r="DG57" i="26464"/>
  <c r="DH57" i="26464"/>
  <c r="DI57" i="26464"/>
  <c r="DJ57" i="26464"/>
  <c r="DK57" i="26464"/>
  <c r="DL57" i="26464"/>
  <c r="DM57" i="26464"/>
  <c r="DN57" i="26464"/>
  <c r="DO57" i="26464"/>
  <c r="DP57" i="26464"/>
  <c r="DQ57" i="26464"/>
  <c r="DR57" i="26464"/>
  <c r="DS57" i="26464"/>
  <c r="DT57" i="26464"/>
  <c r="DU57" i="26464"/>
  <c r="DZ57" i="26464"/>
  <c r="EA57" i="26464"/>
  <c r="EB57" i="26464"/>
  <c r="EC57" i="26464"/>
  <c r="ED57" i="26464"/>
  <c r="EE57" i="26464"/>
  <c r="EF57" i="26464"/>
  <c r="EG57" i="26464"/>
  <c r="EH57" i="26464"/>
  <c r="EI57" i="26464"/>
  <c r="EJ57" i="26464"/>
  <c r="EK57" i="26464"/>
  <c r="EL57" i="26464"/>
  <c r="EM57" i="26464"/>
  <c r="EN57" i="26464"/>
  <c r="EO57" i="26464"/>
  <c r="EP57" i="26464"/>
  <c r="A58" i="26464"/>
  <c r="B58" i="26464"/>
  <c r="C58" i="26464"/>
  <c r="E58" i="26464"/>
  <c r="F58" i="26464"/>
  <c r="G58" i="26464"/>
  <c r="H58" i="26464"/>
  <c r="I58" i="26464"/>
  <c r="J58" i="26464"/>
  <c r="K58" i="26464"/>
  <c r="L58" i="26464"/>
  <c r="M58" i="26464"/>
  <c r="N58" i="26464"/>
  <c r="O58" i="26464"/>
  <c r="P58" i="26464"/>
  <c r="Q58" i="26464"/>
  <c r="R58" i="26464"/>
  <c r="S58" i="26464"/>
  <c r="T58" i="26464"/>
  <c r="U58" i="26464"/>
  <c r="V58" i="26464"/>
  <c r="W58" i="26464"/>
  <c r="X58" i="26464"/>
  <c r="Y58" i="26464"/>
  <c r="Z58" i="26464"/>
  <c r="AA58" i="26464"/>
  <c r="AB58" i="26464"/>
  <c r="AC58" i="26464"/>
  <c r="AD58" i="26464"/>
  <c r="AE58" i="26464"/>
  <c r="AF58" i="26464"/>
  <c r="AG58" i="26464"/>
  <c r="AH58" i="26464"/>
  <c r="AI58" i="26464"/>
  <c r="AJ58" i="26464"/>
  <c r="AK58" i="26464"/>
  <c r="AL58" i="26464"/>
  <c r="AM58" i="26464"/>
  <c r="AN58" i="26464"/>
  <c r="AO58" i="26464"/>
  <c r="AP58" i="26464"/>
  <c r="AQ58" i="26464"/>
  <c r="AR58" i="26464"/>
  <c r="AS58" i="26464"/>
  <c r="AT58" i="26464"/>
  <c r="AU58" i="26464"/>
  <c r="AV58" i="26464"/>
  <c r="AW58" i="26464"/>
  <c r="AX58" i="26464"/>
  <c r="AY58" i="26464"/>
  <c r="AZ58" i="26464"/>
  <c r="BA58" i="26464"/>
  <c r="BB58" i="26464"/>
  <c r="BC58" i="26464"/>
  <c r="BD58" i="26464"/>
  <c r="BE58" i="26464"/>
  <c r="BF58" i="26464"/>
  <c r="BG58" i="26464"/>
  <c r="BH58" i="26464"/>
  <c r="BI58" i="26464"/>
  <c r="BJ58" i="26464"/>
  <c r="BK58" i="26464"/>
  <c r="BL58" i="26464"/>
  <c r="BM58" i="26464"/>
  <c r="BN58" i="26464"/>
  <c r="BO58" i="26464"/>
  <c r="BP58" i="26464"/>
  <c r="BQ58" i="26464"/>
  <c r="BR58" i="26464"/>
  <c r="BS58" i="26464"/>
  <c r="BT58" i="26464"/>
  <c r="BU58" i="26464"/>
  <c r="BV58" i="26464"/>
  <c r="BW58" i="26464"/>
  <c r="BX58" i="26464"/>
  <c r="BY58" i="26464"/>
  <c r="BZ58" i="26464"/>
  <c r="CA58" i="26464"/>
  <c r="CB58" i="26464"/>
  <c r="CC58" i="26464"/>
  <c r="CD58" i="26464"/>
  <c r="CE58" i="26464"/>
  <c r="CF58" i="26464"/>
  <c r="CG58" i="26464"/>
  <c r="CH58" i="26464"/>
  <c r="CI58" i="26464"/>
  <c r="CJ58" i="26464"/>
  <c r="CK58" i="26464"/>
  <c r="CL58" i="26464"/>
  <c r="CM58" i="26464"/>
  <c r="CN58" i="26464"/>
  <c r="CO58" i="26464"/>
  <c r="CP58" i="26464"/>
  <c r="CQ58" i="26464"/>
  <c r="CR58" i="26464"/>
  <c r="CS58" i="26464"/>
  <c r="CT58" i="26464"/>
  <c r="CU58" i="26464"/>
  <c r="CV58" i="26464"/>
  <c r="CW58" i="26464"/>
  <c r="CX58" i="26464"/>
  <c r="CY58" i="26464"/>
  <c r="CZ58" i="26464"/>
  <c r="DA58" i="26464"/>
  <c r="DB58" i="26464"/>
  <c r="DE58" i="26464"/>
  <c r="DF58" i="26464"/>
  <c r="DG58" i="26464"/>
  <c r="DH58" i="26464"/>
  <c r="DI58" i="26464"/>
  <c r="DJ58" i="26464"/>
  <c r="DK58" i="26464"/>
  <c r="DL58" i="26464"/>
  <c r="DM58" i="26464"/>
  <c r="DN58" i="26464"/>
  <c r="DO58" i="26464"/>
  <c r="DP58" i="26464"/>
  <c r="DQ58" i="26464"/>
  <c r="DR58" i="26464"/>
  <c r="DS58" i="26464"/>
  <c r="DT58" i="26464"/>
  <c r="DU58" i="26464"/>
  <c r="DZ58" i="26464"/>
  <c r="EA58" i="26464"/>
  <c r="EB58" i="26464"/>
  <c r="EC58" i="26464"/>
  <c r="ED58" i="26464"/>
  <c r="EE58" i="26464"/>
  <c r="EF58" i="26464"/>
  <c r="EG58" i="26464"/>
  <c r="EH58" i="26464"/>
  <c r="EI58" i="26464"/>
  <c r="EJ58" i="26464"/>
  <c r="EK58" i="26464"/>
  <c r="EL58" i="26464"/>
  <c r="EM58" i="26464"/>
  <c r="EN58" i="26464"/>
  <c r="EO58" i="26464"/>
  <c r="EP58" i="26464"/>
  <c r="A59" i="26464"/>
  <c r="B59" i="26464"/>
  <c r="C59" i="26464"/>
  <c r="E59" i="26464"/>
  <c r="F59" i="26464"/>
  <c r="G59" i="26464"/>
  <c r="H59" i="26464"/>
  <c r="I59" i="26464"/>
  <c r="J59" i="26464"/>
  <c r="K59" i="26464"/>
  <c r="L59" i="26464"/>
  <c r="M59" i="26464"/>
  <c r="N59" i="26464"/>
  <c r="O59" i="26464"/>
  <c r="P59" i="26464"/>
  <c r="Q59" i="26464"/>
  <c r="R59" i="26464"/>
  <c r="S59" i="26464"/>
  <c r="T59" i="26464"/>
  <c r="U59" i="26464"/>
  <c r="V59" i="26464"/>
  <c r="W59" i="26464"/>
  <c r="X59" i="26464"/>
  <c r="Y59" i="26464"/>
  <c r="Z59" i="26464"/>
  <c r="AA59" i="26464"/>
  <c r="AB59" i="26464"/>
  <c r="AC59" i="26464"/>
  <c r="AD59" i="26464"/>
  <c r="AE59" i="26464"/>
  <c r="AF59" i="26464"/>
  <c r="AG59" i="26464"/>
  <c r="AH59" i="26464"/>
  <c r="AI59" i="26464"/>
  <c r="AJ59" i="26464"/>
  <c r="AK59" i="26464"/>
  <c r="AL59" i="26464"/>
  <c r="AM59" i="26464"/>
  <c r="AN59" i="26464"/>
  <c r="AO59" i="26464"/>
  <c r="AP59" i="26464"/>
  <c r="AQ59" i="26464"/>
  <c r="AR59" i="26464"/>
  <c r="AS59" i="26464"/>
  <c r="AT59" i="26464"/>
  <c r="AU59" i="26464"/>
  <c r="AV59" i="26464"/>
  <c r="AW59" i="26464"/>
  <c r="AX59" i="26464"/>
  <c r="AY59" i="26464"/>
  <c r="AZ59" i="26464"/>
  <c r="BA59" i="26464"/>
  <c r="BB59" i="26464"/>
  <c r="BC59" i="26464"/>
  <c r="BD59" i="26464"/>
  <c r="BE59" i="26464"/>
  <c r="BF59" i="26464"/>
  <c r="BG59" i="26464"/>
  <c r="BH59" i="26464"/>
  <c r="BI59" i="26464"/>
  <c r="BJ59" i="26464"/>
  <c r="BK59" i="26464"/>
  <c r="BL59" i="26464"/>
  <c r="BM59" i="26464"/>
  <c r="BN59" i="26464"/>
  <c r="BO59" i="26464"/>
  <c r="BP59" i="26464"/>
  <c r="BQ59" i="26464"/>
  <c r="BR59" i="26464"/>
  <c r="BS59" i="26464"/>
  <c r="BT59" i="26464"/>
  <c r="BU59" i="26464"/>
  <c r="BV59" i="26464"/>
  <c r="BW59" i="26464"/>
  <c r="BX59" i="26464"/>
  <c r="BY59" i="26464"/>
  <c r="BZ59" i="26464"/>
  <c r="CA59" i="26464"/>
  <c r="CB59" i="26464"/>
  <c r="CC59" i="26464"/>
  <c r="CD59" i="26464"/>
  <c r="CE59" i="26464"/>
  <c r="CF59" i="26464"/>
  <c r="CG59" i="26464"/>
  <c r="CH59" i="26464"/>
  <c r="CI59" i="26464"/>
  <c r="CJ59" i="26464"/>
  <c r="CK59" i="26464"/>
  <c r="CL59" i="26464"/>
  <c r="CM59" i="26464"/>
  <c r="CN59" i="26464"/>
  <c r="CO59" i="26464"/>
  <c r="CP59" i="26464"/>
  <c r="CQ59" i="26464"/>
  <c r="CR59" i="26464"/>
  <c r="CS59" i="26464"/>
  <c r="CT59" i="26464"/>
  <c r="CU59" i="26464"/>
  <c r="CV59" i="26464"/>
  <c r="CW59" i="26464"/>
  <c r="CX59" i="26464"/>
  <c r="CY59" i="26464"/>
  <c r="CZ59" i="26464"/>
  <c r="DA59" i="26464"/>
  <c r="DB59" i="26464"/>
  <c r="DE59" i="26464"/>
  <c r="DF59" i="26464"/>
  <c r="DG59" i="26464"/>
  <c r="DH59" i="26464"/>
  <c r="DI59" i="26464"/>
  <c r="DJ59" i="26464"/>
  <c r="DK59" i="26464"/>
  <c r="DL59" i="26464"/>
  <c r="DM59" i="26464"/>
  <c r="DN59" i="26464"/>
  <c r="DO59" i="26464"/>
  <c r="DP59" i="26464"/>
  <c r="DQ59" i="26464"/>
  <c r="DR59" i="26464"/>
  <c r="DS59" i="26464"/>
  <c r="DT59" i="26464"/>
  <c r="DU59" i="26464"/>
  <c r="DZ59" i="26464"/>
  <c r="EA59" i="26464"/>
  <c r="EB59" i="26464"/>
  <c r="EC59" i="26464"/>
  <c r="ED59" i="26464"/>
  <c r="EE59" i="26464"/>
  <c r="EF59" i="26464"/>
  <c r="EG59" i="26464"/>
  <c r="EH59" i="26464"/>
  <c r="EI59" i="26464"/>
  <c r="EJ59" i="26464"/>
  <c r="EK59" i="26464"/>
  <c r="EL59" i="26464"/>
  <c r="EM59" i="26464"/>
  <c r="EN59" i="26464"/>
  <c r="EO59" i="26464"/>
  <c r="EP59" i="26464"/>
  <c r="A60" i="26464"/>
  <c r="B60" i="26464"/>
  <c r="C60" i="26464"/>
  <c r="E60" i="26464"/>
  <c r="F60" i="26464"/>
  <c r="G60" i="26464"/>
  <c r="H60" i="26464"/>
  <c r="I60" i="26464"/>
  <c r="J60" i="26464"/>
  <c r="K60" i="26464"/>
  <c r="L60" i="26464"/>
  <c r="M60" i="26464"/>
  <c r="N60" i="26464"/>
  <c r="O60" i="26464"/>
  <c r="P60" i="26464"/>
  <c r="Q60" i="26464"/>
  <c r="R60" i="26464"/>
  <c r="S60" i="26464"/>
  <c r="T60" i="26464"/>
  <c r="U60" i="26464"/>
  <c r="V60" i="26464"/>
  <c r="W60" i="26464"/>
  <c r="X60" i="26464"/>
  <c r="Y60" i="26464"/>
  <c r="Z60" i="26464"/>
  <c r="AA60" i="26464"/>
  <c r="AB60" i="26464"/>
  <c r="AC60" i="26464"/>
  <c r="AD60" i="26464"/>
  <c r="AE60" i="26464"/>
  <c r="AF60" i="26464"/>
  <c r="AG60" i="26464"/>
  <c r="AH60" i="26464"/>
  <c r="AI60" i="26464"/>
  <c r="AJ60" i="26464"/>
  <c r="AK60" i="26464"/>
  <c r="AL60" i="26464"/>
  <c r="AM60" i="26464"/>
  <c r="AN60" i="26464"/>
  <c r="AO60" i="26464"/>
  <c r="AP60" i="26464"/>
  <c r="AQ60" i="26464"/>
  <c r="AR60" i="26464"/>
  <c r="AS60" i="26464"/>
  <c r="AT60" i="26464"/>
  <c r="AU60" i="26464"/>
  <c r="AV60" i="26464"/>
  <c r="AW60" i="26464"/>
  <c r="AX60" i="26464"/>
  <c r="AY60" i="26464"/>
  <c r="AZ60" i="26464"/>
  <c r="BA60" i="26464"/>
  <c r="BB60" i="26464"/>
  <c r="BC60" i="26464"/>
  <c r="BD60" i="26464"/>
  <c r="BE60" i="26464"/>
  <c r="BF60" i="26464"/>
  <c r="BG60" i="26464"/>
  <c r="BH60" i="26464"/>
  <c r="BI60" i="26464"/>
  <c r="BJ60" i="26464"/>
  <c r="BK60" i="26464"/>
  <c r="BL60" i="26464"/>
  <c r="BM60" i="26464"/>
  <c r="BN60" i="26464"/>
  <c r="BO60" i="26464"/>
  <c r="BP60" i="26464"/>
  <c r="BQ60" i="26464"/>
  <c r="BR60" i="26464"/>
  <c r="BS60" i="26464"/>
  <c r="BT60" i="26464"/>
  <c r="BU60" i="26464"/>
  <c r="BV60" i="26464"/>
  <c r="BW60" i="26464"/>
  <c r="BX60" i="26464"/>
  <c r="BY60" i="26464"/>
  <c r="BZ60" i="26464"/>
  <c r="CA60" i="26464"/>
  <c r="CB60" i="26464"/>
  <c r="CC60" i="26464"/>
  <c r="CD60" i="26464"/>
  <c r="CE60" i="26464"/>
  <c r="CF60" i="26464"/>
  <c r="CG60" i="26464"/>
  <c r="CH60" i="26464"/>
  <c r="CI60" i="26464"/>
  <c r="CJ60" i="26464"/>
  <c r="CK60" i="26464"/>
  <c r="CL60" i="26464"/>
  <c r="CM60" i="26464"/>
  <c r="CN60" i="26464"/>
  <c r="CO60" i="26464"/>
  <c r="CP60" i="26464"/>
  <c r="CQ60" i="26464"/>
  <c r="CR60" i="26464"/>
  <c r="CS60" i="26464"/>
  <c r="CT60" i="26464"/>
  <c r="CU60" i="26464"/>
  <c r="CV60" i="26464"/>
  <c r="CW60" i="26464"/>
  <c r="CX60" i="26464"/>
  <c r="CY60" i="26464"/>
  <c r="CZ60" i="26464"/>
  <c r="DA60" i="26464"/>
  <c r="DB60" i="26464"/>
  <c r="DE60" i="26464"/>
  <c r="DF60" i="26464"/>
  <c r="DG60" i="26464"/>
  <c r="DH60" i="26464"/>
  <c r="DI60" i="26464"/>
  <c r="DJ60" i="26464"/>
  <c r="DK60" i="26464"/>
  <c r="DL60" i="26464"/>
  <c r="DM60" i="26464"/>
  <c r="DN60" i="26464"/>
  <c r="DO60" i="26464"/>
  <c r="DP60" i="26464"/>
  <c r="DQ60" i="26464"/>
  <c r="DR60" i="26464"/>
  <c r="DS60" i="26464"/>
  <c r="DT60" i="26464"/>
  <c r="DU60" i="26464"/>
  <c r="DZ60" i="26464"/>
  <c r="EA60" i="26464"/>
  <c r="EB60" i="26464"/>
  <c r="EC60" i="26464"/>
  <c r="ED60" i="26464"/>
  <c r="EE60" i="26464"/>
  <c r="EF60" i="26464"/>
  <c r="EG60" i="26464"/>
  <c r="EH60" i="26464"/>
  <c r="EI60" i="26464"/>
  <c r="EJ60" i="26464"/>
  <c r="EK60" i="26464"/>
  <c r="EL60" i="26464"/>
  <c r="EM60" i="26464"/>
  <c r="EN60" i="26464"/>
  <c r="EO60" i="26464"/>
  <c r="EP60" i="26464"/>
  <c r="A61" i="26464"/>
  <c r="B61" i="26464"/>
  <c r="C61" i="26464"/>
  <c r="E61" i="26464"/>
  <c r="F61" i="26464"/>
  <c r="G61" i="26464"/>
  <c r="H61" i="26464"/>
  <c r="I61" i="26464"/>
  <c r="J61" i="26464"/>
  <c r="K61" i="26464"/>
  <c r="L61" i="26464"/>
  <c r="M61" i="26464"/>
  <c r="N61" i="26464"/>
  <c r="O61" i="26464"/>
  <c r="P61" i="26464"/>
  <c r="Q61" i="26464"/>
  <c r="R61" i="26464"/>
  <c r="S61" i="26464"/>
  <c r="T61" i="26464"/>
  <c r="U61" i="26464"/>
  <c r="V61" i="26464"/>
  <c r="W61" i="26464"/>
  <c r="X61" i="26464"/>
  <c r="Y61" i="26464"/>
  <c r="Z61" i="26464"/>
  <c r="AA61" i="26464"/>
  <c r="AB61" i="26464"/>
  <c r="AC61" i="26464"/>
  <c r="AD61" i="26464"/>
  <c r="AE61" i="26464"/>
  <c r="AF61" i="26464"/>
  <c r="AG61" i="26464"/>
  <c r="AH61" i="26464"/>
  <c r="AI61" i="26464"/>
  <c r="AJ61" i="26464"/>
  <c r="AK61" i="26464"/>
  <c r="AL61" i="26464"/>
  <c r="AM61" i="26464"/>
  <c r="AN61" i="26464"/>
  <c r="AO61" i="26464"/>
  <c r="AP61" i="26464"/>
  <c r="AQ61" i="26464"/>
  <c r="AR61" i="26464"/>
  <c r="AS61" i="26464"/>
  <c r="AT61" i="26464"/>
  <c r="AU61" i="26464"/>
  <c r="AV61" i="26464"/>
  <c r="AW61" i="26464"/>
  <c r="AX61" i="26464"/>
  <c r="AY61" i="26464"/>
  <c r="AZ61" i="26464"/>
  <c r="BA61" i="26464"/>
  <c r="BB61" i="26464"/>
  <c r="BC61" i="26464"/>
  <c r="BD61" i="26464"/>
  <c r="BE61" i="26464"/>
  <c r="BF61" i="26464"/>
  <c r="BG61" i="26464"/>
  <c r="BH61" i="26464"/>
  <c r="BI61" i="26464"/>
  <c r="BJ61" i="26464"/>
  <c r="BK61" i="26464"/>
  <c r="BL61" i="26464"/>
  <c r="BM61" i="26464"/>
  <c r="BN61" i="26464"/>
  <c r="BO61" i="26464"/>
  <c r="BP61" i="26464"/>
  <c r="BQ61" i="26464"/>
  <c r="BR61" i="26464"/>
  <c r="BS61" i="26464"/>
  <c r="BT61" i="26464"/>
  <c r="BU61" i="26464"/>
  <c r="BV61" i="26464"/>
  <c r="BW61" i="26464"/>
  <c r="BX61" i="26464"/>
  <c r="BY61" i="26464"/>
  <c r="BZ61" i="26464"/>
  <c r="CA61" i="26464"/>
  <c r="CB61" i="26464"/>
  <c r="CC61" i="26464"/>
  <c r="CD61" i="26464"/>
  <c r="CE61" i="26464"/>
  <c r="CF61" i="26464"/>
  <c r="CG61" i="26464"/>
  <c r="CH61" i="26464"/>
  <c r="CI61" i="26464"/>
  <c r="CJ61" i="26464"/>
  <c r="CK61" i="26464"/>
  <c r="CL61" i="26464"/>
  <c r="CM61" i="26464"/>
  <c r="CN61" i="26464"/>
  <c r="CO61" i="26464"/>
  <c r="CP61" i="26464"/>
  <c r="CQ61" i="26464"/>
  <c r="CR61" i="26464"/>
  <c r="CS61" i="26464"/>
  <c r="CT61" i="26464"/>
  <c r="CU61" i="26464"/>
  <c r="CV61" i="26464"/>
  <c r="CW61" i="26464"/>
  <c r="CX61" i="26464"/>
  <c r="CY61" i="26464"/>
  <c r="CZ61" i="26464"/>
  <c r="DA61" i="26464"/>
  <c r="DB61" i="26464"/>
  <c r="DE61" i="26464"/>
  <c r="DF61" i="26464"/>
  <c r="DG61" i="26464"/>
  <c r="DH61" i="26464"/>
  <c r="DI61" i="26464"/>
  <c r="DJ61" i="26464"/>
  <c r="DK61" i="26464"/>
  <c r="DL61" i="26464"/>
  <c r="DM61" i="26464"/>
  <c r="DN61" i="26464"/>
  <c r="DO61" i="26464"/>
  <c r="DP61" i="26464"/>
  <c r="DQ61" i="26464"/>
  <c r="DR61" i="26464"/>
  <c r="DS61" i="26464"/>
  <c r="DT61" i="26464"/>
  <c r="DU61" i="26464"/>
  <c r="DZ61" i="26464"/>
  <c r="EA61" i="26464"/>
  <c r="EB61" i="26464"/>
  <c r="EC61" i="26464"/>
  <c r="ED61" i="26464"/>
  <c r="EE61" i="26464"/>
  <c r="EF61" i="26464"/>
  <c r="EG61" i="26464"/>
  <c r="EH61" i="26464"/>
  <c r="EI61" i="26464"/>
  <c r="EJ61" i="26464"/>
  <c r="EK61" i="26464"/>
  <c r="EL61" i="26464"/>
  <c r="EM61" i="26464"/>
  <c r="EN61" i="26464"/>
  <c r="EO61" i="26464"/>
  <c r="EP61" i="26464"/>
  <c r="A62" i="26464"/>
  <c r="B62" i="26464"/>
  <c r="C62" i="26464"/>
  <c r="E62" i="26464"/>
  <c r="F62" i="26464"/>
  <c r="G62" i="26464"/>
  <c r="H62" i="26464"/>
  <c r="I62" i="26464"/>
  <c r="J62" i="26464"/>
  <c r="K62" i="26464"/>
  <c r="L62" i="26464"/>
  <c r="M62" i="26464"/>
  <c r="N62" i="26464"/>
  <c r="O62" i="26464"/>
  <c r="P62" i="26464"/>
  <c r="Q62" i="26464"/>
  <c r="R62" i="26464"/>
  <c r="S62" i="26464"/>
  <c r="T62" i="26464"/>
  <c r="U62" i="26464"/>
  <c r="V62" i="26464"/>
  <c r="W62" i="26464"/>
  <c r="X62" i="26464"/>
  <c r="Y62" i="26464"/>
  <c r="Z62" i="26464"/>
  <c r="AA62" i="26464"/>
  <c r="AB62" i="26464"/>
  <c r="AC62" i="26464"/>
  <c r="AD62" i="26464"/>
  <c r="AE62" i="26464"/>
  <c r="AF62" i="26464"/>
  <c r="AG62" i="26464"/>
  <c r="AH62" i="26464"/>
  <c r="AI62" i="26464"/>
  <c r="AJ62" i="26464"/>
  <c r="AK62" i="26464"/>
  <c r="AL62" i="26464"/>
  <c r="AM62" i="26464"/>
  <c r="AN62" i="26464"/>
  <c r="AO62" i="26464"/>
  <c r="AP62" i="26464"/>
  <c r="AQ62" i="26464"/>
  <c r="AR62" i="26464"/>
  <c r="AS62" i="26464"/>
  <c r="AT62" i="26464"/>
  <c r="AU62" i="26464"/>
  <c r="AV62" i="26464"/>
  <c r="AW62" i="26464"/>
  <c r="AX62" i="26464"/>
  <c r="AY62" i="26464"/>
  <c r="AZ62" i="26464"/>
  <c r="BA62" i="26464"/>
  <c r="BB62" i="26464"/>
  <c r="BC62" i="26464"/>
  <c r="BD62" i="26464"/>
  <c r="BE62" i="26464"/>
  <c r="BF62" i="26464"/>
  <c r="BG62" i="26464"/>
  <c r="BH62" i="26464"/>
  <c r="BI62" i="26464"/>
  <c r="BJ62" i="26464"/>
  <c r="BK62" i="26464"/>
  <c r="BL62" i="26464"/>
  <c r="BM62" i="26464"/>
  <c r="BN62" i="26464"/>
  <c r="BO62" i="26464"/>
  <c r="BP62" i="26464"/>
  <c r="BQ62" i="26464"/>
  <c r="BR62" i="26464"/>
  <c r="BS62" i="26464"/>
  <c r="BT62" i="26464"/>
  <c r="BU62" i="26464"/>
  <c r="BV62" i="26464"/>
  <c r="BW62" i="26464"/>
  <c r="BX62" i="26464"/>
  <c r="BY62" i="26464"/>
  <c r="BZ62" i="26464"/>
  <c r="CA62" i="26464"/>
  <c r="CB62" i="26464"/>
  <c r="CC62" i="26464"/>
  <c r="CD62" i="26464"/>
  <c r="CE62" i="26464"/>
  <c r="CF62" i="26464"/>
  <c r="CG62" i="26464"/>
  <c r="CH62" i="26464"/>
  <c r="CI62" i="26464"/>
  <c r="CJ62" i="26464"/>
  <c r="CK62" i="26464"/>
  <c r="CL62" i="26464"/>
  <c r="CM62" i="26464"/>
  <c r="CN62" i="26464"/>
  <c r="CO62" i="26464"/>
  <c r="CP62" i="26464"/>
  <c r="CQ62" i="26464"/>
  <c r="CR62" i="26464"/>
  <c r="CS62" i="26464"/>
  <c r="CT62" i="26464"/>
  <c r="CU62" i="26464"/>
  <c r="CV62" i="26464"/>
  <c r="CW62" i="26464"/>
  <c r="CX62" i="26464"/>
  <c r="CY62" i="26464"/>
  <c r="CZ62" i="26464"/>
  <c r="DA62" i="26464"/>
  <c r="DB62" i="26464"/>
  <c r="DE62" i="26464"/>
  <c r="DF62" i="26464"/>
  <c r="DG62" i="26464"/>
  <c r="DH62" i="26464"/>
  <c r="DI62" i="26464"/>
  <c r="DJ62" i="26464"/>
  <c r="DK62" i="26464"/>
  <c r="DL62" i="26464"/>
  <c r="DM62" i="26464"/>
  <c r="DN62" i="26464"/>
  <c r="DO62" i="26464"/>
  <c r="DP62" i="26464"/>
  <c r="DQ62" i="26464"/>
  <c r="DR62" i="26464"/>
  <c r="DS62" i="26464"/>
  <c r="DT62" i="26464"/>
  <c r="DU62" i="26464"/>
  <c r="DZ62" i="26464"/>
  <c r="EA62" i="26464"/>
  <c r="EB62" i="26464"/>
  <c r="EC62" i="26464"/>
  <c r="ED62" i="26464"/>
  <c r="EE62" i="26464"/>
  <c r="EF62" i="26464"/>
  <c r="EG62" i="26464"/>
  <c r="EH62" i="26464"/>
  <c r="EI62" i="26464"/>
  <c r="EJ62" i="26464"/>
  <c r="EK62" i="26464"/>
  <c r="EL62" i="26464"/>
  <c r="EM62" i="26464"/>
  <c r="EN62" i="26464"/>
  <c r="EO62" i="26464"/>
  <c r="EP62" i="26464"/>
  <c r="A63" i="26464"/>
  <c r="B63" i="26464"/>
  <c r="C63" i="26464"/>
  <c r="E63" i="26464"/>
  <c r="F63" i="26464"/>
  <c r="G63" i="26464"/>
  <c r="H63" i="26464"/>
  <c r="I63" i="26464"/>
  <c r="J63" i="26464"/>
  <c r="K63" i="26464"/>
  <c r="L63" i="26464"/>
  <c r="M63" i="26464"/>
  <c r="N63" i="26464"/>
  <c r="O63" i="26464"/>
  <c r="P63" i="26464"/>
  <c r="Q63" i="26464"/>
  <c r="R63" i="26464"/>
  <c r="S63" i="26464"/>
  <c r="T63" i="26464"/>
  <c r="U63" i="26464"/>
  <c r="V63" i="26464"/>
  <c r="W63" i="26464"/>
  <c r="X63" i="26464"/>
  <c r="Y63" i="26464"/>
  <c r="Z63" i="26464"/>
  <c r="AA63" i="26464"/>
  <c r="AB63" i="26464"/>
  <c r="AC63" i="26464"/>
  <c r="AD63" i="26464"/>
  <c r="AE63" i="26464"/>
  <c r="AF63" i="26464"/>
  <c r="AG63" i="26464"/>
  <c r="AH63" i="26464"/>
  <c r="AI63" i="26464"/>
  <c r="AJ63" i="26464"/>
  <c r="AK63" i="26464"/>
  <c r="AL63" i="26464"/>
  <c r="AM63" i="26464"/>
  <c r="AN63" i="26464"/>
  <c r="AO63" i="26464"/>
  <c r="AP63" i="26464"/>
  <c r="AQ63" i="26464"/>
  <c r="AR63" i="26464"/>
  <c r="AS63" i="26464"/>
  <c r="AT63" i="26464"/>
  <c r="AU63" i="26464"/>
  <c r="AV63" i="26464"/>
  <c r="AW63" i="26464"/>
  <c r="AX63" i="26464"/>
  <c r="AY63" i="26464"/>
  <c r="AZ63" i="26464"/>
  <c r="BA63" i="26464"/>
  <c r="BB63" i="26464"/>
  <c r="BC63" i="26464"/>
  <c r="BD63" i="26464"/>
  <c r="BE63" i="26464"/>
  <c r="BF63" i="26464"/>
  <c r="BG63" i="26464"/>
  <c r="BH63" i="26464"/>
  <c r="BI63" i="26464"/>
  <c r="BJ63" i="26464"/>
  <c r="BK63" i="26464"/>
  <c r="BL63" i="26464"/>
  <c r="BM63" i="26464"/>
  <c r="BN63" i="26464"/>
  <c r="BO63" i="26464"/>
  <c r="BP63" i="26464"/>
  <c r="BQ63" i="26464"/>
  <c r="BR63" i="26464"/>
  <c r="BS63" i="26464"/>
  <c r="BT63" i="26464"/>
  <c r="BU63" i="26464"/>
  <c r="BV63" i="26464"/>
  <c r="BW63" i="26464"/>
  <c r="BX63" i="26464"/>
  <c r="BY63" i="26464"/>
  <c r="BZ63" i="26464"/>
  <c r="CA63" i="26464"/>
  <c r="CB63" i="26464"/>
  <c r="CC63" i="26464"/>
  <c r="CD63" i="26464"/>
  <c r="CE63" i="26464"/>
  <c r="CF63" i="26464"/>
  <c r="CG63" i="26464"/>
  <c r="CH63" i="26464"/>
  <c r="CI63" i="26464"/>
  <c r="CJ63" i="26464"/>
  <c r="CK63" i="26464"/>
  <c r="CL63" i="26464"/>
  <c r="CM63" i="26464"/>
  <c r="CN63" i="26464"/>
  <c r="CO63" i="26464"/>
  <c r="CP63" i="26464"/>
  <c r="CQ63" i="26464"/>
  <c r="CR63" i="26464"/>
  <c r="CS63" i="26464"/>
  <c r="CT63" i="26464"/>
  <c r="CU63" i="26464"/>
  <c r="CV63" i="26464"/>
  <c r="CW63" i="26464"/>
  <c r="CX63" i="26464"/>
  <c r="CY63" i="26464"/>
  <c r="CZ63" i="26464"/>
  <c r="DA63" i="26464"/>
  <c r="DB63" i="26464"/>
  <c r="DE63" i="26464"/>
  <c r="DF63" i="26464"/>
  <c r="DG63" i="26464"/>
  <c r="DH63" i="26464"/>
  <c r="DI63" i="26464"/>
  <c r="DJ63" i="26464"/>
  <c r="DK63" i="26464"/>
  <c r="DL63" i="26464"/>
  <c r="DM63" i="26464"/>
  <c r="DN63" i="26464"/>
  <c r="DO63" i="26464"/>
  <c r="DP63" i="26464"/>
  <c r="DQ63" i="26464"/>
  <c r="DR63" i="26464"/>
  <c r="DS63" i="26464"/>
  <c r="DT63" i="26464"/>
  <c r="DU63" i="26464"/>
  <c r="DZ63" i="26464"/>
  <c r="EA63" i="26464"/>
  <c r="EB63" i="26464"/>
  <c r="EC63" i="26464"/>
  <c r="ED63" i="26464"/>
  <c r="EE63" i="26464"/>
  <c r="EF63" i="26464"/>
  <c r="EG63" i="26464"/>
  <c r="EH63" i="26464"/>
  <c r="EI63" i="26464"/>
  <c r="EJ63" i="26464"/>
  <c r="EK63" i="26464"/>
  <c r="EL63" i="26464"/>
  <c r="EM63" i="26464"/>
  <c r="EN63" i="26464"/>
  <c r="EO63" i="26464"/>
  <c r="EP63" i="26464"/>
  <c r="A64" i="26464"/>
  <c r="B64" i="26464"/>
  <c r="C64" i="26464"/>
  <c r="E64" i="26464"/>
  <c r="F64" i="26464"/>
  <c r="G64" i="26464"/>
  <c r="H64" i="26464"/>
  <c r="I64" i="26464"/>
  <c r="J64" i="26464"/>
  <c r="K64" i="26464"/>
  <c r="L64" i="26464"/>
  <c r="M64" i="26464"/>
  <c r="N64" i="26464"/>
  <c r="O64" i="26464"/>
  <c r="P64" i="26464"/>
  <c r="Q64" i="26464"/>
  <c r="R64" i="26464"/>
  <c r="S64" i="26464"/>
  <c r="T64" i="26464"/>
  <c r="U64" i="26464"/>
  <c r="V64" i="26464"/>
  <c r="W64" i="26464"/>
  <c r="X64" i="26464"/>
  <c r="Y64" i="26464"/>
  <c r="Z64" i="26464"/>
  <c r="AA64" i="26464"/>
  <c r="AB64" i="26464"/>
  <c r="AC64" i="26464"/>
  <c r="AD64" i="26464"/>
  <c r="AE64" i="26464"/>
  <c r="AF64" i="26464"/>
  <c r="AG64" i="26464"/>
  <c r="AH64" i="26464"/>
  <c r="AI64" i="26464"/>
  <c r="AJ64" i="26464"/>
  <c r="AK64" i="26464"/>
  <c r="AL64" i="26464"/>
  <c r="AM64" i="26464"/>
  <c r="AN64" i="26464"/>
  <c r="AO64" i="26464"/>
  <c r="AP64" i="26464"/>
  <c r="AQ64" i="26464"/>
  <c r="AR64" i="26464"/>
  <c r="AS64" i="26464"/>
  <c r="AT64" i="26464"/>
  <c r="AU64" i="26464"/>
  <c r="AV64" i="26464"/>
  <c r="AW64" i="26464"/>
  <c r="AX64" i="26464"/>
  <c r="AY64" i="26464"/>
  <c r="AZ64" i="26464"/>
  <c r="BA64" i="26464"/>
  <c r="BB64" i="26464"/>
  <c r="BC64" i="26464"/>
  <c r="BD64" i="26464"/>
  <c r="BE64" i="26464"/>
  <c r="BF64" i="26464"/>
  <c r="BG64" i="26464"/>
  <c r="BH64" i="26464"/>
  <c r="BI64" i="26464"/>
  <c r="BJ64" i="26464"/>
  <c r="BK64" i="26464"/>
  <c r="BL64" i="26464"/>
  <c r="BM64" i="26464"/>
  <c r="BN64" i="26464"/>
  <c r="BO64" i="26464"/>
  <c r="BP64" i="26464"/>
  <c r="BQ64" i="26464"/>
  <c r="BR64" i="26464"/>
  <c r="BS64" i="26464"/>
  <c r="BT64" i="26464"/>
  <c r="BU64" i="26464"/>
  <c r="BV64" i="26464"/>
  <c r="BW64" i="26464"/>
  <c r="BX64" i="26464"/>
  <c r="BY64" i="26464"/>
  <c r="BZ64" i="26464"/>
  <c r="CA64" i="26464"/>
  <c r="CB64" i="26464"/>
  <c r="CC64" i="26464"/>
  <c r="CD64" i="26464"/>
  <c r="CE64" i="26464"/>
  <c r="CF64" i="26464"/>
  <c r="CG64" i="26464"/>
  <c r="CH64" i="26464"/>
  <c r="CI64" i="26464"/>
  <c r="CJ64" i="26464"/>
  <c r="CK64" i="26464"/>
  <c r="CL64" i="26464"/>
  <c r="CM64" i="26464"/>
  <c r="CN64" i="26464"/>
  <c r="CO64" i="26464"/>
  <c r="CP64" i="26464"/>
  <c r="CQ64" i="26464"/>
  <c r="CR64" i="26464"/>
  <c r="CS64" i="26464"/>
  <c r="CT64" i="26464"/>
  <c r="CU64" i="26464"/>
  <c r="CV64" i="26464"/>
  <c r="CW64" i="26464"/>
  <c r="CX64" i="26464"/>
  <c r="CY64" i="26464"/>
  <c r="CZ64" i="26464"/>
  <c r="DA64" i="26464"/>
  <c r="DB64" i="26464"/>
  <c r="DE64" i="26464"/>
  <c r="DF64" i="26464"/>
  <c r="DG64" i="26464"/>
  <c r="DH64" i="26464"/>
  <c r="DI64" i="26464"/>
  <c r="DJ64" i="26464"/>
  <c r="DK64" i="26464"/>
  <c r="DL64" i="26464"/>
  <c r="DM64" i="26464"/>
  <c r="DN64" i="26464"/>
  <c r="DO64" i="26464"/>
  <c r="DP64" i="26464"/>
  <c r="DQ64" i="26464"/>
  <c r="DR64" i="26464"/>
  <c r="DS64" i="26464"/>
  <c r="DT64" i="26464"/>
  <c r="DU64" i="26464"/>
  <c r="DZ64" i="26464"/>
  <c r="EA64" i="26464"/>
  <c r="EB64" i="26464"/>
  <c r="EC64" i="26464"/>
  <c r="ED64" i="26464"/>
  <c r="EE64" i="26464"/>
  <c r="EF64" i="26464"/>
  <c r="EG64" i="26464"/>
  <c r="EH64" i="26464"/>
  <c r="EI64" i="26464"/>
  <c r="EJ64" i="26464"/>
  <c r="EK64" i="26464"/>
  <c r="EL64" i="26464"/>
  <c r="EM64" i="26464"/>
  <c r="EN64" i="26464"/>
  <c r="EO64" i="26464"/>
  <c r="EP64" i="26464"/>
  <c r="A65" i="26464"/>
  <c r="B65" i="26464"/>
  <c r="C65" i="26464"/>
  <c r="E65" i="26464"/>
  <c r="F65" i="26464"/>
  <c r="G65" i="26464"/>
  <c r="H65" i="26464"/>
  <c r="I65" i="26464"/>
  <c r="J65" i="26464"/>
  <c r="K65" i="26464"/>
  <c r="L65" i="26464"/>
  <c r="M65" i="26464"/>
  <c r="N65" i="26464"/>
  <c r="O65" i="26464"/>
  <c r="P65" i="26464"/>
  <c r="Q65" i="26464"/>
  <c r="R65" i="26464"/>
  <c r="S65" i="26464"/>
  <c r="T65" i="26464"/>
  <c r="U65" i="26464"/>
  <c r="V65" i="26464"/>
  <c r="W65" i="26464"/>
  <c r="X65" i="26464"/>
  <c r="Y65" i="26464"/>
  <c r="Z65" i="26464"/>
  <c r="AA65" i="26464"/>
  <c r="AB65" i="26464"/>
  <c r="AC65" i="26464"/>
  <c r="AD65" i="26464"/>
  <c r="AE65" i="26464"/>
  <c r="AF65" i="26464"/>
  <c r="AG65" i="26464"/>
  <c r="AH65" i="26464"/>
  <c r="AI65" i="26464"/>
  <c r="AJ65" i="26464"/>
  <c r="AK65" i="26464"/>
  <c r="AL65" i="26464"/>
  <c r="AM65" i="26464"/>
  <c r="AN65" i="26464"/>
  <c r="AO65" i="26464"/>
  <c r="AP65" i="26464"/>
  <c r="AQ65" i="26464"/>
  <c r="AR65" i="26464"/>
  <c r="AS65" i="26464"/>
  <c r="AT65" i="26464"/>
  <c r="AU65" i="26464"/>
  <c r="AV65" i="26464"/>
  <c r="AW65" i="26464"/>
  <c r="AX65" i="26464"/>
  <c r="AY65" i="26464"/>
  <c r="AZ65" i="26464"/>
  <c r="BA65" i="26464"/>
  <c r="BB65" i="26464"/>
  <c r="BC65" i="26464"/>
  <c r="BD65" i="26464"/>
  <c r="BE65" i="26464"/>
  <c r="BF65" i="26464"/>
  <c r="BG65" i="26464"/>
  <c r="BH65" i="26464"/>
  <c r="BI65" i="26464"/>
  <c r="BJ65" i="26464"/>
  <c r="BK65" i="26464"/>
  <c r="BL65" i="26464"/>
  <c r="BM65" i="26464"/>
  <c r="BN65" i="26464"/>
  <c r="BO65" i="26464"/>
  <c r="BP65" i="26464"/>
  <c r="BQ65" i="26464"/>
  <c r="BR65" i="26464"/>
  <c r="BS65" i="26464"/>
  <c r="BT65" i="26464"/>
  <c r="BU65" i="26464"/>
  <c r="BV65" i="26464"/>
  <c r="BW65" i="26464"/>
  <c r="BX65" i="26464"/>
  <c r="BY65" i="26464"/>
  <c r="BZ65" i="26464"/>
  <c r="CA65" i="26464"/>
  <c r="CB65" i="26464"/>
  <c r="CC65" i="26464"/>
  <c r="CD65" i="26464"/>
  <c r="CE65" i="26464"/>
  <c r="CF65" i="26464"/>
  <c r="CG65" i="26464"/>
  <c r="CH65" i="26464"/>
  <c r="CI65" i="26464"/>
  <c r="CJ65" i="26464"/>
  <c r="CK65" i="26464"/>
  <c r="CL65" i="26464"/>
  <c r="CM65" i="26464"/>
  <c r="CN65" i="26464"/>
  <c r="CO65" i="26464"/>
  <c r="CP65" i="26464"/>
  <c r="CQ65" i="26464"/>
  <c r="CR65" i="26464"/>
  <c r="CS65" i="26464"/>
  <c r="CT65" i="26464"/>
  <c r="CU65" i="26464"/>
  <c r="CV65" i="26464"/>
  <c r="CW65" i="26464"/>
  <c r="CX65" i="26464"/>
  <c r="CY65" i="26464"/>
  <c r="CZ65" i="26464"/>
  <c r="DA65" i="26464"/>
  <c r="DB65" i="26464"/>
  <c r="DE65" i="26464"/>
  <c r="DF65" i="26464"/>
  <c r="DG65" i="26464"/>
  <c r="DH65" i="26464"/>
  <c r="DI65" i="26464"/>
  <c r="DJ65" i="26464"/>
  <c r="DK65" i="26464"/>
  <c r="DL65" i="26464"/>
  <c r="DM65" i="26464"/>
  <c r="DN65" i="26464"/>
  <c r="DO65" i="26464"/>
  <c r="DP65" i="26464"/>
  <c r="DQ65" i="26464"/>
  <c r="DR65" i="26464"/>
  <c r="DS65" i="26464"/>
  <c r="DT65" i="26464"/>
  <c r="DU65" i="26464"/>
  <c r="DZ65" i="26464"/>
  <c r="EA65" i="26464"/>
  <c r="EB65" i="26464"/>
  <c r="EC65" i="26464"/>
  <c r="ED65" i="26464"/>
  <c r="EE65" i="26464"/>
  <c r="EF65" i="26464"/>
  <c r="EG65" i="26464"/>
  <c r="EH65" i="26464"/>
  <c r="EI65" i="26464"/>
  <c r="EJ65" i="26464"/>
  <c r="EK65" i="26464"/>
  <c r="EL65" i="26464"/>
  <c r="EM65" i="26464"/>
  <c r="EN65" i="26464"/>
  <c r="EO65" i="26464"/>
  <c r="EP65" i="26464"/>
  <c r="A66" i="26464"/>
  <c r="B66" i="26464"/>
  <c r="C66" i="26464"/>
  <c r="E66" i="26464"/>
  <c r="F66" i="26464"/>
  <c r="G66" i="26464"/>
  <c r="H66" i="26464"/>
  <c r="I66" i="26464"/>
  <c r="J66" i="26464"/>
  <c r="K66" i="26464"/>
  <c r="L66" i="26464"/>
  <c r="M66" i="26464"/>
  <c r="N66" i="26464"/>
  <c r="O66" i="26464"/>
  <c r="P66" i="26464"/>
  <c r="Q66" i="26464"/>
  <c r="R66" i="26464"/>
  <c r="S66" i="26464"/>
  <c r="T66" i="26464"/>
  <c r="U66" i="26464"/>
  <c r="V66" i="26464"/>
  <c r="W66" i="26464"/>
  <c r="X66" i="26464"/>
  <c r="Y66" i="26464"/>
  <c r="Z66" i="26464"/>
  <c r="AA66" i="26464"/>
  <c r="AB66" i="26464"/>
  <c r="AC66" i="26464"/>
  <c r="AD66" i="26464"/>
  <c r="AE66" i="26464"/>
  <c r="AF66" i="26464"/>
  <c r="AG66" i="26464"/>
  <c r="AH66" i="26464"/>
  <c r="AI66" i="26464"/>
  <c r="AJ66" i="26464"/>
  <c r="AK66" i="26464"/>
  <c r="AL66" i="26464"/>
  <c r="AM66" i="26464"/>
  <c r="AN66" i="26464"/>
  <c r="AO66" i="26464"/>
  <c r="AP66" i="26464"/>
  <c r="AQ66" i="26464"/>
  <c r="AR66" i="26464"/>
  <c r="AS66" i="26464"/>
  <c r="AT66" i="26464"/>
  <c r="AU66" i="26464"/>
  <c r="AV66" i="26464"/>
  <c r="AW66" i="26464"/>
  <c r="AX66" i="26464"/>
  <c r="AY66" i="26464"/>
  <c r="AZ66" i="26464"/>
  <c r="BA66" i="26464"/>
  <c r="BB66" i="26464"/>
  <c r="BC66" i="26464"/>
  <c r="BD66" i="26464"/>
  <c r="BE66" i="26464"/>
  <c r="BF66" i="26464"/>
  <c r="BG66" i="26464"/>
  <c r="BH66" i="26464"/>
  <c r="BI66" i="26464"/>
  <c r="BJ66" i="26464"/>
  <c r="BK66" i="26464"/>
  <c r="BL66" i="26464"/>
  <c r="BM66" i="26464"/>
  <c r="BN66" i="26464"/>
  <c r="BO66" i="26464"/>
  <c r="BP66" i="26464"/>
  <c r="BQ66" i="26464"/>
  <c r="BR66" i="26464"/>
  <c r="BS66" i="26464"/>
  <c r="BT66" i="26464"/>
  <c r="BU66" i="26464"/>
  <c r="BV66" i="26464"/>
  <c r="BW66" i="26464"/>
  <c r="BX66" i="26464"/>
  <c r="BY66" i="26464"/>
  <c r="BZ66" i="26464"/>
  <c r="CA66" i="26464"/>
  <c r="CB66" i="26464"/>
  <c r="CC66" i="26464"/>
  <c r="CD66" i="26464"/>
  <c r="CE66" i="26464"/>
  <c r="CF66" i="26464"/>
  <c r="CG66" i="26464"/>
  <c r="CH66" i="26464"/>
  <c r="CI66" i="26464"/>
  <c r="CJ66" i="26464"/>
  <c r="CK66" i="26464"/>
  <c r="CL66" i="26464"/>
  <c r="CM66" i="26464"/>
  <c r="CN66" i="26464"/>
  <c r="CO66" i="26464"/>
  <c r="CP66" i="26464"/>
  <c r="CQ66" i="26464"/>
  <c r="CR66" i="26464"/>
  <c r="CS66" i="26464"/>
  <c r="CT66" i="26464"/>
  <c r="CU66" i="26464"/>
  <c r="CV66" i="26464"/>
  <c r="CW66" i="26464"/>
  <c r="CX66" i="26464"/>
  <c r="CY66" i="26464"/>
  <c r="CZ66" i="26464"/>
  <c r="DA66" i="26464"/>
  <c r="DB66" i="26464"/>
  <c r="DE66" i="26464"/>
  <c r="DF66" i="26464"/>
  <c r="DG66" i="26464"/>
  <c r="DH66" i="26464"/>
  <c r="DI66" i="26464"/>
  <c r="DJ66" i="26464"/>
  <c r="DK66" i="26464"/>
  <c r="DL66" i="26464"/>
  <c r="DM66" i="26464"/>
  <c r="DN66" i="26464"/>
  <c r="DO66" i="26464"/>
  <c r="DP66" i="26464"/>
  <c r="DQ66" i="26464"/>
  <c r="DR66" i="26464"/>
  <c r="DS66" i="26464"/>
  <c r="DT66" i="26464"/>
  <c r="DU66" i="26464"/>
  <c r="DZ66" i="26464"/>
  <c r="EA66" i="26464"/>
  <c r="EB66" i="26464"/>
  <c r="EC66" i="26464"/>
  <c r="ED66" i="26464"/>
  <c r="EE66" i="26464"/>
  <c r="EF66" i="26464"/>
  <c r="EG66" i="26464"/>
  <c r="EH66" i="26464"/>
  <c r="EI66" i="26464"/>
  <c r="EJ66" i="26464"/>
  <c r="EK66" i="26464"/>
  <c r="EL66" i="26464"/>
  <c r="EM66" i="26464"/>
  <c r="EN66" i="26464"/>
  <c r="EO66" i="26464"/>
  <c r="EP66" i="26464"/>
  <c r="A67" i="26464"/>
  <c r="B67" i="26464"/>
  <c r="C67" i="26464"/>
  <c r="E67" i="26464"/>
  <c r="F67" i="26464"/>
  <c r="G67" i="26464"/>
  <c r="H67" i="26464"/>
  <c r="I67" i="26464"/>
  <c r="J67" i="26464"/>
  <c r="K67" i="26464"/>
  <c r="L67" i="26464"/>
  <c r="M67" i="26464"/>
  <c r="N67" i="26464"/>
  <c r="O67" i="26464"/>
  <c r="P67" i="26464"/>
  <c r="Q67" i="26464"/>
  <c r="R67" i="26464"/>
  <c r="S67" i="26464"/>
  <c r="T67" i="26464"/>
  <c r="U67" i="26464"/>
  <c r="V67" i="26464"/>
  <c r="W67" i="26464"/>
  <c r="X67" i="26464"/>
  <c r="Y67" i="26464"/>
  <c r="Z67" i="26464"/>
  <c r="AA67" i="26464"/>
  <c r="AB67" i="26464"/>
  <c r="AC67" i="26464"/>
  <c r="AD67" i="26464"/>
  <c r="AE67" i="26464"/>
  <c r="AF67" i="26464"/>
  <c r="AG67" i="26464"/>
  <c r="AH67" i="26464"/>
  <c r="AI67" i="26464"/>
  <c r="AJ67" i="26464"/>
  <c r="AK67" i="26464"/>
  <c r="AL67" i="26464"/>
  <c r="AM67" i="26464"/>
  <c r="AN67" i="26464"/>
  <c r="AO67" i="26464"/>
  <c r="AP67" i="26464"/>
  <c r="AQ67" i="26464"/>
  <c r="AR67" i="26464"/>
  <c r="AS67" i="26464"/>
  <c r="AT67" i="26464"/>
  <c r="AU67" i="26464"/>
  <c r="AV67" i="26464"/>
  <c r="AW67" i="26464"/>
  <c r="AX67" i="26464"/>
  <c r="AY67" i="26464"/>
  <c r="AZ67" i="26464"/>
  <c r="BA67" i="26464"/>
  <c r="BB67" i="26464"/>
  <c r="BC67" i="26464"/>
  <c r="BD67" i="26464"/>
  <c r="BE67" i="26464"/>
  <c r="BF67" i="26464"/>
  <c r="BG67" i="26464"/>
  <c r="BH67" i="26464"/>
  <c r="BI67" i="26464"/>
  <c r="BJ67" i="26464"/>
  <c r="BK67" i="26464"/>
  <c r="BL67" i="26464"/>
  <c r="BM67" i="26464"/>
  <c r="BN67" i="26464"/>
  <c r="BO67" i="26464"/>
  <c r="BP67" i="26464"/>
  <c r="BQ67" i="26464"/>
  <c r="BR67" i="26464"/>
  <c r="BS67" i="26464"/>
  <c r="BT67" i="26464"/>
  <c r="BU67" i="26464"/>
  <c r="BV67" i="26464"/>
  <c r="BW67" i="26464"/>
  <c r="BX67" i="26464"/>
  <c r="BY67" i="26464"/>
  <c r="BZ67" i="26464"/>
  <c r="CA67" i="26464"/>
  <c r="CB67" i="26464"/>
  <c r="CC67" i="26464"/>
  <c r="CD67" i="26464"/>
  <c r="CE67" i="26464"/>
  <c r="CF67" i="26464"/>
  <c r="CG67" i="26464"/>
  <c r="CH67" i="26464"/>
  <c r="CI67" i="26464"/>
  <c r="CJ67" i="26464"/>
  <c r="CK67" i="26464"/>
  <c r="CL67" i="26464"/>
  <c r="CM67" i="26464"/>
  <c r="CN67" i="26464"/>
  <c r="CO67" i="26464"/>
  <c r="CP67" i="26464"/>
  <c r="CQ67" i="26464"/>
  <c r="CR67" i="26464"/>
  <c r="CS67" i="26464"/>
  <c r="CT67" i="26464"/>
  <c r="CU67" i="26464"/>
  <c r="CV67" i="26464"/>
  <c r="CW67" i="26464"/>
  <c r="CX67" i="26464"/>
  <c r="CY67" i="26464"/>
  <c r="CZ67" i="26464"/>
  <c r="DA67" i="26464"/>
  <c r="DB67" i="26464"/>
  <c r="DE67" i="26464"/>
  <c r="DF67" i="26464"/>
  <c r="DG67" i="26464"/>
  <c r="DH67" i="26464"/>
  <c r="DI67" i="26464"/>
  <c r="DJ67" i="26464"/>
  <c r="DK67" i="26464"/>
  <c r="DL67" i="26464"/>
  <c r="DM67" i="26464"/>
  <c r="DN67" i="26464"/>
  <c r="DO67" i="26464"/>
  <c r="DP67" i="26464"/>
  <c r="DQ67" i="26464"/>
  <c r="DR67" i="26464"/>
  <c r="DS67" i="26464"/>
  <c r="DT67" i="26464"/>
  <c r="DU67" i="26464"/>
  <c r="DZ67" i="26464"/>
  <c r="EA67" i="26464"/>
  <c r="EB67" i="26464"/>
  <c r="EC67" i="26464"/>
  <c r="ED67" i="26464"/>
  <c r="EE67" i="26464"/>
  <c r="EF67" i="26464"/>
  <c r="EG67" i="26464"/>
  <c r="EH67" i="26464"/>
  <c r="EI67" i="26464"/>
  <c r="EJ67" i="26464"/>
  <c r="EK67" i="26464"/>
  <c r="EL67" i="26464"/>
  <c r="EM67" i="26464"/>
  <c r="EN67" i="26464"/>
  <c r="EO67" i="26464"/>
  <c r="EP67" i="26464"/>
  <c r="A68" i="26464"/>
  <c r="B68" i="26464"/>
  <c r="C68" i="26464"/>
  <c r="E68" i="26464"/>
  <c r="F68" i="26464"/>
  <c r="G68" i="26464"/>
  <c r="H68" i="26464"/>
  <c r="I68" i="26464"/>
  <c r="J68" i="26464"/>
  <c r="K68" i="26464"/>
  <c r="L68" i="26464"/>
  <c r="M68" i="26464"/>
  <c r="N68" i="26464"/>
  <c r="O68" i="26464"/>
  <c r="P68" i="26464"/>
  <c r="Q68" i="26464"/>
  <c r="R68" i="26464"/>
  <c r="S68" i="26464"/>
  <c r="T68" i="26464"/>
  <c r="U68" i="26464"/>
  <c r="V68" i="26464"/>
  <c r="W68" i="26464"/>
  <c r="X68" i="26464"/>
  <c r="Y68" i="26464"/>
  <c r="Z68" i="26464"/>
  <c r="AA68" i="26464"/>
  <c r="AB68" i="26464"/>
  <c r="AC68" i="26464"/>
  <c r="AD68" i="26464"/>
  <c r="AE68" i="26464"/>
  <c r="AF68" i="26464"/>
  <c r="AG68" i="26464"/>
  <c r="AH68" i="26464"/>
  <c r="AI68" i="26464"/>
  <c r="AJ68" i="26464"/>
  <c r="AK68" i="26464"/>
  <c r="AL68" i="26464"/>
  <c r="AM68" i="26464"/>
  <c r="AN68" i="26464"/>
  <c r="AO68" i="26464"/>
  <c r="AP68" i="26464"/>
  <c r="AQ68" i="26464"/>
  <c r="AR68" i="26464"/>
  <c r="AS68" i="26464"/>
  <c r="AT68" i="26464"/>
  <c r="AU68" i="26464"/>
  <c r="AV68" i="26464"/>
  <c r="AW68" i="26464"/>
  <c r="AX68" i="26464"/>
  <c r="AY68" i="26464"/>
  <c r="AZ68" i="26464"/>
  <c r="BA68" i="26464"/>
  <c r="BB68" i="26464"/>
  <c r="BC68" i="26464"/>
  <c r="BD68" i="26464"/>
  <c r="BE68" i="26464"/>
  <c r="BF68" i="26464"/>
  <c r="BG68" i="26464"/>
  <c r="BH68" i="26464"/>
  <c r="BI68" i="26464"/>
  <c r="BJ68" i="26464"/>
  <c r="BK68" i="26464"/>
  <c r="BL68" i="26464"/>
  <c r="BM68" i="26464"/>
  <c r="BN68" i="26464"/>
  <c r="BO68" i="26464"/>
  <c r="BP68" i="26464"/>
  <c r="BQ68" i="26464"/>
  <c r="BR68" i="26464"/>
  <c r="BS68" i="26464"/>
  <c r="BT68" i="26464"/>
  <c r="BU68" i="26464"/>
  <c r="BV68" i="26464"/>
  <c r="BW68" i="26464"/>
  <c r="BX68" i="26464"/>
  <c r="BY68" i="26464"/>
  <c r="BZ68" i="26464"/>
  <c r="CA68" i="26464"/>
  <c r="CB68" i="26464"/>
  <c r="CC68" i="26464"/>
  <c r="CD68" i="26464"/>
  <c r="CE68" i="26464"/>
  <c r="CF68" i="26464"/>
  <c r="CG68" i="26464"/>
  <c r="CH68" i="26464"/>
  <c r="CI68" i="26464"/>
  <c r="CJ68" i="26464"/>
  <c r="CK68" i="26464"/>
  <c r="CL68" i="26464"/>
  <c r="CM68" i="26464"/>
  <c r="CN68" i="26464"/>
  <c r="CO68" i="26464"/>
  <c r="CP68" i="26464"/>
  <c r="CQ68" i="26464"/>
  <c r="CR68" i="26464"/>
  <c r="CS68" i="26464"/>
  <c r="CT68" i="26464"/>
  <c r="CU68" i="26464"/>
  <c r="CV68" i="26464"/>
  <c r="CW68" i="26464"/>
  <c r="CX68" i="26464"/>
  <c r="CY68" i="26464"/>
  <c r="CZ68" i="26464"/>
  <c r="DA68" i="26464"/>
  <c r="DB68" i="26464"/>
  <c r="DE68" i="26464"/>
  <c r="DF68" i="26464"/>
  <c r="DG68" i="26464"/>
  <c r="DH68" i="26464"/>
  <c r="DI68" i="26464"/>
  <c r="DJ68" i="26464"/>
  <c r="DK68" i="26464"/>
  <c r="DL68" i="26464"/>
  <c r="DM68" i="26464"/>
  <c r="DN68" i="26464"/>
  <c r="DO68" i="26464"/>
  <c r="DP68" i="26464"/>
  <c r="DQ68" i="26464"/>
  <c r="DR68" i="26464"/>
  <c r="DS68" i="26464"/>
  <c r="DT68" i="26464"/>
  <c r="DU68" i="26464"/>
  <c r="DZ68" i="26464"/>
  <c r="EA68" i="26464"/>
  <c r="EB68" i="26464"/>
  <c r="EC68" i="26464"/>
  <c r="ED68" i="26464"/>
  <c r="EE68" i="26464"/>
  <c r="EF68" i="26464"/>
  <c r="EG68" i="26464"/>
  <c r="EH68" i="26464"/>
  <c r="EI68" i="26464"/>
  <c r="EJ68" i="26464"/>
  <c r="EK68" i="26464"/>
  <c r="EL68" i="26464"/>
  <c r="EM68" i="26464"/>
  <c r="EN68" i="26464"/>
  <c r="EO68" i="26464"/>
  <c r="EP68" i="26464"/>
  <c r="A69" i="26464"/>
  <c r="B69" i="26464"/>
  <c r="C69" i="26464"/>
  <c r="E69" i="26464"/>
  <c r="F69" i="26464"/>
  <c r="G69" i="26464"/>
  <c r="H69" i="26464"/>
  <c r="I69" i="26464"/>
  <c r="J69" i="26464"/>
  <c r="K69" i="26464"/>
  <c r="L69" i="26464"/>
  <c r="M69" i="26464"/>
  <c r="N69" i="26464"/>
  <c r="O69" i="26464"/>
  <c r="P69" i="26464"/>
  <c r="Q69" i="26464"/>
  <c r="R69" i="26464"/>
  <c r="S69" i="26464"/>
  <c r="T69" i="26464"/>
  <c r="U69" i="26464"/>
  <c r="V69" i="26464"/>
  <c r="W69" i="26464"/>
  <c r="X69" i="26464"/>
  <c r="Y69" i="26464"/>
  <c r="Z69" i="26464"/>
  <c r="AA69" i="26464"/>
  <c r="AB69" i="26464"/>
  <c r="AC69" i="26464"/>
  <c r="AD69" i="26464"/>
  <c r="AE69" i="26464"/>
  <c r="AF69" i="26464"/>
  <c r="AG69" i="26464"/>
  <c r="AH69" i="26464"/>
  <c r="AI69" i="26464"/>
  <c r="AJ69" i="26464"/>
  <c r="AK69" i="26464"/>
  <c r="AL69" i="26464"/>
  <c r="AM69" i="26464"/>
  <c r="AN69" i="26464"/>
  <c r="AO69" i="26464"/>
  <c r="AP69" i="26464"/>
  <c r="AQ69" i="26464"/>
  <c r="AR69" i="26464"/>
  <c r="AS69" i="26464"/>
  <c r="AT69" i="26464"/>
  <c r="AU69" i="26464"/>
  <c r="AV69" i="26464"/>
  <c r="AW69" i="26464"/>
  <c r="AX69" i="26464"/>
  <c r="AY69" i="26464"/>
  <c r="AZ69" i="26464"/>
  <c r="BA69" i="26464"/>
  <c r="BB69" i="26464"/>
  <c r="BC69" i="26464"/>
  <c r="BD69" i="26464"/>
  <c r="BE69" i="26464"/>
  <c r="BF69" i="26464"/>
  <c r="BG69" i="26464"/>
  <c r="BH69" i="26464"/>
  <c r="BI69" i="26464"/>
  <c r="BJ69" i="26464"/>
  <c r="BK69" i="26464"/>
  <c r="BL69" i="26464"/>
  <c r="BM69" i="26464"/>
  <c r="BN69" i="26464"/>
  <c r="BO69" i="26464"/>
  <c r="BP69" i="26464"/>
  <c r="BQ69" i="26464"/>
  <c r="BR69" i="26464"/>
  <c r="BS69" i="26464"/>
  <c r="BT69" i="26464"/>
  <c r="BU69" i="26464"/>
  <c r="BV69" i="26464"/>
  <c r="BW69" i="26464"/>
  <c r="BX69" i="26464"/>
  <c r="BY69" i="26464"/>
  <c r="BZ69" i="26464"/>
  <c r="CA69" i="26464"/>
  <c r="CB69" i="26464"/>
  <c r="CC69" i="26464"/>
  <c r="CD69" i="26464"/>
  <c r="CE69" i="26464"/>
  <c r="CF69" i="26464"/>
  <c r="CG69" i="26464"/>
  <c r="CH69" i="26464"/>
  <c r="CI69" i="26464"/>
  <c r="CJ69" i="26464"/>
  <c r="CK69" i="26464"/>
  <c r="CL69" i="26464"/>
  <c r="CM69" i="26464"/>
  <c r="CN69" i="26464"/>
  <c r="CO69" i="26464"/>
  <c r="CP69" i="26464"/>
  <c r="CQ69" i="26464"/>
  <c r="CR69" i="26464"/>
  <c r="CS69" i="26464"/>
  <c r="CT69" i="26464"/>
  <c r="CU69" i="26464"/>
  <c r="CV69" i="26464"/>
  <c r="CW69" i="26464"/>
  <c r="CX69" i="26464"/>
  <c r="CY69" i="26464"/>
  <c r="CZ69" i="26464"/>
  <c r="DA69" i="26464"/>
  <c r="DB69" i="26464"/>
  <c r="DE69" i="26464"/>
  <c r="DF69" i="26464"/>
  <c r="DG69" i="26464"/>
  <c r="DH69" i="26464"/>
  <c r="DI69" i="26464"/>
  <c r="DJ69" i="26464"/>
  <c r="DK69" i="26464"/>
  <c r="DL69" i="26464"/>
  <c r="DM69" i="26464"/>
  <c r="DN69" i="26464"/>
  <c r="DO69" i="26464"/>
  <c r="DP69" i="26464"/>
  <c r="DQ69" i="26464"/>
  <c r="DR69" i="26464"/>
  <c r="DS69" i="26464"/>
  <c r="DT69" i="26464"/>
  <c r="DU69" i="26464"/>
  <c r="DZ69" i="26464"/>
  <c r="EA69" i="26464"/>
  <c r="EB69" i="26464"/>
  <c r="EC69" i="26464"/>
  <c r="ED69" i="26464"/>
  <c r="EE69" i="26464"/>
  <c r="EF69" i="26464"/>
  <c r="EG69" i="26464"/>
  <c r="EH69" i="26464"/>
  <c r="EI69" i="26464"/>
  <c r="EJ69" i="26464"/>
  <c r="EK69" i="26464"/>
  <c r="EL69" i="26464"/>
  <c r="EM69" i="26464"/>
  <c r="EN69" i="26464"/>
  <c r="EO69" i="26464"/>
  <c r="EP69" i="26464"/>
  <c r="A70" i="26464"/>
  <c r="B70" i="26464"/>
  <c r="C70" i="26464"/>
  <c r="E70" i="26464"/>
  <c r="F70" i="26464"/>
  <c r="G70" i="26464"/>
  <c r="H70" i="26464"/>
  <c r="I70" i="26464"/>
  <c r="J70" i="26464"/>
  <c r="K70" i="26464"/>
  <c r="L70" i="26464"/>
  <c r="M70" i="26464"/>
  <c r="N70" i="26464"/>
  <c r="O70" i="26464"/>
  <c r="P70" i="26464"/>
  <c r="Q70" i="26464"/>
  <c r="R70" i="26464"/>
  <c r="S70" i="26464"/>
  <c r="T70" i="26464"/>
  <c r="U70" i="26464"/>
  <c r="V70" i="26464"/>
  <c r="W70" i="26464"/>
  <c r="X70" i="26464"/>
  <c r="Y70" i="26464"/>
  <c r="Z70" i="26464"/>
  <c r="AA70" i="26464"/>
  <c r="AB70" i="26464"/>
  <c r="AC70" i="26464"/>
  <c r="AD70" i="26464"/>
  <c r="AE70" i="26464"/>
  <c r="AF70" i="26464"/>
  <c r="AG70" i="26464"/>
  <c r="AH70" i="26464"/>
  <c r="AI70" i="26464"/>
  <c r="AJ70" i="26464"/>
  <c r="AK70" i="26464"/>
  <c r="AL70" i="26464"/>
  <c r="AM70" i="26464"/>
  <c r="AN70" i="26464"/>
  <c r="AO70" i="26464"/>
  <c r="AP70" i="26464"/>
  <c r="AQ70" i="26464"/>
  <c r="AR70" i="26464"/>
  <c r="AS70" i="26464"/>
  <c r="AT70" i="26464"/>
  <c r="AU70" i="26464"/>
  <c r="AV70" i="26464"/>
  <c r="AW70" i="26464"/>
  <c r="AX70" i="26464"/>
  <c r="AY70" i="26464"/>
  <c r="AZ70" i="26464"/>
  <c r="BA70" i="26464"/>
  <c r="BB70" i="26464"/>
  <c r="BC70" i="26464"/>
  <c r="BD70" i="26464"/>
  <c r="BE70" i="26464"/>
  <c r="BF70" i="26464"/>
  <c r="BG70" i="26464"/>
  <c r="BH70" i="26464"/>
  <c r="BI70" i="26464"/>
  <c r="BJ70" i="26464"/>
  <c r="BK70" i="26464"/>
  <c r="BL70" i="26464"/>
  <c r="BM70" i="26464"/>
  <c r="BN70" i="26464"/>
  <c r="BO70" i="26464"/>
  <c r="BP70" i="26464"/>
  <c r="BQ70" i="26464"/>
  <c r="BR70" i="26464"/>
  <c r="BS70" i="26464"/>
  <c r="BT70" i="26464"/>
  <c r="BU70" i="26464"/>
  <c r="BV70" i="26464"/>
  <c r="BW70" i="26464"/>
  <c r="BX70" i="26464"/>
  <c r="BY70" i="26464"/>
  <c r="BZ70" i="26464"/>
  <c r="CA70" i="26464"/>
  <c r="CB70" i="26464"/>
  <c r="CC70" i="26464"/>
  <c r="CD70" i="26464"/>
  <c r="CE70" i="26464"/>
  <c r="CF70" i="26464"/>
  <c r="CG70" i="26464"/>
  <c r="CH70" i="26464"/>
  <c r="CI70" i="26464"/>
  <c r="CJ70" i="26464"/>
  <c r="CK70" i="26464"/>
  <c r="CL70" i="26464"/>
  <c r="CM70" i="26464"/>
  <c r="CN70" i="26464"/>
  <c r="CO70" i="26464"/>
  <c r="CP70" i="26464"/>
  <c r="CQ70" i="26464"/>
  <c r="CR70" i="26464"/>
  <c r="CS70" i="26464"/>
  <c r="CT70" i="26464"/>
  <c r="CU70" i="26464"/>
  <c r="CV70" i="26464"/>
  <c r="CW70" i="26464"/>
  <c r="CX70" i="26464"/>
  <c r="CY70" i="26464"/>
  <c r="CZ70" i="26464"/>
  <c r="DA70" i="26464"/>
  <c r="DB70" i="26464"/>
  <c r="DE70" i="26464"/>
  <c r="DF70" i="26464"/>
  <c r="DG70" i="26464"/>
  <c r="DH70" i="26464"/>
  <c r="DI70" i="26464"/>
  <c r="DJ70" i="26464"/>
  <c r="DK70" i="26464"/>
  <c r="DL70" i="26464"/>
  <c r="DM70" i="26464"/>
  <c r="DN70" i="26464"/>
  <c r="DO70" i="26464"/>
  <c r="DP70" i="26464"/>
  <c r="DQ70" i="26464"/>
  <c r="DR70" i="26464"/>
  <c r="DS70" i="26464"/>
  <c r="DT70" i="26464"/>
  <c r="DU70" i="26464"/>
  <c r="DZ70" i="26464"/>
  <c r="EA70" i="26464"/>
  <c r="EB70" i="26464"/>
  <c r="EC70" i="26464"/>
  <c r="ED70" i="26464"/>
  <c r="EE70" i="26464"/>
  <c r="EF70" i="26464"/>
  <c r="EG70" i="26464"/>
  <c r="EH70" i="26464"/>
  <c r="EI70" i="26464"/>
  <c r="EJ70" i="26464"/>
  <c r="EK70" i="26464"/>
  <c r="EL70" i="26464"/>
  <c r="EM70" i="26464"/>
  <c r="EN70" i="26464"/>
  <c r="EO70" i="26464"/>
  <c r="EP70" i="26464"/>
  <c r="A71" i="26464"/>
  <c r="B71" i="26464"/>
  <c r="C71" i="26464"/>
  <c r="E71" i="26464"/>
  <c r="F71" i="26464"/>
  <c r="G71" i="26464"/>
  <c r="H71" i="26464"/>
  <c r="I71" i="26464"/>
  <c r="J71" i="26464"/>
  <c r="K71" i="26464"/>
  <c r="L71" i="26464"/>
  <c r="M71" i="26464"/>
  <c r="N71" i="26464"/>
  <c r="O71" i="26464"/>
  <c r="P71" i="26464"/>
  <c r="Q71" i="26464"/>
  <c r="R71" i="26464"/>
  <c r="S71" i="26464"/>
  <c r="T71" i="26464"/>
  <c r="U71" i="26464"/>
  <c r="V71" i="26464"/>
  <c r="W71" i="26464"/>
  <c r="X71" i="26464"/>
  <c r="Y71" i="26464"/>
  <c r="Z71" i="26464"/>
  <c r="AA71" i="26464"/>
  <c r="AB71" i="26464"/>
  <c r="AC71" i="26464"/>
  <c r="AD71" i="26464"/>
  <c r="AE71" i="26464"/>
  <c r="AF71" i="26464"/>
  <c r="AG71" i="26464"/>
  <c r="AH71" i="26464"/>
  <c r="AI71" i="26464"/>
  <c r="AJ71" i="26464"/>
  <c r="AK71" i="26464"/>
  <c r="AL71" i="26464"/>
  <c r="AM71" i="26464"/>
  <c r="AN71" i="26464"/>
  <c r="AO71" i="26464"/>
  <c r="AP71" i="26464"/>
  <c r="AQ71" i="26464"/>
  <c r="AR71" i="26464"/>
  <c r="AS71" i="26464"/>
  <c r="AT71" i="26464"/>
  <c r="AU71" i="26464"/>
  <c r="AV71" i="26464"/>
  <c r="AW71" i="26464"/>
  <c r="AX71" i="26464"/>
  <c r="AY71" i="26464"/>
  <c r="AZ71" i="26464"/>
  <c r="BA71" i="26464"/>
  <c r="BB71" i="26464"/>
  <c r="BC71" i="26464"/>
  <c r="BD71" i="26464"/>
  <c r="BE71" i="26464"/>
  <c r="BF71" i="26464"/>
  <c r="BG71" i="26464"/>
  <c r="BH71" i="26464"/>
  <c r="BI71" i="26464"/>
  <c r="BJ71" i="26464"/>
  <c r="BK71" i="26464"/>
  <c r="BL71" i="26464"/>
  <c r="BM71" i="26464"/>
  <c r="BN71" i="26464"/>
  <c r="BO71" i="26464"/>
  <c r="BP71" i="26464"/>
  <c r="BQ71" i="26464"/>
  <c r="BR71" i="26464"/>
  <c r="BS71" i="26464"/>
  <c r="BT71" i="26464"/>
  <c r="BU71" i="26464"/>
  <c r="BV71" i="26464"/>
  <c r="BW71" i="26464"/>
  <c r="BX71" i="26464"/>
  <c r="BY71" i="26464"/>
  <c r="BZ71" i="26464"/>
  <c r="CA71" i="26464"/>
  <c r="CB71" i="26464"/>
  <c r="CC71" i="26464"/>
  <c r="CD71" i="26464"/>
  <c r="CE71" i="26464"/>
  <c r="CF71" i="26464"/>
  <c r="CG71" i="26464"/>
  <c r="CH71" i="26464"/>
  <c r="CI71" i="26464"/>
  <c r="CJ71" i="26464"/>
  <c r="CK71" i="26464"/>
  <c r="CL71" i="26464"/>
  <c r="CM71" i="26464"/>
  <c r="CN71" i="26464"/>
  <c r="CO71" i="26464"/>
  <c r="CP71" i="26464"/>
  <c r="CQ71" i="26464"/>
  <c r="CR71" i="26464"/>
  <c r="CS71" i="26464"/>
  <c r="CT71" i="26464"/>
  <c r="CU71" i="26464"/>
  <c r="CV71" i="26464"/>
  <c r="CW71" i="26464"/>
  <c r="CX71" i="26464"/>
  <c r="CY71" i="26464"/>
  <c r="CZ71" i="26464"/>
  <c r="DA71" i="26464"/>
  <c r="DB71" i="26464"/>
  <c r="DE71" i="26464"/>
  <c r="DF71" i="26464"/>
  <c r="DG71" i="26464"/>
  <c r="DH71" i="26464"/>
  <c r="DI71" i="26464"/>
  <c r="DJ71" i="26464"/>
  <c r="DK71" i="26464"/>
  <c r="DL71" i="26464"/>
  <c r="DM71" i="26464"/>
  <c r="DN71" i="26464"/>
  <c r="DO71" i="26464"/>
  <c r="DP71" i="26464"/>
  <c r="DQ71" i="26464"/>
  <c r="DR71" i="26464"/>
  <c r="DS71" i="26464"/>
  <c r="DT71" i="26464"/>
  <c r="DU71" i="26464"/>
  <c r="DZ71" i="26464"/>
  <c r="EA71" i="26464"/>
  <c r="EB71" i="26464"/>
  <c r="EC71" i="26464"/>
  <c r="ED71" i="26464"/>
  <c r="EE71" i="26464"/>
  <c r="EF71" i="26464"/>
  <c r="EG71" i="26464"/>
  <c r="EH71" i="26464"/>
  <c r="EI71" i="26464"/>
  <c r="EJ71" i="26464"/>
  <c r="EK71" i="26464"/>
  <c r="EL71" i="26464"/>
  <c r="EM71" i="26464"/>
  <c r="EN71" i="26464"/>
  <c r="EO71" i="26464"/>
  <c r="EP71" i="26464"/>
  <c r="A72" i="26464"/>
  <c r="B72" i="26464"/>
  <c r="C72" i="26464"/>
  <c r="E72" i="26464"/>
  <c r="F72" i="26464"/>
  <c r="G72" i="26464"/>
  <c r="H72" i="26464"/>
  <c r="I72" i="26464"/>
  <c r="J72" i="26464"/>
  <c r="K72" i="26464"/>
  <c r="L72" i="26464"/>
  <c r="M72" i="26464"/>
  <c r="N72" i="26464"/>
  <c r="O72" i="26464"/>
  <c r="P72" i="26464"/>
  <c r="Q72" i="26464"/>
  <c r="R72" i="26464"/>
  <c r="S72" i="26464"/>
  <c r="T72" i="26464"/>
  <c r="U72" i="26464"/>
  <c r="V72" i="26464"/>
  <c r="W72" i="26464"/>
  <c r="X72" i="26464"/>
  <c r="Y72" i="26464"/>
  <c r="Z72" i="26464"/>
  <c r="AA72" i="26464"/>
  <c r="AB72" i="26464"/>
  <c r="AC72" i="26464"/>
  <c r="AD72" i="26464"/>
  <c r="AE72" i="26464"/>
  <c r="AF72" i="26464"/>
  <c r="AG72" i="26464"/>
  <c r="AH72" i="26464"/>
  <c r="AI72" i="26464"/>
  <c r="AJ72" i="26464"/>
  <c r="AK72" i="26464"/>
  <c r="AL72" i="26464"/>
  <c r="AM72" i="26464"/>
  <c r="AN72" i="26464"/>
  <c r="AO72" i="26464"/>
  <c r="AP72" i="26464"/>
  <c r="AQ72" i="26464"/>
  <c r="AR72" i="26464"/>
  <c r="AS72" i="26464"/>
  <c r="AT72" i="26464"/>
  <c r="AU72" i="26464"/>
  <c r="AV72" i="26464"/>
  <c r="AW72" i="26464"/>
  <c r="AX72" i="26464"/>
  <c r="AY72" i="26464"/>
  <c r="AZ72" i="26464"/>
  <c r="BA72" i="26464"/>
  <c r="BB72" i="26464"/>
  <c r="BC72" i="26464"/>
  <c r="BD72" i="26464"/>
  <c r="BE72" i="26464"/>
  <c r="BF72" i="26464"/>
  <c r="BG72" i="26464"/>
  <c r="BH72" i="26464"/>
  <c r="BI72" i="26464"/>
  <c r="BJ72" i="26464"/>
  <c r="BK72" i="26464"/>
  <c r="BL72" i="26464"/>
  <c r="BM72" i="26464"/>
  <c r="BN72" i="26464"/>
  <c r="BO72" i="26464"/>
  <c r="BP72" i="26464"/>
  <c r="BQ72" i="26464"/>
  <c r="BR72" i="26464"/>
  <c r="BS72" i="26464"/>
  <c r="BT72" i="26464"/>
  <c r="BU72" i="26464"/>
  <c r="BV72" i="26464"/>
  <c r="BW72" i="26464"/>
  <c r="BX72" i="26464"/>
  <c r="BY72" i="26464"/>
  <c r="BZ72" i="26464"/>
  <c r="CA72" i="26464"/>
  <c r="CB72" i="26464"/>
  <c r="CC72" i="26464"/>
  <c r="CD72" i="26464"/>
  <c r="CE72" i="26464"/>
  <c r="CF72" i="26464"/>
  <c r="CG72" i="26464"/>
  <c r="CH72" i="26464"/>
  <c r="CI72" i="26464"/>
  <c r="CJ72" i="26464"/>
  <c r="CK72" i="26464"/>
  <c r="CL72" i="26464"/>
  <c r="CM72" i="26464"/>
  <c r="CN72" i="26464"/>
  <c r="CO72" i="26464"/>
  <c r="CP72" i="26464"/>
  <c r="CQ72" i="26464"/>
  <c r="CR72" i="26464"/>
  <c r="CS72" i="26464"/>
  <c r="CT72" i="26464"/>
  <c r="CU72" i="26464"/>
  <c r="CV72" i="26464"/>
  <c r="CW72" i="26464"/>
  <c r="CX72" i="26464"/>
  <c r="CY72" i="26464"/>
  <c r="CZ72" i="26464"/>
  <c r="DA72" i="26464"/>
  <c r="DB72" i="26464"/>
  <c r="DE72" i="26464"/>
  <c r="DF72" i="26464"/>
  <c r="DG72" i="26464"/>
  <c r="DH72" i="26464"/>
  <c r="DI72" i="26464"/>
  <c r="DJ72" i="26464"/>
  <c r="DK72" i="26464"/>
  <c r="DL72" i="26464"/>
  <c r="DM72" i="26464"/>
  <c r="DN72" i="26464"/>
  <c r="DO72" i="26464"/>
  <c r="DP72" i="26464"/>
  <c r="DQ72" i="26464"/>
  <c r="DR72" i="26464"/>
  <c r="DS72" i="26464"/>
  <c r="DT72" i="26464"/>
  <c r="DU72" i="26464"/>
  <c r="DZ72" i="26464"/>
  <c r="EA72" i="26464"/>
  <c r="EB72" i="26464"/>
  <c r="EC72" i="26464"/>
  <c r="ED72" i="26464"/>
  <c r="EE72" i="26464"/>
  <c r="EF72" i="26464"/>
  <c r="EG72" i="26464"/>
  <c r="EH72" i="26464"/>
  <c r="EI72" i="26464"/>
  <c r="EJ72" i="26464"/>
  <c r="EK72" i="26464"/>
  <c r="EL72" i="26464"/>
  <c r="EM72" i="26464"/>
  <c r="EN72" i="26464"/>
  <c r="EO72" i="26464"/>
  <c r="EP72" i="26464"/>
  <c r="A73" i="26464"/>
  <c r="B73" i="26464"/>
  <c r="C73" i="26464"/>
  <c r="E73" i="26464"/>
  <c r="F73" i="26464"/>
  <c r="G73" i="26464"/>
  <c r="H73" i="26464"/>
  <c r="I73" i="26464"/>
  <c r="J73" i="26464"/>
  <c r="K73" i="26464"/>
  <c r="L73" i="26464"/>
  <c r="M73" i="26464"/>
  <c r="N73" i="26464"/>
  <c r="O73" i="26464"/>
  <c r="P73" i="26464"/>
  <c r="Q73" i="26464"/>
  <c r="R73" i="26464"/>
  <c r="S73" i="26464"/>
  <c r="T73" i="26464"/>
  <c r="U73" i="26464"/>
  <c r="V73" i="26464"/>
  <c r="W73" i="26464"/>
  <c r="X73" i="26464"/>
  <c r="Y73" i="26464"/>
  <c r="Z73" i="26464"/>
  <c r="AA73" i="26464"/>
  <c r="AB73" i="26464"/>
  <c r="AC73" i="26464"/>
  <c r="AD73" i="26464"/>
  <c r="AE73" i="26464"/>
  <c r="AF73" i="26464"/>
  <c r="AG73" i="26464"/>
  <c r="AH73" i="26464"/>
  <c r="AI73" i="26464"/>
  <c r="AJ73" i="26464"/>
  <c r="AK73" i="26464"/>
  <c r="AL73" i="26464"/>
  <c r="AM73" i="26464"/>
  <c r="AN73" i="26464"/>
  <c r="AO73" i="26464"/>
  <c r="AP73" i="26464"/>
  <c r="AQ73" i="26464"/>
  <c r="AR73" i="26464"/>
  <c r="AS73" i="26464"/>
  <c r="AT73" i="26464"/>
  <c r="AU73" i="26464"/>
  <c r="AV73" i="26464"/>
  <c r="AW73" i="26464"/>
  <c r="AX73" i="26464"/>
  <c r="AY73" i="26464"/>
  <c r="AZ73" i="26464"/>
  <c r="BA73" i="26464"/>
  <c r="BB73" i="26464"/>
  <c r="BC73" i="26464"/>
  <c r="BD73" i="26464"/>
  <c r="BE73" i="26464"/>
  <c r="BF73" i="26464"/>
  <c r="BG73" i="26464"/>
  <c r="BH73" i="26464"/>
  <c r="BI73" i="26464"/>
  <c r="BJ73" i="26464"/>
  <c r="BK73" i="26464"/>
  <c r="BL73" i="26464"/>
  <c r="BM73" i="26464"/>
  <c r="BN73" i="26464"/>
  <c r="BO73" i="26464"/>
  <c r="BP73" i="26464"/>
  <c r="BQ73" i="26464"/>
  <c r="BR73" i="26464"/>
  <c r="BS73" i="26464"/>
  <c r="BT73" i="26464"/>
  <c r="BU73" i="26464"/>
  <c r="BV73" i="26464"/>
  <c r="BW73" i="26464"/>
  <c r="BX73" i="26464"/>
  <c r="BY73" i="26464"/>
  <c r="BZ73" i="26464"/>
  <c r="CA73" i="26464"/>
  <c r="CB73" i="26464"/>
  <c r="CC73" i="26464"/>
  <c r="CD73" i="26464"/>
  <c r="CE73" i="26464"/>
  <c r="CF73" i="26464"/>
  <c r="CG73" i="26464"/>
  <c r="CH73" i="26464"/>
  <c r="CI73" i="26464"/>
  <c r="CJ73" i="26464"/>
  <c r="CK73" i="26464"/>
  <c r="CL73" i="26464"/>
  <c r="CM73" i="26464"/>
  <c r="CN73" i="26464"/>
  <c r="CO73" i="26464"/>
  <c r="CP73" i="26464"/>
  <c r="CQ73" i="26464"/>
  <c r="CR73" i="26464"/>
  <c r="CS73" i="26464"/>
  <c r="CT73" i="26464"/>
  <c r="CU73" i="26464"/>
  <c r="CV73" i="26464"/>
  <c r="CW73" i="26464"/>
  <c r="CX73" i="26464"/>
  <c r="CY73" i="26464"/>
  <c r="CZ73" i="26464"/>
  <c r="DA73" i="26464"/>
  <c r="DB73" i="26464"/>
  <c r="DE73" i="26464"/>
  <c r="DF73" i="26464"/>
  <c r="DG73" i="26464"/>
  <c r="DH73" i="26464"/>
  <c r="DI73" i="26464"/>
  <c r="DJ73" i="26464"/>
  <c r="DK73" i="26464"/>
  <c r="DL73" i="26464"/>
  <c r="DM73" i="26464"/>
  <c r="DN73" i="26464"/>
  <c r="DO73" i="26464"/>
  <c r="DP73" i="26464"/>
  <c r="DQ73" i="26464"/>
  <c r="DR73" i="26464"/>
  <c r="DS73" i="26464"/>
  <c r="DT73" i="26464"/>
  <c r="DU73" i="26464"/>
  <c r="DZ73" i="26464"/>
  <c r="EA73" i="26464"/>
  <c r="EB73" i="26464"/>
  <c r="EC73" i="26464"/>
  <c r="ED73" i="26464"/>
  <c r="EE73" i="26464"/>
  <c r="EF73" i="26464"/>
  <c r="EG73" i="26464"/>
  <c r="EH73" i="26464"/>
  <c r="EI73" i="26464"/>
  <c r="EJ73" i="26464"/>
  <c r="EK73" i="26464"/>
  <c r="EL73" i="26464"/>
  <c r="EM73" i="26464"/>
  <c r="EN73" i="26464"/>
  <c r="EO73" i="26464"/>
  <c r="EP73" i="26464"/>
  <c r="A74" i="26464"/>
  <c r="B74" i="26464"/>
  <c r="C74" i="26464"/>
  <c r="E74" i="26464"/>
  <c r="F74" i="26464"/>
  <c r="G74" i="26464"/>
  <c r="H74" i="26464"/>
  <c r="I74" i="26464"/>
  <c r="J74" i="26464"/>
  <c r="K74" i="26464"/>
  <c r="L74" i="26464"/>
  <c r="M74" i="26464"/>
  <c r="N74" i="26464"/>
  <c r="O74" i="26464"/>
  <c r="P74" i="26464"/>
  <c r="Q74" i="26464"/>
  <c r="R74" i="26464"/>
  <c r="S74" i="26464"/>
  <c r="T74" i="26464"/>
  <c r="U74" i="26464"/>
  <c r="V74" i="26464"/>
  <c r="W74" i="26464"/>
  <c r="X74" i="26464"/>
  <c r="Y74" i="26464"/>
  <c r="Z74" i="26464"/>
  <c r="AA74" i="26464"/>
  <c r="AB74" i="26464"/>
  <c r="AC74" i="26464"/>
  <c r="AD74" i="26464"/>
  <c r="AE74" i="26464"/>
  <c r="AF74" i="26464"/>
  <c r="AG74" i="26464"/>
  <c r="AH74" i="26464"/>
  <c r="AI74" i="26464"/>
  <c r="AJ74" i="26464"/>
  <c r="AK74" i="26464"/>
  <c r="AL74" i="26464"/>
  <c r="AM74" i="26464"/>
  <c r="AN74" i="26464"/>
  <c r="AO74" i="26464"/>
  <c r="AP74" i="26464"/>
  <c r="AQ74" i="26464"/>
  <c r="AR74" i="26464"/>
  <c r="AS74" i="26464"/>
  <c r="AT74" i="26464"/>
  <c r="AU74" i="26464"/>
  <c r="AV74" i="26464"/>
  <c r="AW74" i="26464"/>
  <c r="AX74" i="26464"/>
  <c r="AY74" i="26464"/>
  <c r="AZ74" i="26464"/>
  <c r="BA74" i="26464"/>
  <c r="BB74" i="26464"/>
  <c r="BC74" i="26464"/>
  <c r="BD74" i="26464"/>
  <c r="BE74" i="26464"/>
  <c r="BF74" i="26464"/>
  <c r="BG74" i="26464"/>
  <c r="BH74" i="26464"/>
  <c r="BI74" i="26464"/>
  <c r="BJ74" i="26464"/>
  <c r="BK74" i="26464"/>
  <c r="BL74" i="26464"/>
  <c r="BM74" i="26464"/>
  <c r="BN74" i="26464"/>
  <c r="BO74" i="26464"/>
  <c r="BP74" i="26464"/>
  <c r="BQ74" i="26464"/>
  <c r="BR74" i="26464"/>
  <c r="BS74" i="26464"/>
  <c r="BT74" i="26464"/>
  <c r="BU74" i="26464"/>
  <c r="BV74" i="26464"/>
  <c r="BW74" i="26464"/>
  <c r="BX74" i="26464"/>
  <c r="BY74" i="26464"/>
  <c r="BZ74" i="26464"/>
  <c r="CA74" i="26464"/>
  <c r="CB74" i="26464"/>
  <c r="CC74" i="26464"/>
  <c r="CD74" i="26464"/>
  <c r="CE74" i="26464"/>
  <c r="CF74" i="26464"/>
  <c r="CG74" i="26464"/>
  <c r="CH74" i="26464"/>
  <c r="CI74" i="26464"/>
  <c r="CJ74" i="26464"/>
  <c r="CK74" i="26464"/>
  <c r="CL74" i="26464"/>
  <c r="CM74" i="26464"/>
  <c r="CN74" i="26464"/>
  <c r="CO74" i="26464"/>
  <c r="CP74" i="26464"/>
  <c r="CQ74" i="26464"/>
  <c r="CR74" i="26464"/>
  <c r="CS74" i="26464"/>
  <c r="CT74" i="26464"/>
  <c r="CU74" i="26464"/>
  <c r="CV74" i="26464"/>
  <c r="CW74" i="26464"/>
  <c r="CX74" i="26464"/>
  <c r="CY74" i="26464"/>
  <c r="CZ74" i="26464"/>
  <c r="DA74" i="26464"/>
  <c r="DB74" i="26464"/>
  <c r="DE74" i="26464"/>
  <c r="DF74" i="26464"/>
  <c r="DG74" i="26464"/>
  <c r="DH74" i="26464"/>
  <c r="DI74" i="26464"/>
  <c r="DJ74" i="26464"/>
  <c r="DK74" i="26464"/>
  <c r="DL74" i="26464"/>
  <c r="DM74" i="26464"/>
  <c r="DN74" i="26464"/>
  <c r="DO74" i="26464"/>
  <c r="DP74" i="26464"/>
  <c r="DQ74" i="26464"/>
  <c r="DR74" i="26464"/>
  <c r="DS74" i="26464"/>
  <c r="DT74" i="26464"/>
  <c r="DU74" i="26464"/>
  <c r="DZ74" i="26464"/>
  <c r="EA74" i="26464"/>
  <c r="EB74" i="26464"/>
  <c r="EC74" i="26464"/>
  <c r="ED74" i="26464"/>
  <c r="EE74" i="26464"/>
  <c r="EF74" i="26464"/>
  <c r="EG74" i="26464"/>
  <c r="EH74" i="26464"/>
  <c r="EI74" i="26464"/>
  <c r="EJ74" i="26464"/>
  <c r="EK74" i="26464"/>
  <c r="EL74" i="26464"/>
  <c r="EM74" i="26464"/>
  <c r="EN74" i="26464"/>
  <c r="EO74" i="26464"/>
  <c r="EP74" i="26464"/>
  <c r="A75" i="26464"/>
  <c r="B75" i="26464"/>
  <c r="C75" i="26464"/>
  <c r="E75" i="26464"/>
  <c r="F75" i="26464"/>
  <c r="G75" i="26464"/>
  <c r="H75" i="26464"/>
  <c r="I75" i="26464"/>
  <c r="J75" i="26464"/>
  <c r="K75" i="26464"/>
  <c r="L75" i="26464"/>
  <c r="M75" i="26464"/>
  <c r="N75" i="26464"/>
  <c r="O75" i="26464"/>
  <c r="P75" i="26464"/>
  <c r="Q75" i="26464"/>
  <c r="R75" i="26464"/>
  <c r="S75" i="26464"/>
  <c r="T75" i="26464"/>
  <c r="U75" i="26464"/>
  <c r="V75" i="26464"/>
  <c r="W75" i="26464"/>
  <c r="X75" i="26464"/>
  <c r="Y75" i="26464"/>
  <c r="Z75" i="26464"/>
  <c r="AA75" i="26464"/>
  <c r="AB75" i="26464"/>
  <c r="AC75" i="26464"/>
  <c r="AD75" i="26464"/>
  <c r="AE75" i="26464"/>
  <c r="AF75" i="26464"/>
  <c r="AG75" i="26464"/>
  <c r="AH75" i="26464"/>
  <c r="AI75" i="26464"/>
  <c r="AJ75" i="26464"/>
  <c r="AK75" i="26464"/>
  <c r="AL75" i="26464"/>
  <c r="AM75" i="26464"/>
  <c r="AN75" i="26464"/>
  <c r="AO75" i="26464"/>
  <c r="AP75" i="26464"/>
  <c r="AQ75" i="26464"/>
  <c r="AR75" i="26464"/>
  <c r="AS75" i="26464"/>
  <c r="AT75" i="26464"/>
  <c r="AU75" i="26464"/>
  <c r="AV75" i="26464"/>
  <c r="AW75" i="26464"/>
  <c r="AX75" i="26464"/>
  <c r="AY75" i="26464"/>
  <c r="AZ75" i="26464"/>
  <c r="BA75" i="26464"/>
  <c r="BB75" i="26464"/>
  <c r="BC75" i="26464"/>
  <c r="BD75" i="26464"/>
  <c r="BE75" i="26464"/>
  <c r="BF75" i="26464"/>
  <c r="BG75" i="26464"/>
  <c r="BH75" i="26464"/>
  <c r="BI75" i="26464"/>
  <c r="BJ75" i="26464"/>
  <c r="BK75" i="26464"/>
  <c r="BL75" i="26464"/>
  <c r="BM75" i="26464"/>
  <c r="BN75" i="26464"/>
  <c r="BO75" i="26464"/>
  <c r="BP75" i="26464"/>
  <c r="BQ75" i="26464"/>
  <c r="BR75" i="26464"/>
  <c r="BS75" i="26464"/>
  <c r="BT75" i="26464"/>
  <c r="BU75" i="26464"/>
  <c r="BV75" i="26464"/>
  <c r="BW75" i="26464"/>
  <c r="BX75" i="26464"/>
  <c r="BY75" i="26464"/>
  <c r="BZ75" i="26464"/>
  <c r="CA75" i="26464"/>
  <c r="CB75" i="26464"/>
  <c r="CC75" i="26464"/>
  <c r="CD75" i="26464"/>
  <c r="CE75" i="26464"/>
  <c r="CF75" i="26464"/>
  <c r="CG75" i="26464"/>
  <c r="CH75" i="26464"/>
  <c r="CI75" i="26464"/>
  <c r="CJ75" i="26464"/>
  <c r="CK75" i="26464"/>
  <c r="CL75" i="26464"/>
  <c r="CM75" i="26464"/>
  <c r="CN75" i="26464"/>
  <c r="CO75" i="26464"/>
  <c r="CP75" i="26464"/>
  <c r="CQ75" i="26464"/>
  <c r="CR75" i="26464"/>
  <c r="CS75" i="26464"/>
  <c r="CT75" i="26464"/>
  <c r="CU75" i="26464"/>
  <c r="CV75" i="26464"/>
  <c r="CW75" i="26464"/>
  <c r="CX75" i="26464"/>
  <c r="CY75" i="26464"/>
  <c r="CZ75" i="26464"/>
  <c r="DA75" i="26464"/>
  <c r="DB75" i="26464"/>
  <c r="DE75" i="26464"/>
  <c r="DF75" i="26464"/>
  <c r="DG75" i="26464"/>
  <c r="DH75" i="26464"/>
  <c r="DI75" i="26464"/>
  <c r="DJ75" i="26464"/>
  <c r="DK75" i="26464"/>
  <c r="DL75" i="26464"/>
  <c r="DM75" i="26464"/>
  <c r="DN75" i="26464"/>
  <c r="DO75" i="26464"/>
  <c r="DP75" i="26464"/>
  <c r="DQ75" i="26464"/>
  <c r="DR75" i="26464"/>
  <c r="DS75" i="26464"/>
  <c r="DT75" i="26464"/>
  <c r="DU75" i="26464"/>
  <c r="DZ75" i="26464"/>
  <c r="EA75" i="26464"/>
  <c r="EB75" i="26464"/>
  <c r="EC75" i="26464"/>
  <c r="ED75" i="26464"/>
  <c r="EE75" i="26464"/>
  <c r="EF75" i="26464"/>
  <c r="EG75" i="26464"/>
  <c r="EH75" i="26464"/>
  <c r="EI75" i="26464"/>
  <c r="EJ75" i="26464"/>
  <c r="EK75" i="26464"/>
  <c r="EL75" i="26464"/>
  <c r="EM75" i="26464"/>
  <c r="EN75" i="26464"/>
  <c r="EO75" i="26464"/>
  <c r="EP75" i="26464"/>
  <c r="A76" i="26464"/>
  <c r="B76" i="26464"/>
  <c r="C76" i="26464"/>
  <c r="E76" i="26464"/>
  <c r="F76" i="26464"/>
  <c r="G76" i="26464"/>
  <c r="H76" i="26464"/>
  <c r="I76" i="26464"/>
  <c r="J76" i="26464"/>
  <c r="K76" i="26464"/>
  <c r="L76" i="26464"/>
  <c r="M76" i="26464"/>
  <c r="N76" i="26464"/>
  <c r="O76" i="26464"/>
  <c r="P76" i="26464"/>
  <c r="Q76" i="26464"/>
  <c r="R76" i="26464"/>
  <c r="S76" i="26464"/>
  <c r="T76" i="26464"/>
  <c r="U76" i="26464"/>
  <c r="V76" i="26464"/>
  <c r="W76" i="26464"/>
  <c r="X76" i="26464"/>
  <c r="Y76" i="26464"/>
  <c r="Z76" i="26464"/>
  <c r="AA76" i="26464"/>
  <c r="AB76" i="26464"/>
  <c r="AC76" i="26464"/>
  <c r="AD76" i="26464"/>
  <c r="AE76" i="26464"/>
  <c r="AF76" i="26464"/>
  <c r="AG76" i="26464"/>
  <c r="AH76" i="26464"/>
  <c r="AI76" i="26464"/>
  <c r="AJ76" i="26464"/>
  <c r="AK76" i="26464"/>
  <c r="AL76" i="26464"/>
  <c r="AM76" i="26464"/>
  <c r="AN76" i="26464"/>
  <c r="AO76" i="26464"/>
  <c r="AP76" i="26464"/>
  <c r="AQ76" i="26464"/>
  <c r="AR76" i="26464"/>
  <c r="AS76" i="26464"/>
  <c r="AT76" i="26464"/>
  <c r="AU76" i="26464"/>
  <c r="AV76" i="26464"/>
  <c r="AW76" i="26464"/>
  <c r="AX76" i="26464"/>
  <c r="AY76" i="26464"/>
  <c r="AZ76" i="26464"/>
  <c r="BA76" i="26464"/>
  <c r="BB76" i="26464"/>
  <c r="BC76" i="26464"/>
  <c r="BD76" i="26464"/>
  <c r="BE76" i="26464"/>
  <c r="BF76" i="26464"/>
  <c r="BG76" i="26464"/>
  <c r="BH76" i="26464"/>
  <c r="BI76" i="26464"/>
  <c r="BJ76" i="26464"/>
  <c r="BK76" i="26464"/>
  <c r="BL76" i="26464"/>
  <c r="BM76" i="26464"/>
  <c r="BN76" i="26464"/>
  <c r="BO76" i="26464"/>
  <c r="BP76" i="26464"/>
  <c r="BQ76" i="26464"/>
  <c r="BR76" i="26464"/>
  <c r="BS76" i="26464"/>
  <c r="BT76" i="26464"/>
  <c r="BU76" i="26464"/>
  <c r="BV76" i="26464"/>
  <c r="BW76" i="26464"/>
  <c r="BX76" i="26464"/>
  <c r="BY76" i="26464"/>
  <c r="BZ76" i="26464"/>
  <c r="CA76" i="26464"/>
  <c r="CB76" i="26464"/>
  <c r="CC76" i="26464"/>
  <c r="CD76" i="26464"/>
  <c r="CE76" i="26464"/>
  <c r="CF76" i="26464"/>
  <c r="CG76" i="26464"/>
  <c r="CH76" i="26464"/>
  <c r="CI76" i="26464"/>
  <c r="CJ76" i="26464"/>
  <c r="CK76" i="26464"/>
  <c r="CL76" i="26464"/>
  <c r="CM76" i="26464"/>
  <c r="CN76" i="26464"/>
  <c r="CO76" i="26464"/>
  <c r="CP76" i="26464"/>
  <c r="CQ76" i="26464"/>
  <c r="CR76" i="26464"/>
  <c r="CS76" i="26464"/>
  <c r="CT76" i="26464"/>
  <c r="CU76" i="26464"/>
  <c r="CV76" i="26464"/>
  <c r="CW76" i="26464"/>
  <c r="CX76" i="26464"/>
  <c r="CY76" i="26464"/>
  <c r="CZ76" i="26464"/>
  <c r="DA76" i="26464"/>
  <c r="DB76" i="26464"/>
  <c r="DE76" i="26464"/>
  <c r="DF76" i="26464"/>
  <c r="DG76" i="26464"/>
  <c r="DH76" i="26464"/>
  <c r="DI76" i="26464"/>
  <c r="DJ76" i="26464"/>
  <c r="DK76" i="26464"/>
  <c r="DL76" i="26464"/>
  <c r="DM76" i="26464"/>
  <c r="DN76" i="26464"/>
  <c r="DO76" i="26464"/>
  <c r="DP76" i="26464"/>
  <c r="DQ76" i="26464"/>
  <c r="DR76" i="26464"/>
  <c r="DS76" i="26464"/>
  <c r="DT76" i="26464"/>
  <c r="DU76" i="26464"/>
  <c r="DZ76" i="26464"/>
  <c r="EA76" i="26464"/>
  <c r="EB76" i="26464"/>
  <c r="EC76" i="26464"/>
  <c r="ED76" i="26464"/>
  <c r="EE76" i="26464"/>
  <c r="EF76" i="26464"/>
  <c r="EG76" i="26464"/>
  <c r="EH76" i="26464"/>
  <c r="EI76" i="26464"/>
  <c r="EJ76" i="26464"/>
  <c r="EK76" i="26464"/>
  <c r="EL76" i="26464"/>
  <c r="EM76" i="26464"/>
  <c r="EN76" i="26464"/>
  <c r="EO76" i="26464"/>
  <c r="EP76" i="26464"/>
  <c r="A77" i="26464"/>
  <c r="B77" i="26464"/>
  <c r="C77" i="26464"/>
  <c r="E77" i="26464"/>
  <c r="F77" i="26464"/>
  <c r="G77" i="26464"/>
  <c r="H77" i="26464"/>
  <c r="I77" i="26464"/>
  <c r="J77" i="26464"/>
  <c r="K77" i="26464"/>
  <c r="L77" i="26464"/>
  <c r="M77" i="26464"/>
  <c r="N77" i="26464"/>
  <c r="O77" i="26464"/>
  <c r="P77" i="26464"/>
  <c r="Q77" i="26464"/>
  <c r="R77" i="26464"/>
  <c r="S77" i="26464"/>
  <c r="T77" i="26464"/>
  <c r="U77" i="26464"/>
  <c r="V77" i="26464"/>
  <c r="W77" i="26464"/>
  <c r="X77" i="26464"/>
  <c r="Y77" i="26464"/>
  <c r="Z77" i="26464"/>
  <c r="AA77" i="26464"/>
  <c r="AB77" i="26464"/>
  <c r="AC77" i="26464"/>
  <c r="AD77" i="26464"/>
  <c r="AE77" i="26464"/>
  <c r="AF77" i="26464"/>
  <c r="AG77" i="26464"/>
  <c r="AH77" i="26464"/>
  <c r="AI77" i="26464"/>
  <c r="AJ77" i="26464"/>
  <c r="AK77" i="26464"/>
  <c r="AL77" i="26464"/>
  <c r="AM77" i="26464"/>
  <c r="AN77" i="26464"/>
  <c r="AO77" i="26464"/>
  <c r="AP77" i="26464"/>
  <c r="AQ77" i="26464"/>
  <c r="AR77" i="26464"/>
  <c r="AS77" i="26464"/>
  <c r="AT77" i="26464"/>
  <c r="AU77" i="26464"/>
  <c r="AV77" i="26464"/>
  <c r="AW77" i="26464"/>
  <c r="AX77" i="26464"/>
  <c r="AY77" i="26464"/>
  <c r="AZ77" i="26464"/>
  <c r="BA77" i="26464"/>
  <c r="BB77" i="26464"/>
  <c r="BC77" i="26464"/>
  <c r="BD77" i="26464"/>
  <c r="BE77" i="26464"/>
  <c r="BF77" i="26464"/>
  <c r="BG77" i="26464"/>
  <c r="BH77" i="26464"/>
  <c r="BI77" i="26464"/>
  <c r="BJ77" i="26464"/>
  <c r="BK77" i="26464"/>
  <c r="BL77" i="26464"/>
  <c r="BM77" i="26464"/>
  <c r="BN77" i="26464"/>
  <c r="BO77" i="26464"/>
  <c r="BP77" i="26464"/>
  <c r="BQ77" i="26464"/>
  <c r="BR77" i="26464"/>
  <c r="BS77" i="26464"/>
  <c r="BT77" i="26464"/>
  <c r="BU77" i="26464"/>
  <c r="BV77" i="26464"/>
  <c r="BW77" i="26464"/>
  <c r="BX77" i="26464"/>
  <c r="BY77" i="26464"/>
  <c r="BZ77" i="26464"/>
  <c r="CA77" i="26464"/>
  <c r="CB77" i="26464"/>
  <c r="CC77" i="26464"/>
  <c r="CD77" i="26464"/>
  <c r="CE77" i="26464"/>
  <c r="CF77" i="26464"/>
  <c r="CG77" i="26464"/>
  <c r="CH77" i="26464"/>
  <c r="CI77" i="26464"/>
  <c r="CJ77" i="26464"/>
  <c r="CK77" i="26464"/>
  <c r="CL77" i="26464"/>
  <c r="CM77" i="26464"/>
  <c r="CN77" i="26464"/>
  <c r="CO77" i="26464"/>
  <c r="CP77" i="26464"/>
  <c r="CQ77" i="26464"/>
  <c r="CR77" i="26464"/>
  <c r="CS77" i="26464"/>
  <c r="CT77" i="26464"/>
  <c r="CU77" i="26464"/>
  <c r="CV77" i="26464"/>
  <c r="CW77" i="26464"/>
  <c r="CX77" i="26464"/>
  <c r="CY77" i="26464"/>
  <c r="CZ77" i="26464"/>
  <c r="DA77" i="26464"/>
  <c r="DB77" i="26464"/>
  <c r="DE77" i="26464"/>
  <c r="DF77" i="26464"/>
  <c r="DG77" i="26464"/>
  <c r="DH77" i="26464"/>
  <c r="DI77" i="26464"/>
  <c r="DJ77" i="26464"/>
  <c r="DK77" i="26464"/>
  <c r="DL77" i="26464"/>
  <c r="DM77" i="26464"/>
  <c r="DN77" i="26464"/>
  <c r="DO77" i="26464"/>
  <c r="DP77" i="26464"/>
  <c r="DQ77" i="26464"/>
  <c r="DR77" i="26464"/>
  <c r="DS77" i="26464"/>
  <c r="DT77" i="26464"/>
  <c r="DU77" i="26464"/>
  <c r="DZ77" i="26464"/>
  <c r="EA77" i="26464"/>
  <c r="EB77" i="26464"/>
  <c r="EC77" i="26464"/>
  <c r="ED77" i="26464"/>
  <c r="EE77" i="26464"/>
  <c r="EF77" i="26464"/>
  <c r="EG77" i="26464"/>
  <c r="EH77" i="26464"/>
  <c r="EI77" i="26464"/>
  <c r="EJ77" i="26464"/>
  <c r="EK77" i="26464"/>
  <c r="EL77" i="26464"/>
  <c r="EM77" i="26464"/>
  <c r="EN77" i="26464"/>
  <c r="EO77" i="26464"/>
  <c r="EP77" i="26464"/>
  <c r="A78" i="26464"/>
  <c r="B78" i="26464"/>
  <c r="C78" i="26464"/>
  <c r="E78" i="26464"/>
  <c r="F78" i="26464"/>
  <c r="G78" i="26464"/>
  <c r="H78" i="26464"/>
  <c r="I78" i="26464"/>
  <c r="J78" i="26464"/>
  <c r="K78" i="26464"/>
  <c r="L78" i="26464"/>
  <c r="M78" i="26464"/>
  <c r="N78" i="26464"/>
  <c r="O78" i="26464"/>
  <c r="P78" i="26464"/>
  <c r="Q78" i="26464"/>
  <c r="R78" i="26464"/>
  <c r="S78" i="26464"/>
  <c r="T78" i="26464"/>
  <c r="U78" i="26464"/>
  <c r="V78" i="26464"/>
  <c r="W78" i="26464"/>
  <c r="X78" i="26464"/>
  <c r="Y78" i="26464"/>
  <c r="Z78" i="26464"/>
  <c r="AA78" i="26464"/>
  <c r="AB78" i="26464"/>
  <c r="AC78" i="26464"/>
  <c r="AD78" i="26464"/>
  <c r="AE78" i="26464"/>
  <c r="AF78" i="26464"/>
  <c r="AG78" i="26464"/>
  <c r="AH78" i="26464"/>
  <c r="AI78" i="26464"/>
  <c r="AJ78" i="26464"/>
  <c r="AK78" i="26464"/>
  <c r="AL78" i="26464"/>
  <c r="AM78" i="26464"/>
  <c r="AN78" i="26464"/>
  <c r="AO78" i="26464"/>
  <c r="AP78" i="26464"/>
  <c r="AQ78" i="26464"/>
  <c r="AR78" i="26464"/>
  <c r="AS78" i="26464"/>
  <c r="AT78" i="26464"/>
  <c r="AU78" i="26464"/>
  <c r="AV78" i="26464"/>
  <c r="AW78" i="26464"/>
  <c r="AX78" i="26464"/>
  <c r="AY78" i="26464"/>
  <c r="AZ78" i="26464"/>
  <c r="BA78" i="26464"/>
  <c r="BB78" i="26464"/>
  <c r="BC78" i="26464"/>
  <c r="BD78" i="26464"/>
  <c r="BE78" i="26464"/>
  <c r="BF78" i="26464"/>
  <c r="BG78" i="26464"/>
  <c r="BH78" i="26464"/>
  <c r="BI78" i="26464"/>
  <c r="BJ78" i="26464"/>
  <c r="BK78" i="26464"/>
  <c r="BL78" i="26464"/>
  <c r="BM78" i="26464"/>
  <c r="BN78" i="26464"/>
  <c r="BO78" i="26464"/>
  <c r="BP78" i="26464"/>
  <c r="BQ78" i="26464"/>
  <c r="BR78" i="26464"/>
  <c r="BS78" i="26464"/>
  <c r="BT78" i="26464"/>
  <c r="BU78" i="26464"/>
  <c r="BV78" i="26464"/>
  <c r="BW78" i="26464"/>
  <c r="BX78" i="26464"/>
  <c r="BY78" i="26464"/>
  <c r="BZ78" i="26464"/>
  <c r="CA78" i="26464"/>
  <c r="CB78" i="26464"/>
  <c r="CC78" i="26464"/>
  <c r="CD78" i="26464"/>
  <c r="CE78" i="26464"/>
  <c r="CF78" i="26464"/>
  <c r="CG78" i="26464"/>
  <c r="CH78" i="26464"/>
  <c r="CI78" i="26464"/>
  <c r="CJ78" i="26464"/>
  <c r="CK78" i="26464"/>
  <c r="CL78" i="26464"/>
  <c r="CM78" i="26464"/>
  <c r="CN78" i="26464"/>
  <c r="CO78" i="26464"/>
  <c r="CP78" i="26464"/>
  <c r="CQ78" i="26464"/>
  <c r="CR78" i="26464"/>
  <c r="CS78" i="26464"/>
  <c r="CT78" i="26464"/>
  <c r="CU78" i="26464"/>
  <c r="CV78" i="26464"/>
  <c r="CW78" i="26464"/>
  <c r="CX78" i="26464"/>
  <c r="CY78" i="26464"/>
  <c r="CZ78" i="26464"/>
  <c r="DA78" i="26464"/>
  <c r="DB78" i="26464"/>
  <c r="DE78" i="26464"/>
  <c r="DF78" i="26464"/>
  <c r="DG78" i="26464"/>
  <c r="DH78" i="26464"/>
  <c r="DI78" i="26464"/>
  <c r="DJ78" i="26464"/>
  <c r="DK78" i="26464"/>
  <c r="DL78" i="26464"/>
  <c r="DM78" i="26464"/>
  <c r="DN78" i="26464"/>
  <c r="DO78" i="26464"/>
  <c r="DP78" i="26464"/>
  <c r="DQ78" i="26464"/>
  <c r="DR78" i="26464"/>
  <c r="DS78" i="26464"/>
  <c r="DT78" i="26464"/>
  <c r="DU78" i="26464"/>
  <c r="DZ78" i="26464"/>
  <c r="EA78" i="26464"/>
  <c r="EB78" i="26464"/>
  <c r="EC78" i="26464"/>
  <c r="ED78" i="26464"/>
  <c r="EE78" i="26464"/>
  <c r="EF78" i="26464"/>
  <c r="EG78" i="26464"/>
  <c r="EH78" i="26464"/>
  <c r="EI78" i="26464"/>
  <c r="EJ78" i="26464"/>
  <c r="EK78" i="26464"/>
  <c r="EL78" i="26464"/>
  <c r="EM78" i="26464"/>
  <c r="EN78" i="26464"/>
  <c r="EO78" i="26464"/>
  <c r="EP78" i="26464"/>
  <c r="A79" i="26464"/>
  <c r="B79" i="26464"/>
  <c r="C79" i="26464"/>
  <c r="E79" i="26464"/>
  <c r="F79" i="26464"/>
  <c r="G79" i="26464"/>
  <c r="H79" i="26464"/>
  <c r="I79" i="26464"/>
  <c r="J79" i="26464"/>
  <c r="K79" i="26464"/>
  <c r="L79" i="26464"/>
  <c r="M79" i="26464"/>
  <c r="N79" i="26464"/>
  <c r="O79" i="26464"/>
  <c r="P79" i="26464"/>
  <c r="Q79" i="26464"/>
  <c r="R79" i="26464"/>
  <c r="S79" i="26464"/>
  <c r="T79" i="26464"/>
  <c r="U79" i="26464"/>
  <c r="V79" i="26464"/>
  <c r="W79" i="26464"/>
  <c r="X79" i="26464"/>
  <c r="Y79" i="26464"/>
  <c r="Z79" i="26464"/>
  <c r="AA79" i="26464"/>
  <c r="AB79" i="26464"/>
  <c r="AC79" i="26464"/>
  <c r="AD79" i="26464"/>
  <c r="AE79" i="26464"/>
  <c r="AF79" i="26464"/>
  <c r="AG79" i="26464"/>
  <c r="AH79" i="26464"/>
  <c r="AI79" i="26464"/>
  <c r="AJ79" i="26464"/>
  <c r="AK79" i="26464"/>
  <c r="AL79" i="26464"/>
  <c r="AM79" i="26464"/>
  <c r="AN79" i="26464"/>
  <c r="AO79" i="26464"/>
  <c r="AP79" i="26464"/>
  <c r="AQ79" i="26464"/>
  <c r="AR79" i="26464"/>
  <c r="AS79" i="26464"/>
  <c r="AT79" i="26464"/>
  <c r="AU79" i="26464"/>
  <c r="AV79" i="26464"/>
  <c r="AW79" i="26464"/>
  <c r="AX79" i="26464"/>
  <c r="AY79" i="26464"/>
  <c r="AZ79" i="26464"/>
  <c r="BA79" i="26464"/>
  <c r="BB79" i="26464"/>
  <c r="BC79" i="26464"/>
  <c r="BD79" i="26464"/>
  <c r="BE79" i="26464"/>
  <c r="BF79" i="26464"/>
  <c r="BG79" i="26464"/>
  <c r="BH79" i="26464"/>
  <c r="BI79" i="26464"/>
  <c r="BJ79" i="26464"/>
  <c r="BK79" i="26464"/>
  <c r="BL79" i="26464"/>
  <c r="BM79" i="26464"/>
  <c r="BN79" i="26464"/>
  <c r="BO79" i="26464"/>
  <c r="BP79" i="26464"/>
  <c r="BQ79" i="26464"/>
  <c r="BR79" i="26464"/>
  <c r="BS79" i="26464"/>
  <c r="BT79" i="26464"/>
  <c r="BU79" i="26464"/>
  <c r="BV79" i="26464"/>
  <c r="BW79" i="26464"/>
  <c r="BX79" i="26464"/>
  <c r="BY79" i="26464"/>
  <c r="BZ79" i="26464"/>
  <c r="CA79" i="26464"/>
  <c r="CB79" i="26464"/>
  <c r="CC79" i="26464"/>
  <c r="CD79" i="26464"/>
  <c r="CE79" i="26464"/>
  <c r="CF79" i="26464"/>
  <c r="CG79" i="26464"/>
  <c r="CH79" i="26464"/>
  <c r="CI79" i="26464"/>
  <c r="CJ79" i="26464"/>
  <c r="CK79" i="26464"/>
  <c r="CL79" i="26464"/>
  <c r="CM79" i="26464"/>
  <c r="CN79" i="26464"/>
  <c r="CO79" i="26464"/>
  <c r="CP79" i="26464"/>
  <c r="CQ79" i="26464"/>
  <c r="CR79" i="26464"/>
  <c r="CS79" i="26464"/>
  <c r="CT79" i="26464"/>
  <c r="CU79" i="26464"/>
  <c r="CV79" i="26464"/>
  <c r="CW79" i="26464"/>
  <c r="CX79" i="26464"/>
  <c r="CY79" i="26464"/>
  <c r="CZ79" i="26464"/>
  <c r="DA79" i="26464"/>
  <c r="DB79" i="26464"/>
  <c r="DE79" i="26464"/>
  <c r="DF79" i="26464"/>
  <c r="DG79" i="26464"/>
  <c r="DH79" i="26464"/>
  <c r="DI79" i="26464"/>
  <c r="DJ79" i="26464"/>
  <c r="DK79" i="26464"/>
  <c r="DL79" i="26464"/>
  <c r="DM79" i="26464"/>
  <c r="DN79" i="26464"/>
  <c r="DO79" i="26464"/>
  <c r="DP79" i="26464"/>
  <c r="DQ79" i="26464"/>
  <c r="DR79" i="26464"/>
  <c r="DS79" i="26464"/>
  <c r="DT79" i="26464"/>
  <c r="DU79" i="26464"/>
  <c r="DZ79" i="26464"/>
  <c r="EA79" i="26464"/>
  <c r="EB79" i="26464"/>
  <c r="EC79" i="26464"/>
  <c r="ED79" i="26464"/>
  <c r="EE79" i="26464"/>
  <c r="EF79" i="26464"/>
  <c r="EG79" i="26464"/>
  <c r="EH79" i="26464"/>
  <c r="EI79" i="26464"/>
  <c r="EJ79" i="26464"/>
  <c r="EK79" i="26464"/>
  <c r="EL79" i="26464"/>
  <c r="EM79" i="26464"/>
  <c r="EN79" i="26464"/>
  <c r="EO79" i="26464"/>
  <c r="EP79" i="26464"/>
  <c r="A80" i="26464"/>
  <c r="B80" i="26464"/>
  <c r="C80" i="26464"/>
  <c r="E80" i="26464"/>
  <c r="F80" i="26464"/>
  <c r="G80" i="26464"/>
  <c r="H80" i="26464"/>
  <c r="I80" i="26464"/>
  <c r="J80" i="26464"/>
  <c r="K80" i="26464"/>
  <c r="L80" i="26464"/>
  <c r="M80" i="26464"/>
  <c r="N80" i="26464"/>
  <c r="O80" i="26464"/>
  <c r="P80" i="26464"/>
  <c r="Q80" i="26464"/>
  <c r="R80" i="26464"/>
  <c r="S80" i="26464"/>
  <c r="T80" i="26464"/>
  <c r="U80" i="26464"/>
  <c r="V80" i="26464"/>
  <c r="W80" i="26464"/>
  <c r="X80" i="26464"/>
  <c r="Y80" i="26464"/>
  <c r="Z80" i="26464"/>
  <c r="AA80" i="26464"/>
  <c r="AB80" i="26464"/>
  <c r="AC80" i="26464"/>
  <c r="AD80" i="26464"/>
  <c r="AE80" i="26464"/>
  <c r="AF80" i="26464"/>
  <c r="AG80" i="26464"/>
  <c r="AH80" i="26464"/>
  <c r="AI80" i="26464"/>
  <c r="AJ80" i="26464"/>
  <c r="AK80" i="26464"/>
  <c r="AL80" i="26464"/>
  <c r="AM80" i="26464"/>
  <c r="AN80" i="26464"/>
  <c r="AO80" i="26464"/>
  <c r="AP80" i="26464"/>
  <c r="AQ80" i="26464"/>
  <c r="AR80" i="26464"/>
  <c r="AS80" i="26464"/>
  <c r="AT80" i="26464"/>
  <c r="AU80" i="26464"/>
  <c r="AV80" i="26464"/>
  <c r="AW80" i="26464"/>
  <c r="AX80" i="26464"/>
  <c r="AY80" i="26464"/>
  <c r="AZ80" i="26464"/>
  <c r="BA80" i="26464"/>
  <c r="BB80" i="26464"/>
  <c r="BC80" i="26464"/>
  <c r="BD80" i="26464"/>
  <c r="BE80" i="26464"/>
  <c r="BF80" i="26464"/>
  <c r="BG80" i="26464"/>
  <c r="BH80" i="26464"/>
  <c r="BI80" i="26464"/>
  <c r="BJ80" i="26464"/>
  <c r="BK80" i="26464"/>
  <c r="BL80" i="26464"/>
  <c r="BM80" i="26464"/>
  <c r="BN80" i="26464"/>
  <c r="BO80" i="26464"/>
  <c r="BP80" i="26464"/>
  <c r="BQ80" i="26464"/>
  <c r="BR80" i="26464"/>
  <c r="BS80" i="26464"/>
  <c r="BT80" i="26464"/>
  <c r="BU80" i="26464"/>
  <c r="BV80" i="26464"/>
  <c r="BW80" i="26464"/>
  <c r="BX80" i="26464"/>
  <c r="BY80" i="26464"/>
  <c r="BZ80" i="26464"/>
  <c r="CA80" i="26464"/>
  <c r="CB80" i="26464"/>
  <c r="CC80" i="26464"/>
  <c r="CD80" i="26464"/>
  <c r="CE80" i="26464"/>
  <c r="CF80" i="26464"/>
  <c r="CG80" i="26464"/>
  <c r="CH80" i="26464"/>
  <c r="CI80" i="26464"/>
  <c r="CJ80" i="26464"/>
  <c r="CK80" i="26464"/>
  <c r="CL80" i="26464"/>
  <c r="CM80" i="26464"/>
  <c r="CN80" i="26464"/>
  <c r="CO80" i="26464"/>
  <c r="CP80" i="26464"/>
  <c r="CQ80" i="26464"/>
  <c r="CR80" i="26464"/>
  <c r="CS80" i="26464"/>
  <c r="CT80" i="26464"/>
  <c r="CU80" i="26464"/>
  <c r="CV80" i="26464"/>
  <c r="CW80" i="26464"/>
  <c r="CX80" i="26464"/>
  <c r="CY80" i="26464"/>
  <c r="CZ80" i="26464"/>
  <c r="DA80" i="26464"/>
  <c r="DB80" i="26464"/>
  <c r="DE80" i="26464"/>
  <c r="DF80" i="26464"/>
  <c r="DG80" i="26464"/>
  <c r="DH80" i="26464"/>
  <c r="DI80" i="26464"/>
  <c r="DJ80" i="26464"/>
  <c r="DK80" i="26464"/>
  <c r="DL80" i="26464"/>
  <c r="DM80" i="26464"/>
  <c r="DN80" i="26464"/>
  <c r="DO80" i="26464"/>
  <c r="DP80" i="26464"/>
  <c r="DQ80" i="26464"/>
  <c r="DR80" i="26464"/>
  <c r="DS80" i="26464"/>
  <c r="DT80" i="26464"/>
  <c r="DU80" i="26464"/>
  <c r="DZ80" i="26464"/>
  <c r="EA80" i="26464"/>
  <c r="EB80" i="26464"/>
  <c r="EC80" i="26464"/>
  <c r="ED80" i="26464"/>
  <c r="EE80" i="26464"/>
  <c r="EF80" i="26464"/>
  <c r="EG80" i="26464"/>
  <c r="EH80" i="26464"/>
  <c r="EI80" i="26464"/>
  <c r="EJ80" i="26464"/>
  <c r="EK80" i="26464"/>
  <c r="EL80" i="26464"/>
  <c r="EM80" i="26464"/>
  <c r="EN80" i="26464"/>
  <c r="EO80" i="26464"/>
  <c r="EP80" i="26464"/>
  <c r="A81" i="26464"/>
  <c r="B81" i="26464"/>
  <c r="C81" i="26464"/>
  <c r="E81" i="26464"/>
  <c r="F81" i="26464"/>
  <c r="G81" i="26464"/>
  <c r="H81" i="26464"/>
  <c r="I81" i="26464"/>
  <c r="J81" i="26464"/>
  <c r="K81" i="26464"/>
  <c r="L81" i="26464"/>
  <c r="M81" i="26464"/>
  <c r="N81" i="26464"/>
  <c r="O81" i="26464"/>
  <c r="P81" i="26464"/>
  <c r="Q81" i="26464"/>
  <c r="R81" i="26464"/>
  <c r="S81" i="26464"/>
  <c r="T81" i="26464"/>
  <c r="U81" i="26464"/>
  <c r="V81" i="26464"/>
  <c r="W81" i="26464"/>
  <c r="X81" i="26464"/>
  <c r="Y81" i="26464"/>
  <c r="Z81" i="26464"/>
  <c r="AA81" i="26464"/>
  <c r="AB81" i="26464"/>
  <c r="AC81" i="26464"/>
  <c r="AD81" i="26464"/>
  <c r="AE81" i="26464"/>
  <c r="AF81" i="26464"/>
  <c r="AG81" i="26464"/>
  <c r="AH81" i="26464"/>
  <c r="AI81" i="26464"/>
  <c r="AJ81" i="26464"/>
  <c r="AK81" i="26464"/>
  <c r="AL81" i="26464"/>
  <c r="AM81" i="26464"/>
  <c r="AN81" i="26464"/>
  <c r="AO81" i="26464"/>
  <c r="AP81" i="26464"/>
  <c r="AQ81" i="26464"/>
  <c r="AR81" i="26464"/>
  <c r="AS81" i="26464"/>
  <c r="AT81" i="26464"/>
  <c r="AU81" i="26464"/>
  <c r="AV81" i="26464"/>
  <c r="AW81" i="26464"/>
  <c r="AX81" i="26464"/>
  <c r="AY81" i="26464"/>
  <c r="AZ81" i="26464"/>
  <c r="BA81" i="26464"/>
  <c r="BB81" i="26464"/>
  <c r="BC81" i="26464"/>
  <c r="BD81" i="26464"/>
  <c r="BE81" i="26464"/>
  <c r="BF81" i="26464"/>
  <c r="BG81" i="26464"/>
  <c r="BH81" i="26464"/>
  <c r="BI81" i="26464"/>
  <c r="BJ81" i="26464"/>
  <c r="BK81" i="26464"/>
  <c r="BL81" i="26464"/>
  <c r="BM81" i="26464"/>
  <c r="BN81" i="26464"/>
  <c r="BO81" i="26464"/>
  <c r="BP81" i="26464"/>
  <c r="BQ81" i="26464"/>
  <c r="BR81" i="26464"/>
  <c r="BS81" i="26464"/>
  <c r="BT81" i="26464"/>
  <c r="BU81" i="26464"/>
  <c r="BV81" i="26464"/>
  <c r="BW81" i="26464"/>
  <c r="BX81" i="26464"/>
  <c r="BY81" i="26464"/>
  <c r="BZ81" i="26464"/>
  <c r="CA81" i="26464"/>
  <c r="CB81" i="26464"/>
  <c r="CC81" i="26464"/>
  <c r="CD81" i="26464"/>
  <c r="CE81" i="26464"/>
  <c r="CF81" i="26464"/>
  <c r="CG81" i="26464"/>
  <c r="CH81" i="26464"/>
  <c r="CI81" i="26464"/>
  <c r="CJ81" i="26464"/>
  <c r="CK81" i="26464"/>
  <c r="CL81" i="26464"/>
  <c r="CM81" i="26464"/>
  <c r="CN81" i="26464"/>
  <c r="CO81" i="26464"/>
  <c r="CP81" i="26464"/>
  <c r="CQ81" i="26464"/>
  <c r="CR81" i="26464"/>
  <c r="CS81" i="26464"/>
  <c r="CT81" i="26464"/>
  <c r="CU81" i="26464"/>
  <c r="CV81" i="26464"/>
  <c r="CW81" i="26464"/>
  <c r="CX81" i="26464"/>
  <c r="CY81" i="26464"/>
  <c r="CZ81" i="26464"/>
  <c r="DA81" i="26464"/>
  <c r="DB81" i="26464"/>
  <c r="DE81" i="26464"/>
  <c r="DF81" i="26464"/>
  <c r="DG81" i="26464"/>
  <c r="DH81" i="26464"/>
  <c r="DI81" i="26464"/>
  <c r="DJ81" i="26464"/>
  <c r="DK81" i="26464"/>
  <c r="DL81" i="26464"/>
  <c r="DM81" i="26464"/>
  <c r="DN81" i="26464"/>
  <c r="DO81" i="26464"/>
  <c r="DP81" i="26464"/>
  <c r="DQ81" i="26464"/>
  <c r="DR81" i="26464"/>
  <c r="DS81" i="26464"/>
  <c r="DT81" i="26464"/>
  <c r="DU81" i="26464"/>
  <c r="DZ81" i="26464"/>
  <c r="EA81" i="26464"/>
  <c r="EB81" i="26464"/>
  <c r="EC81" i="26464"/>
  <c r="ED81" i="26464"/>
  <c r="EE81" i="26464"/>
  <c r="EF81" i="26464"/>
  <c r="EG81" i="26464"/>
  <c r="EH81" i="26464"/>
  <c r="EI81" i="26464"/>
  <c r="EJ81" i="26464"/>
  <c r="EK81" i="26464"/>
  <c r="EL81" i="26464"/>
  <c r="EM81" i="26464"/>
  <c r="EN81" i="26464"/>
  <c r="EO81" i="26464"/>
  <c r="EP81" i="26464"/>
  <c r="A82" i="26464"/>
  <c r="B82" i="26464"/>
  <c r="C82" i="26464"/>
  <c r="E82" i="26464"/>
  <c r="F82" i="26464"/>
  <c r="G82" i="26464"/>
  <c r="H82" i="26464"/>
  <c r="I82" i="26464"/>
  <c r="J82" i="26464"/>
  <c r="K82" i="26464"/>
  <c r="L82" i="26464"/>
  <c r="M82" i="26464"/>
  <c r="N82" i="26464"/>
  <c r="O82" i="26464"/>
  <c r="P82" i="26464"/>
  <c r="Q82" i="26464"/>
  <c r="R82" i="26464"/>
  <c r="S82" i="26464"/>
  <c r="T82" i="26464"/>
  <c r="U82" i="26464"/>
  <c r="V82" i="26464"/>
  <c r="W82" i="26464"/>
  <c r="X82" i="26464"/>
  <c r="Y82" i="26464"/>
  <c r="Z82" i="26464"/>
  <c r="AA82" i="26464"/>
  <c r="AB82" i="26464"/>
  <c r="AC82" i="26464"/>
  <c r="AD82" i="26464"/>
  <c r="AE82" i="26464"/>
  <c r="AF82" i="26464"/>
  <c r="AG82" i="26464"/>
  <c r="AH82" i="26464"/>
  <c r="AI82" i="26464"/>
  <c r="AJ82" i="26464"/>
  <c r="AK82" i="26464"/>
  <c r="AL82" i="26464"/>
  <c r="AM82" i="26464"/>
  <c r="AN82" i="26464"/>
  <c r="AO82" i="26464"/>
  <c r="AP82" i="26464"/>
  <c r="AQ82" i="26464"/>
  <c r="AR82" i="26464"/>
  <c r="AS82" i="26464"/>
  <c r="AT82" i="26464"/>
  <c r="AU82" i="26464"/>
  <c r="AV82" i="26464"/>
  <c r="AW82" i="26464"/>
  <c r="AX82" i="26464"/>
  <c r="AY82" i="26464"/>
  <c r="AZ82" i="26464"/>
  <c r="BA82" i="26464"/>
  <c r="BB82" i="26464"/>
  <c r="BC82" i="26464"/>
  <c r="BD82" i="26464"/>
  <c r="BE82" i="26464"/>
  <c r="BF82" i="26464"/>
  <c r="BG82" i="26464"/>
  <c r="BH82" i="26464"/>
  <c r="BI82" i="26464"/>
  <c r="BJ82" i="26464"/>
  <c r="BK82" i="26464"/>
  <c r="BL82" i="26464"/>
  <c r="BM82" i="26464"/>
  <c r="BN82" i="26464"/>
  <c r="BO82" i="26464"/>
  <c r="BP82" i="26464"/>
  <c r="BQ82" i="26464"/>
  <c r="BR82" i="26464"/>
  <c r="BS82" i="26464"/>
  <c r="BT82" i="26464"/>
  <c r="BU82" i="26464"/>
  <c r="BV82" i="26464"/>
  <c r="BW82" i="26464"/>
  <c r="BX82" i="26464"/>
  <c r="BY82" i="26464"/>
  <c r="BZ82" i="26464"/>
  <c r="CA82" i="26464"/>
  <c r="CB82" i="26464"/>
  <c r="CC82" i="26464"/>
  <c r="CD82" i="26464"/>
  <c r="CE82" i="26464"/>
  <c r="CF82" i="26464"/>
  <c r="CG82" i="26464"/>
  <c r="CH82" i="26464"/>
  <c r="CI82" i="26464"/>
  <c r="CJ82" i="26464"/>
  <c r="CK82" i="26464"/>
  <c r="CL82" i="26464"/>
  <c r="CM82" i="26464"/>
  <c r="CN82" i="26464"/>
  <c r="CO82" i="26464"/>
  <c r="CP82" i="26464"/>
  <c r="CQ82" i="26464"/>
  <c r="CR82" i="26464"/>
  <c r="CS82" i="26464"/>
  <c r="CT82" i="26464"/>
  <c r="CU82" i="26464"/>
  <c r="CV82" i="26464"/>
  <c r="CW82" i="26464"/>
  <c r="CX82" i="26464"/>
  <c r="CY82" i="26464"/>
  <c r="CZ82" i="26464"/>
  <c r="DA82" i="26464"/>
  <c r="DB82" i="26464"/>
  <c r="DE82" i="26464"/>
  <c r="DF82" i="26464"/>
  <c r="DG82" i="26464"/>
  <c r="DH82" i="26464"/>
  <c r="DI82" i="26464"/>
  <c r="DJ82" i="26464"/>
  <c r="DK82" i="26464"/>
  <c r="DL82" i="26464"/>
  <c r="DM82" i="26464"/>
  <c r="DN82" i="26464"/>
  <c r="DO82" i="26464"/>
  <c r="DP82" i="26464"/>
  <c r="DQ82" i="26464"/>
  <c r="DR82" i="26464"/>
  <c r="DS82" i="26464"/>
  <c r="DT82" i="26464"/>
  <c r="DU82" i="26464"/>
  <c r="DZ82" i="26464"/>
  <c r="EA82" i="26464"/>
  <c r="EB82" i="26464"/>
  <c r="EC82" i="26464"/>
  <c r="ED82" i="26464"/>
  <c r="EE82" i="26464"/>
  <c r="EF82" i="26464"/>
  <c r="EG82" i="26464"/>
  <c r="EH82" i="26464"/>
  <c r="EI82" i="26464"/>
  <c r="EJ82" i="26464"/>
  <c r="EK82" i="26464"/>
  <c r="EL82" i="26464"/>
  <c r="EM82" i="26464"/>
  <c r="EN82" i="26464"/>
  <c r="EO82" i="26464"/>
  <c r="EP82" i="26464"/>
  <c r="A83" i="26464"/>
  <c r="B83" i="26464"/>
  <c r="C83" i="26464"/>
  <c r="E83" i="26464"/>
  <c r="F83" i="26464"/>
  <c r="G83" i="26464"/>
  <c r="H83" i="26464"/>
  <c r="I83" i="26464"/>
  <c r="J83" i="26464"/>
  <c r="K83" i="26464"/>
  <c r="L83" i="26464"/>
  <c r="M83" i="26464"/>
  <c r="N83" i="26464"/>
  <c r="O83" i="26464"/>
  <c r="P83" i="26464"/>
  <c r="Q83" i="26464"/>
  <c r="R83" i="26464"/>
  <c r="S83" i="26464"/>
  <c r="T83" i="26464"/>
  <c r="U83" i="26464"/>
  <c r="V83" i="26464"/>
  <c r="W83" i="26464"/>
  <c r="X83" i="26464"/>
  <c r="Y83" i="26464"/>
  <c r="Z83" i="26464"/>
  <c r="AA83" i="26464"/>
  <c r="AB83" i="26464"/>
  <c r="AC83" i="26464"/>
  <c r="AD83" i="26464"/>
  <c r="AE83" i="26464"/>
  <c r="AF83" i="26464"/>
  <c r="AG83" i="26464"/>
  <c r="AH83" i="26464"/>
  <c r="AI83" i="26464"/>
  <c r="AJ83" i="26464"/>
  <c r="AK83" i="26464"/>
  <c r="AL83" i="26464"/>
  <c r="AM83" i="26464"/>
  <c r="AN83" i="26464"/>
  <c r="AO83" i="26464"/>
  <c r="AP83" i="26464"/>
  <c r="AQ83" i="26464"/>
  <c r="AR83" i="26464"/>
  <c r="AS83" i="26464"/>
  <c r="AT83" i="26464"/>
  <c r="AU83" i="26464"/>
  <c r="AV83" i="26464"/>
  <c r="AW83" i="26464"/>
  <c r="AX83" i="26464"/>
  <c r="AY83" i="26464"/>
  <c r="AZ83" i="26464"/>
  <c r="BA83" i="26464"/>
  <c r="BB83" i="26464"/>
  <c r="BC83" i="26464"/>
  <c r="BD83" i="26464"/>
  <c r="BE83" i="26464"/>
  <c r="BF83" i="26464"/>
  <c r="BG83" i="26464"/>
  <c r="BH83" i="26464"/>
  <c r="BI83" i="26464"/>
  <c r="BJ83" i="26464"/>
  <c r="BK83" i="26464"/>
  <c r="BL83" i="26464"/>
  <c r="BM83" i="26464"/>
  <c r="BN83" i="26464"/>
  <c r="BO83" i="26464"/>
  <c r="BP83" i="26464"/>
  <c r="BQ83" i="26464"/>
  <c r="BR83" i="26464"/>
  <c r="BS83" i="26464"/>
  <c r="BT83" i="26464"/>
  <c r="BU83" i="26464"/>
  <c r="BV83" i="26464"/>
  <c r="BW83" i="26464"/>
  <c r="BX83" i="26464"/>
  <c r="BY83" i="26464"/>
  <c r="BZ83" i="26464"/>
  <c r="CA83" i="26464"/>
  <c r="CB83" i="26464"/>
  <c r="CC83" i="26464"/>
  <c r="CD83" i="26464"/>
  <c r="CE83" i="26464"/>
  <c r="CF83" i="26464"/>
  <c r="CG83" i="26464"/>
  <c r="CH83" i="26464"/>
  <c r="CI83" i="26464"/>
  <c r="CJ83" i="26464"/>
  <c r="CK83" i="26464"/>
  <c r="CL83" i="26464"/>
  <c r="CM83" i="26464"/>
  <c r="CN83" i="26464"/>
  <c r="CO83" i="26464"/>
  <c r="CP83" i="26464"/>
  <c r="CQ83" i="26464"/>
  <c r="CR83" i="26464"/>
  <c r="CS83" i="26464"/>
  <c r="CT83" i="26464"/>
  <c r="CU83" i="26464"/>
  <c r="CV83" i="26464"/>
  <c r="CW83" i="26464"/>
  <c r="CX83" i="26464"/>
  <c r="CY83" i="26464"/>
  <c r="CZ83" i="26464"/>
  <c r="DA83" i="26464"/>
  <c r="DB83" i="26464"/>
  <c r="DE83" i="26464"/>
  <c r="DF83" i="26464"/>
  <c r="DG83" i="26464"/>
  <c r="DH83" i="26464"/>
  <c r="DI83" i="26464"/>
  <c r="DJ83" i="26464"/>
  <c r="DK83" i="26464"/>
  <c r="DL83" i="26464"/>
  <c r="DM83" i="26464"/>
  <c r="DN83" i="26464"/>
  <c r="DO83" i="26464"/>
  <c r="DP83" i="26464"/>
  <c r="DQ83" i="26464"/>
  <c r="DR83" i="26464"/>
  <c r="DS83" i="26464"/>
  <c r="DT83" i="26464"/>
  <c r="DU83" i="26464"/>
  <c r="DZ83" i="26464"/>
  <c r="EA83" i="26464"/>
  <c r="EB83" i="26464"/>
  <c r="EC83" i="26464"/>
  <c r="ED83" i="26464"/>
  <c r="EE83" i="26464"/>
  <c r="EF83" i="26464"/>
  <c r="EG83" i="26464"/>
  <c r="EH83" i="26464"/>
  <c r="EI83" i="26464"/>
  <c r="EJ83" i="26464"/>
  <c r="EK83" i="26464"/>
  <c r="EL83" i="26464"/>
  <c r="EM83" i="26464"/>
  <c r="EN83" i="26464"/>
  <c r="EO83" i="26464"/>
  <c r="EP83" i="26464"/>
  <c r="A84" i="26464"/>
  <c r="B84" i="26464"/>
  <c r="C84" i="26464"/>
  <c r="E84" i="26464"/>
  <c r="F84" i="26464"/>
  <c r="G84" i="26464"/>
  <c r="H84" i="26464"/>
  <c r="I84" i="26464"/>
  <c r="J84" i="26464"/>
  <c r="K84" i="26464"/>
  <c r="L84" i="26464"/>
  <c r="M84" i="26464"/>
  <c r="N84" i="26464"/>
  <c r="O84" i="26464"/>
  <c r="P84" i="26464"/>
  <c r="Q84" i="26464"/>
  <c r="R84" i="26464"/>
  <c r="S84" i="26464"/>
  <c r="T84" i="26464"/>
  <c r="U84" i="26464"/>
  <c r="V84" i="26464"/>
  <c r="W84" i="26464"/>
  <c r="X84" i="26464"/>
  <c r="Y84" i="26464"/>
  <c r="Z84" i="26464"/>
  <c r="AA84" i="26464"/>
  <c r="AB84" i="26464"/>
  <c r="AC84" i="26464"/>
  <c r="AD84" i="26464"/>
  <c r="AE84" i="26464"/>
  <c r="AF84" i="26464"/>
  <c r="AG84" i="26464"/>
  <c r="AH84" i="26464"/>
  <c r="AI84" i="26464"/>
  <c r="AJ84" i="26464"/>
  <c r="AK84" i="26464"/>
  <c r="AL84" i="26464"/>
  <c r="AM84" i="26464"/>
  <c r="AN84" i="26464"/>
  <c r="AO84" i="26464"/>
  <c r="AP84" i="26464"/>
  <c r="AQ84" i="26464"/>
  <c r="AR84" i="26464"/>
  <c r="AS84" i="26464"/>
  <c r="AT84" i="26464"/>
  <c r="AU84" i="26464"/>
  <c r="AV84" i="26464"/>
  <c r="AW84" i="26464"/>
  <c r="AX84" i="26464"/>
  <c r="AY84" i="26464"/>
  <c r="AZ84" i="26464"/>
  <c r="BA84" i="26464"/>
  <c r="BB84" i="26464"/>
  <c r="BC84" i="26464"/>
  <c r="BD84" i="26464"/>
  <c r="BE84" i="26464"/>
  <c r="BF84" i="26464"/>
  <c r="BG84" i="26464"/>
  <c r="BH84" i="26464"/>
  <c r="BI84" i="26464"/>
  <c r="BJ84" i="26464"/>
  <c r="BK84" i="26464"/>
  <c r="BL84" i="26464"/>
  <c r="BM84" i="26464"/>
  <c r="BN84" i="26464"/>
  <c r="BO84" i="26464"/>
  <c r="BP84" i="26464"/>
  <c r="BQ84" i="26464"/>
  <c r="BR84" i="26464"/>
  <c r="BS84" i="26464"/>
  <c r="BT84" i="26464"/>
  <c r="BU84" i="26464"/>
  <c r="BV84" i="26464"/>
  <c r="BW84" i="26464"/>
  <c r="BX84" i="26464"/>
  <c r="BY84" i="26464"/>
  <c r="BZ84" i="26464"/>
  <c r="CA84" i="26464"/>
  <c r="CB84" i="26464"/>
  <c r="CC84" i="26464"/>
  <c r="CD84" i="26464"/>
  <c r="CE84" i="26464"/>
  <c r="CF84" i="26464"/>
  <c r="CG84" i="26464"/>
  <c r="CH84" i="26464"/>
  <c r="CI84" i="26464"/>
  <c r="CJ84" i="26464"/>
  <c r="CK84" i="26464"/>
  <c r="CL84" i="26464"/>
  <c r="CM84" i="26464"/>
  <c r="CN84" i="26464"/>
  <c r="CO84" i="26464"/>
  <c r="CP84" i="26464"/>
  <c r="CQ84" i="26464"/>
  <c r="CR84" i="26464"/>
  <c r="CS84" i="26464"/>
  <c r="CT84" i="26464"/>
  <c r="CU84" i="26464"/>
  <c r="CV84" i="26464"/>
  <c r="CW84" i="26464"/>
  <c r="CX84" i="26464"/>
  <c r="CY84" i="26464"/>
  <c r="CZ84" i="26464"/>
  <c r="DA84" i="26464"/>
  <c r="DB84" i="26464"/>
  <c r="DE84" i="26464"/>
  <c r="DF84" i="26464"/>
  <c r="DG84" i="26464"/>
  <c r="DH84" i="26464"/>
  <c r="DI84" i="26464"/>
  <c r="DJ84" i="26464"/>
  <c r="DK84" i="26464"/>
  <c r="DL84" i="26464"/>
  <c r="DM84" i="26464"/>
  <c r="DN84" i="26464"/>
  <c r="DO84" i="26464"/>
  <c r="DP84" i="26464"/>
  <c r="DQ84" i="26464"/>
  <c r="DR84" i="26464"/>
  <c r="DS84" i="26464"/>
  <c r="DT84" i="26464"/>
  <c r="DU84" i="26464"/>
  <c r="DZ84" i="26464"/>
  <c r="EA84" i="26464"/>
  <c r="EB84" i="26464"/>
  <c r="EC84" i="26464"/>
  <c r="ED84" i="26464"/>
  <c r="EE84" i="26464"/>
  <c r="EF84" i="26464"/>
  <c r="EG84" i="26464"/>
  <c r="EH84" i="26464"/>
  <c r="EI84" i="26464"/>
  <c r="EJ84" i="26464"/>
  <c r="EK84" i="26464"/>
  <c r="EL84" i="26464"/>
  <c r="EM84" i="26464"/>
  <c r="EN84" i="26464"/>
  <c r="EO84" i="26464"/>
  <c r="EP84" i="26464"/>
  <c r="A85" i="26464"/>
  <c r="B85" i="26464"/>
  <c r="C85" i="26464"/>
  <c r="E85" i="26464"/>
  <c r="F85" i="26464"/>
  <c r="G85" i="26464"/>
  <c r="H85" i="26464"/>
  <c r="I85" i="26464"/>
  <c r="J85" i="26464"/>
  <c r="K85" i="26464"/>
  <c r="L85" i="26464"/>
  <c r="M85" i="26464"/>
  <c r="N85" i="26464"/>
  <c r="O85" i="26464"/>
  <c r="P85" i="26464"/>
  <c r="Q85" i="26464"/>
  <c r="R85" i="26464"/>
  <c r="S85" i="26464"/>
  <c r="T85" i="26464"/>
  <c r="U85" i="26464"/>
  <c r="V85" i="26464"/>
  <c r="W85" i="26464"/>
  <c r="X85" i="26464"/>
  <c r="Y85" i="26464"/>
  <c r="Z85" i="26464"/>
  <c r="AA85" i="26464"/>
  <c r="AB85" i="26464"/>
  <c r="AC85" i="26464"/>
  <c r="AD85" i="26464"/>
  <c r="AE85" i="26464"/>
  <c r="AF85" i="26464"/>
  <c r="AG85" i="26464"/>
  <c r="AH85" i="26464"/>
  <c r="AI85" i="26464"/>
  <c r="AJ85" i="26464"/>
  <c r="AK85" i="26464"/>
  <c r="AL85" i="26464"/>
  <c r="AM85" i="26464"/>
  <c r="AN85" i="26464"/>
  <c r="AO85" i="26464"/>
  <c r="AP85" i="26464"/>
  <c r="AQ85" i="26464"/>
  <c r="AR85" i="26464"/>
  <c r="AS85" i="26464"/>
  <c r="AT85" i="26464"/>
  <c r="AU85" i="26464"/>
  <c r="AV85" i="26464"/>
  <c r="AW85" i="26464"/>
  <c r="AX85" i="26464"/>
  <c r="AY85" i="26464"/>
  <c r="AZ85" i="26464"/>
  <c r="BA85" i="26464"/>
  <c r="BB85" i="26464"/>
  <c r="BC85" i="26464"/>
  <c r="BD85" i="26464"/>
  <c r="BE85" i="26464"/>
  <c r="BF85" i="26464"/>
  <c r="BG85" i="26464"/>
  <c r="BH85" i="26464"/>
  <c r="BI85" i="26464"/>
  <c r="BJ85" i="26464"/>
  <c r="BK85" i="26464"/>
  <c r="BL85" i="26464"/>
  <c r="BM85" i="26464"/>
  <c r="BN85" i="26464"/>
  <c r="BO85" i="26464"/>
  <c r="BP85" i="26464"/>
  <c r="BQ85" i="26464"/>
  <c r="BR85" i="26464"/>
  <c r="BS85" i="26464"/>
  <c r="BT85" i="26464"/>
  <c r="BU85" i="26464"/>
  <c r="BV85" i="26464"/>
  <c r="BW85" i="26464"/>
  <c r="BX85" i="26464"/>
  <c r="BY85" i="26464"/>
  <c r="BZ85" i="26464"/>
  <c r="CA85" i="26464"/>
  <c r="CB85" i="26464"/>
  <c r="CC85" i="26464"/>
  <c r="CD85" i="26464"/>
  <c r="CE85" i="26464"/>
  <c r="CF85" i="26464"/>
  <c r="CG85" i="26464"/>
  <c r="CH85" i="26464"/>
  <c r="CI85" i="26464"/>
  <c r="CJ85" i="26464"/>
  <c r="CK85" i="26464"/>
  <c r="CL85" i="26464"/>
  <c r="CM85" i="26464"/>
  <c r="CN85" i="26464"/>
  <c r="CO85" i="26464"/>
  <c r="CP85" i="26464"/>
  <c r="CQ85" i="26464"/>
  <c r="CR85" i="26464"/>
  <c r="CS85" i="26464"/>
  <c r="CT85" i="26464"/>
  <c r="CU85" i="26464"/>
  <c r="CV85" i="26464"/>
  <c r="CW85" i="26464"/>
  <c r="CX85" i="26464"/>
  <c r="CY85" i="26464"/>
  <c r="CZ85" i="26464"/>
  <c r="DA85" i="26464"/>
  <c r="DB85" i="26464"/>
  <c r="DE85" i="26464"/>
  <c r="DF85" i="26464"/>
  <c r="DG85" i="26464"/>
  <c r="DH85" i="26464"/>
  <c r="DI85" i="26464"/>
  <c r="DJ85" i="26464"/>
  <c r="DK85" i="26464"/>
  <c r="DL85" i="26464"/>
  <c r="DM85" i="26464"/>
  <c r="DN85" i="26464"/>
  <c r="DO85" i="26464"/>
  <c r="DP85" i="26464"/>
  <c r="DQ85" i="26464"/>
  <c r="DR85" i="26464"/>
  <c r="DS85" i="26464"/>
  <c r="DT85" i="26464"/>
  <c r="DU85" i="26464"/>
  <c r="DZ85" i="26464"/>
  <c r="EA85" i="26464"/>
  <c r="EB85" i="26464"/>
  <c r="EC85" i="26464"/>
  <c r="ED85" i="26464"/>
  <c r="EE85" i="26464"/>
  <c r="EF85" i="26464"/>
  <c r="EG85" i="26464"/>
  <c r="EH85" i="26464"/>
  <c r="EI85" i="26464"/>
  <c r="EJ85" i="26464"/>
  <c r="EK85" i="26464"/>
  <c r="EL85" i="26464"/>
  <c r="EM85" i="26464"/>
  <c r="EN85" i="26464"/>
  <c r="EO85" i="26464"/>
  <c r="EP85" i="26464"/>
  <c r="A86" i="26464"/>
  <c r="B86" i="26464"/>
  <c r="C86" i="26464"/>
  <c r="E86" i="26464"/>
  <c r="F86" i="26464"/>
  <c r="G86" i="26464"/>
  <c r="H86" i="26464"/>
  <c r="I86" i="26464"/>
  <c r="J86" i="26464"/>
  <c r="K86" i="26464"/>
  <c r="L86" i="26464"/>
  <c r="M86" i="26464"/>
  <c r="N86" i="26464"/>
  <c r="O86" i="26464"/>
  <c r="P86" i="26464"/>
  <c r="Q86" i="26464"/>
  <c r="R86" i="26464"/>
  <c r="S86" i="26464"/>
  <c r="T86" i="26464"/>
  <c r="U86" i="26464"/>
  <c r="V86" i="26464"/>
  <c r="W86" i="26464"/>
  <c r="X86" i="26464"/>
  <c r="Y86" i="26464"/>
  <c r="Z86" i="26464"/>
  <c r="AA86" i="26464"/>
  <c r="AB86" i="26464"/>
  <c r="AC86" i="26464"/>
  <c r="AD86" i="26464"/>
  <c r="AE86" i="26464"/>
  <c r="AF86" i="26464"/>
  <c r="AG86" i="26464"/>
  <c r="AH86" i="26464"/>
  <c r="AI86" i="26464"/>
  <c r="AJ86" i="26464"/>
  <c r="AK86" i="26464"/>
  <c r="AL86" i="26464"/>
  <c r="AM86" i="26464"/>
  <c r="AN86" i="26464"/>
  <c r="AO86" i="26464"/>
  <c r="AP86" i="26464"/>
  <c r="AQ86" i="26464"/>
  <c r="AR86" i="26464"/>
  <c r="AS86" i="26464"/>
  <c r="AT86" i="26464"/>
  <c r="AU86" i="26464"/>
  <c r="AV86" i="26464"/>
  <c r="AW86" i="26464"/>
  <c r="AX86" i="26464"/>
  <c r="AY86" i="26464"/>
  <c r="AZ86" i="26464"/>
  <c r="BA86" i="26464"/>
  <c r="BB86" i="26464"/>
  <c r="BC86" i="26464"/>
  <c r="BD86" i="26464"/>
  <c r="BE86" i="26464"/>
  <c r="BF86" i="26464"/>
  <c r="BG86" i="26464"/>
  <c r="BH86" i="26464"/>
  <c r="BI86" i="26464"/>
  <c r="BJ86" i="26464"/>
  <c r="BK86" i="26464"/>
  <c r="BL86" i="26464"/>
  <c r="BM86" i="26464"/>
  <c r="BN86" i="26464"/>
  <c r="BO86" i="26464"/>
  <c r="BP86" i="26464"/>
  <c r="BQ86" i="26464"/>
  <c r="BR86" i="26464"/>
  <c r="BS86" i="26464"/>
  <c r="BT86" i="26464"/>
  <c r="BU86" i="26464"/>
  <c r="BV86" i="26464"/>
  <c r="BW86" i="26464"/>
  <c r="BX86" i="26464"/>
  <c r="BY86" i="26464"/>
  <c r="BZ86" i="26464"/>
  <c r="CA86" i="26464"/>
  <c r="CB86" i="26464"/>
  <c r="CC86" i="26464"/>
  <c r="CD86" i="26464"/>
  <c r="CE86" i="26464"/>
  <c r="CF86" i="26464"/>
  <c r="CG86" i="26464"/>
  <c r="CH86" i="26464"/>
  <c r="CI86" i="26464"/>
  <c r="CJ86" i="26464"/>
  <c r="CK86" i="26464"/>
  <c r="CL86" i="26464"/>
  <c r="CM86" i="26464"/>
  <c r="CN86" i="26464"/>
  <c r="CO86" i="26464"/>
  <c r="CP86" i="26464"/>
  <c r="CQ86" i="26464"/>
  <c r="CR86" i="26464"/>
  <c r="CS86" i="26464"/>
  <c r="CT86" i="26464"/>
  <c r="CU86" i="26464"/>
  <c r="CV86" i="26464"/>
  <c r="CW86" i="26464"/>
  <c r="CX86" i="26464"/>
  <c r="CY86" i="26464"/>
  <c r="CZ86" i="26464"/>
  <c r="DA86" i="26464"/>
  <c r="DB86" i="26464"/>
  <c r="DE86" i="26464"/>
  <c r="DF86" i="26464"/>
  <c r="DG86" i="26464"/>
  <c r="DH86" i="26464"/>
  <c r="DI86" i="26464"/>
  <c r="DJ86" i="26464"/>
  <c r="DK86" i="26464"/>
  <c r="DL86" i="26464"/>
  <c r="DM86" i="26464"/>
  <c r="DN86" i="26464"/>
  <c r="DO86" i="26464"/>
  <c r="DP86" i="26464"/>
  <c r="DQ86" i="26464"/>
  <c r="DR86" i="26464"/>
  <c r="DS86" i="26464"/>
  <c r="DT86" i="26464"/>
  <c r="DU86" i="26464"/>
  <c r="DZ86" i="26464"/>
  <c r="EA86" i="26464"/>
  <c r="EB86" i="26464"/>
  <c r="EC86" i="26464"/>
  <c r="ED86" i="26464"/>
  <c r="EE86" i="26464"/>
  <c r="EF86" i="26464"/>
  <c r="EG86" i="26464"/>
  <c r="EH86" i="26464"/>
  <c r="EI86" i="26464"/>
  <c r="EJ86" i="26464"/>
  <c r="EK86" i="26464"/>
  <c r="EL86" i="26464"/>
  <c r="EM86" i="26464"/>
  <c r="EN86" i="26464"/>
  <c r="EO86" i="26464"/>
  <c r="EP86" i="26464"/>
  <c r="A87" i="26464"/>
  <c r="B87" i="26464"/>
  <c r="C87" i="26464"/>
  <c r="E87" i="26464"/>
  <c r="F87" i="26464"/>
  <c r="G87" i="26464"/>
  <c r="H87" i="26464"/>
  <c r="I87" i="26464"/>
  <c r="J87" i="26464"/>
  <c r="K87" i="26464"/>
  <c r="L87" i="26464"/>
  <c r="M87" i="26464"/>
  <c r="N87" i="26464"/>
  <c r="O87" i="26464"/>
  <c r="P87" i="26464"/>
  <c r="Q87" i="26464"/>
  <c r="R87" i="26464"/>
  <c r="S87" i="26464"/>
  <c r="T87" i="26464"/>
  <c r="U87" i="26464"/>
  <c r="V87" i="26464"/>
  <c r="W87" i="26464"/>
  <c r="X87" i="26464"/>
  <c r="Y87" i="26464"/>
  <c r="Z87" i="26464"/>
  <c r="AA87" i="26464"/>
  <c r="AB87" i="26464"/>
  <c r="AC87" i="26464"/>
  <c r="AD87" i="26464"/>
  <c r="AE87" i="26464"/>
  <c r="AF87" i="26464"/>
  <c r="AG87" i="26464"/>
  <c r="AH87" i="26464"/>
  <c r="AI87" i="26464"/>
  <c r="AJ87" i="26464"/>
  <c r="AK87" i="26464"/>
  <c r="AL87" i="26464"/>
  <c r="AM87" i="26464"/>
  <c r="AN87" i="26464"/>
  <c r="AO87" i="26464"/>
  <c r="AP87" i="26464"/>
  <c r="AQ87" i="26464"/>
  <c r="AR87" i="26464"/>
  <c r="AS87" i="26464"/>
  <c r="AT87" i="26464"/>
  <c r="AU87" i="26464"/>
  <c r="AV87" i="26464"/>
  <c r="AW87" i="26464"/>
  <c r="AX87" i="26464"/>
  <c r="AY87" i="26464"/>
  <c r="AZ87" i="26464"/>
  <c r="BA87" i="26464"/>
  <c r="BB87" i="26464"/>
  <c r="BC87" i="26464"/>
  <c r="BD87" i="26464"/>
  <c r="BE87" i="26464"/>
  <c r="BF87" i="26464"/>
  <c r="BG87" i="26464"/>
  <c r="BH87" i="26464"/>
  <c r="BI87" i="26464"/>
  <c r="BJ87" i="26464"/>
  <c r="BK87" i="26464"/>
  <c r="BL87" i="26464"/>
  <c r="BM87" i="26464"/>
  <c r="BN87" i="26464"/>
  <c r="BO87" i="26464"/>
  <c r="BP87" i="26464"/>
  <c r="BQ87" i="26464"/>
  <c r="BR87" i="26464"/>
  <c r="BS87" i="26464"/>
  <c r="BT87" i="26464"/>
  <c r="BU87" i="26464"/>
  <c r="BV87" i="26464"/>
  <c r="BW87" i="26464"/>
  <c r="BX87" i="26464"/>
  <c r="BY87" i="26464"/>
  <c r="BZ87" i="26464"/>
  <c r="CA87" i="26464"/>
  <c r="CB87" i="26464"/>
  <c r="CC87" i="26464"/>
  <c r="CD87" i="26464"/>
  <c r="CE87" i="26464"/>
  <c r="CF87" i="26464"/>
  <c r="CG87" i="26464"/>
  <c r="CH87" i="26464"/>
  <c r="CI87" i="26464"/>
  <c r="CJ87" i="26464"/>
  <c r="CK87" i="26464"/>
  <c r="CL87" i="26464"/>
  <c r="CM87" i="26464"/>
  <c r="CN87" i="26464"/>
  <c r="CO87" i="26464"/>
  <c r="CP87" i="26464"/>
  <c r="CQ87" i="26464"/>
  <c r="CR87" i="26464"/>
  <c r="CS87" i="26464"/>
  <c r="CT87" i="26464"/>
  <c r="CU87" i="26464"/>
  <c r="CV87" i="26464"/>
  <c r="CW87" i="26464"/>
  <c r="CX87" i="26464"/>
  <c r="CY87" i="26464"/>
  <c r="CZ87" i="26464"/>
  <c r="DA87" i="26464"/>
  <c r="DB87" i="26464"/>
  <c r="DE87" i="26464"/>
  <c r="DF87" i="26464"/>
  <c r="DG87" i="26464"/>
  <c r="DH87" i="26464"/>
  <c r="DI87" i="26464"/>
  <c r="DJ87" i="26464"/>
  <c r="DK87" i="26464"/>
  <c r="DL87" i="26464"/>
  <c r="DM87" i="26464"/>
  <c r="DN87" i="26464"/>
  <c r="DO87" i="26464"/>
  <c r="DP87" i="26464"/>
  <c r="DQ87" i="26464"/>
  <c r="DR87" i="26464"/>
  <c r="DS87" i="26464"/>
  <c r="DT87" i="26464"/>
  <c r="DU87" i="26464"/>
  <c r="DZ87" i="26464"/>
  <c r="EA87" i="26464"/>
  <c r="EB87" i="26464"/>
  <c r="EC87" i="26464"/>
  <c r="ED87" i="26464"/>
  <c r="EE87" i="26464"/>
  <c r="EF87" i="26464"/>
  <c r="EG87" i="26464"/>
  <c r="EH87" i="26464"/>
  <c r="EI87" i="26464"/>
  <c r="EJ87" i="26464"/>
  <c r="EK87" i="26464"/>
  <c r="EL87" i="26464"/>
  <c r="EM87" i="26464"/>
  <c r="EN87" i="26464"/>
  <c r="EO87" i="26464"/>
  <c r="EP87" i="26464"/>
  <c r="A88" i="26464"/>
  <c r="B88" i="26464"/>
  <c r="C88" i="26464"/>
  <c r="E88" i="26464"/>
  <c r="F88" i="26464"/>
  <c r="G88" i="26464"/>
  <c r="H88" i="26464"/>
  <c r="I88" i="26464"/>
  <c r="J88" i="26464"/>
  <c r="K88" i="26464"/>
  <c r="L88" i="26464"/>
  <c r="M88" i="26464"/>
  <c r="N88" i="26464"/>
  <c r="O88" i="26464"/>
  <c r="P88" i="26464"/>
  <c r="Q88" i="26464"/>
  <c r="R88" i="26464"/>
  <c r="S88" i="26464"/>
  <c r="T88" i="26464"/>
  <c r="U88" i="26464"/>
  <c r="V88" i="26464"/>
  <c r="W88" i="26464"/>
  <c r="X88" i="26464"/>
  <c r="Y88" i="26464"/>
  <c r="Z88" i="26464"/>
  <c r="AA88" i="26464"/>
  <c r="AB88" i="26464"/>
  <c r="AC88" i="26464"/>
  <c r="AD88" i="26464"/>
  <c r="AE88" i="26464"/>
  <c r="AF88" i="26464"/>
  <c r="AG88" i="26464"/>
  <c r="AH88" i="26464"/>
  <c r="AI88" i="26464"/>
  <c r="AJ88" i="26464"/>
  <c r="AK88" i="26464"/>
  <c r="AL88" i="26464"/>
  <c r="AM88" i="26464"/>
  <c r="AN88" i="26464"/>
  <c r="AO88" i="26464"/>
  <c r="AP88" i="26464"/>
  <c r="AQ88" i="26464"/>
  <c r="AR88" i="26464"/>
  <c r="AS88" i="26464"/>
  <c r="AT88" i="26464"/>
  <c r="AU88" i="26464"/>
  <c r="AV88" i="26464"/>
  <c r="AW88" i="26464"/>
  <c r="AX88" i="26464"/>
  <c r="AY88" i="26464"/>
  <c r="AZ88" i="26464"/>
  <c r="BA88" i="26464"/>
  <c r="BB88" i="26464"/>
  <c r="BC88" i="26464"/>
  <c r="BD88" i="26464"/>
  <c r="BE88" i="26464"/>
  <c r="BF88" i="26464"/>
  <c r="BG88" i="26464"/>
  <c r="BH88" i="26464"/>
  <c r="BI88" i="26464"/>
  <c r="BJ88" i="26464"/>
  <c r="BK88" i="26464"/>
  <c r="BL88" i="26464"/>
  <c r="BM88" i="26464"/>
  <c r="BN88" i="26464"/>
  <c r="BO88" i="26464"/>
  <c r="BP88" i="26464"/>
  <c r="BQ88" i="26464"/>
  <c r="BR88" i="26464"/>
  <c r="BS88" i="26464"/>
  <c r="BT88" i="26464"/>
  <c r="BU88" i="26464"/>
  <c r="BV88" i="26464"/>
  <c r="BW88" i="26464"/>
  <c r="BX88" i="26464"/>
  <c r="BY88" i="26464"/>
  <c r="BZ88" i="26464"/>
  <c r="CA88" i="26464"/>
  <c r="CB88" i="26464"/>
  <c r="CC88" i="26464"/>
  <c r="CD88" i="26464"/>
  <c r="CE88" i="26464"/>
  <c r="CF88" i="26464"/>
  <c r="CG88" i="26464"/>
  <c r="CH88" i="26464"/>
  <c r="CI88" i="26464"/>
  <c r="CJ88" i="26464"/>
  <c r="CK88" i="26464"/>
  <c r="CL88" i="26464"/>
  <c r="CM88" i="26464"/>
  <c r="CN88" i="26464"/>
  <c r="CO88" i="26464"/>
  <c r="CP88" i="26464"/>
  <c r="CQ88" i="26464"/>
  <c r="CR88" i="26464"/>
  <c r="CS88" i="26464"/>
  <c r="CT88" i="26464"/>
  <c r="CU88" i="26464"/>
  <c r="CV88" i="26464"/>
  <c r="CW88" i="26464"/>
  <c r="CX88" i="26464"/>
  <c r="CY88" i="26464"/>
  <c r="CZ88" i="26464"/>
  <c r="DA88" i="26464"/>
  <c r="DB88" i="26464"/>
  <c r="DE88" i="26464"/>
  <c r="DF88" i="26464"/>
  <c r="DG88" i="26464"/>
  <c r="DH88" i="26464"/>
  <c r="DI88" i="26464"/>
  <c r="DJ88" i="26464"/>
  <c r="DK88" i="26464"/>
  <c r="DL88" i="26464"/>
  <c r="DM88" i="26464"/>
  <c r="DN88" i="26464"/>
  <c r="DO88" i="26464"/>
  <c r="DP88" i="26464"/>
  <c r="DQ88" i="26464"/>
  <c r="DR88" i="26464"/>
  <c r="DS88" i="26464"/>
  <c r="DT88" i="26464"/>
  <c r="DU88" i="26464"/>
  <c r="DZ88" i="26464"/>
  <c r="EA88" i="26464"/>
  <c r="EB88" i="26464"/>
  <c r="EC88" i="26464"/>
  <c r="ED88" i="26464"/>
  <c r="EE88" i="26464"/>
  <c r="EF88" i="26464"/>
  <c r="EG88" i="26464"/>
  <c r="EH88" i="26464"/>
  <c r="EI88" i="26464"/>
  <c r="EJ88" i="26464"/>
  <c r="EK88" i="26464"/>
  <c r="EL88" i="26464"/>
  <c r="EM88" i="26464"/>
  <c r="EN88" i="26464"/>
  <c r="EO88" i="26464"/>
  <c r="EP88" i="26464"/>
  <c r="A89" i="26464"/>
  <c r="B89" i="26464"/>
  <c r="C89" i="26464"/>
  <c r="E89" i="26464"/>
  <c r="F89" i="26464"/>
  <c r="G89" i="26464"/>
  <c r="H89" i="26464"/>
  <c r="I89" i="26464"/>
  <c r="J89" i="26464"/>
  <c r="K89" i="26464"/>
  <c r="L89" i="26464"/>
  <c r="M89" i="26464"/>
  <c r="N89" i="26464"/>
  <c r="O89" i="26464"/>
  <c r="P89" i="26464"/>
  <c r="Q89" i="26464"/>
  <c r="R89" i="26464"/>
  <c r="S89" i="26464"/>
  <c r="T89" i="26464"/>
  <c r="U89" i="26464"/>
  <c r="V89" i="26464"/>
  <c r="W89" i="26464"/>
  <c r="X89" i="26464"/>
  <c r="Y89" i="26464"/>
  <c r="Z89" i="26464"/>
  <c r="AA89" i="26464"/>
  <c r="AB89" i="26464"/>
  <c r="AC89" i="26464"/>
  <c r="AD89" i="26464"/>
  <c r="AE89" i="26464"/>
  <c r="AF89" i="26464"/>
  <c r="AG89" i="26464"/>
  <c r="AH89" i="26464"/>
  <c r="AI89" i="26464"/>
  <c r="AJ89" i="26464"/>
  <c r="AK89" i="26464"/>
  <c r="AL89" i="26464"/>
  <c r="AM89" i="26464"/>
  <c r="AN89" i="26464"/>
  <c r="AO89" i="26464"/>
  <c r="AP89" i="26464"/>
  <c r="AQ89" i="26464"/>
  <c r="AR89" i="26464"/>
  <c r="AS89" i="26464"/>
  <c r="AT89" i="26464"/>
  <c r="AU89" i="26464"/>
  <c r="AV89" i="26464"/>
  <c r="AW89" i="26464"/>
  <c r="AX89" i="26464"/>
  <c r="AY89" i="26464"/>
  <c r="AZ89" i="26464"/>
  <c r="BA89" i="26464"/>
  <c r="BB89" i="26464"/>
  <c r="BC89" i="26464"/>
  <c r="BD89" i="26464"/>
  <c r="BE89" i="26464"/>
  <c r="BF89" i="26464"/>
  <c r="BG89" i="26464"/>
  <c r="BH89" i="26464"/>
  <c r="BI89" i="26464"/>
  <c r="BJ89" i="26464"/>
  <c r="BK89" i="26464"/>
  <c r="BL89" i="26464"/>
  <c r="BM89" i="26464"/>
  <c r="BN89" i="26464"/>
  <c r="BO89" i="26464"/>
  <c r="BP89" i="26464"/>
  <c r="BQ89" i="26464"/>
  <c r="BR89" i="26464"/>
  <c r="BS89" i="26464"/>
  <c r="BT89" i="26464"/>
  <c r="BU89" i="26464"/>
  <c r="BV89" i="26464"/>
  <c r="BW89" i="26464"/>
  <c r="BX89" i="26464"/>
  <c r="BY89" i="26464"/>
  <c r="BZ89" i="26464"/>
  <c r="CA89" i="26464"/>
  <c r="CB89" i="26464"/>
  <c r="CC89" i="26464"/>
  <c r="CD89" i="26464"/>
  <c r="CE89" i="26464"/>
  <c r="CF89" i="26464"/>
  <c r="CG89" i="26464"/>
  <c r="CH89" i="26464"/>
  <c r="CI89" i="26464"/>
  <c r="CJ89" i="26464"/>
  <c r="CK89" i="26464"/>
  <c r="CL89" i="26464"/>
  <c r="CM89" i="26464"/>
  <c r="CN89" i="26464"/>
  <c r="CO89" i="26464"/>
  <c r="CP89" i="26464"/>
  <c r="CQ89" i="26464"/>
  <c r="CR89" i="26464"/>
  <c r="CS89" i="26464"/>
  <c r="CT89" i="26464"/>
  <c r="CU89" i="26464"/>
  <c r="CV89" i="26464"/>
  <c r="CW89" i="26464"/>
  <c r="CX89" i="26464"/>
  <c r="CY89" i="26464"/>
  <c r="CZ89" i="26464"/>
  <c r="DA89" i="26464"/>
  <c r="DB89" i="26464"/>
  <c r="DE89" i="26464"/>
  <c r="DF89" i="26464"/>
  <c r="DG89" i="26464"/>
  <c r="DH89" i="26464"/>
  <c r="DI89" i="26464"/>
  <c r="DJ89" i="26464"/>
  <c r="DK89" i="26464"/>
  <c r="DL89" i="26464"/>
  <c r="DM89" i="26464"/>
  <c r="DN89" i="26464"/>
  <c r="DO89" i="26464"/>
  <c r="DP89" i="26464"/>
  <c r="DQ89" i="26464"/>
  <c r="DR89" i="26464"/>
  <c r="DS89" i="26464"/>
  <c r="DT89" i="26464"/>
  <c r="DU89" i="26464"/>
  <c r="DZ89" i="26464"/>
  <c r="EA89" i="26464"/>
  <c r="EB89" i="26464"/>
  <c r="EC89" i="26464"/>
  <c r="ED89" i="26464"/>
  <c r="EE89" i="26464"/>
  <c r="EF89" i="26464"/>
  <c r="EG89" i="26464"/>
  <c r="EH89" i="26464"/>
  <c r="EI89" i="26464"/>
  <c r="EJ89" i="26464"/>
  <c r="EK89" i="26464"/>
  <c r="EL89" i="26464"/>
  <c r="EM89" i="26464"/>
  <c r="EN89" i="26464"/>
  <c r="EO89" i="26464"/>
  <c r="EP89" i="26464"/>
  <c r="A90" i="26464"/>
  <c r="B90" i="26464"/>
  <c r="C90" i="26464"/>
  <c r="E90" i="26464"/>
  <c r="F90" i="26464"/>
  <c r="G90" i="26464"/>
  <c r="H90" i="26464"/>
  <c r="I90" i="26464"/>
  <c r="J90" i="26464"/>
  <c r="K90" i="26464"/>
  <c r="L90" i="26464"/>
  <c r="M90" i="26464"/>
  <c r="N90" i="26464"/>
  <c r="O90" i="26464"/>
  <c r="P90" i="26464"/>
  <c r="Q90" i="26464"/>
  <c r="R90" i="26464"/>
  <c r="S90" i="26464"/>
  <c r="T90" i="26464"/>
  <c r="U90" i="26464"/>
  <c r="V90" i="26464"/>
  <c r="W90" i="26464"/>
  <c r="X90" i="26464"/>
  <c r="Y90" i="26464"/>
  <c r="Z90" i="26464"/>
  <c r="AA90" i="26464"/>
  <c r="AB90" i="26464"/>
  <c r="AC90" i="26464"/>
  <c r="AD90" i="26464"/>
  <c r="AE90" i="26464"/>
  <c r="AF90" i="26464"/>
  <c r="AG90" i="26464"/>
  <c r="AH90" i="26464"/>
  <c r="AI90" i="26464"/>
  <c r="AJ90" i="26464"/>
  <c r="AK90" i="26464"/>
  <c r="AL90" i="26464"/>
  <c r="AM90" i="26464"/>
  <c r="AN90" i="26464"/>
  <c r="AO90" i="26464"/>
  <c r="AP90" i="26464"/>
  <c r="AQ90" i="26464"/>
  <c r="AR90" i="26464"/>
  <c r="AS90" i="26464"/>
  <c r="AT90" i="26464"/>
  <c r="AU90" i="26464"/>
  <c r="AV90" i="26464"/>
  <c r="AW90" i="26464"/>
  <c r="AX90" i="26464"/>
  <c r="AY90" i="26464"/>
  <c r="AZ90" i="26464"/>
  <c r="BA90" i="26464"/>
  <c r="BB90" i="26464"/>
  <c r="BC90" i="26464"/>
  <c r="BD90" i="26464"/>
  <c r="BE90" i="26464"/>
  <c r="BF90" i="26464"/>
  <c r="BG90" i="26464"/>
  <c r="BH90" i="26464"/>
  <c r="BI90" i="26464"/>
  <c r="BJ90" i="26464"/>
  <c r="BK90" i="26464"/>
  <c r="BL90" i="26464"/>
  <c r="BM90" i="26464"/>
  <c r="BN90" i="26464"/>
  <c r="BO90" i="26464"/>
  <c r="BP90" i="26464"/>
  <c r="BQ90" i="26464"/>
  <c r="BR90" i="26464"/>
  <c r="BS90" i="26464"/>
  <c r="BT90" i="26464"/>
  <c r="BU90" i="26464"/>
  <c r="BV90" i="26464"/>
  <c r="BW90" i="26464"/>
  <c r="BX90" i="26464"/>
  <c r="BY90" i="26464"/>
  <c r="BZ90" i="26464"/>
  <c r="CA90" i="26464"/>
  <c r="CB90" i="26464"/>
  <c r="CC90" i="26464"/>
  <c r="CD90" i="26464"/>
  <c r="CE90" i="26464"/>
  <c r="CF90" i="26464"/>
  <c r="CG90" i="26464"/>
  <c r="CH90" i="26464"/>
  <c r="CI90" i="26464"/>
  <c r="CJ90" i="26464"/>
  <c r="CK90" i="26464"/>
  <c r="CL90" i="26464"/>
  <c r="CM90" i="26464"/>
  <c r="CN90" i="26464"/>
  <c r="CO90" i="26464"/>
  <c r="CP90" i="26464"/>
  <c r="CQ90" i="26464"/>
  <c r="CR90" i="26464"/>
  <c r="CS90" i="26464"/>
  <c r="CT90" i="26464"/>
  <c r="CU90" i="26464"/>
  <c r="CV90" i="26464"/>
  <c r="CW90" i="26464"/>
  <c r="CX90" i="26464"/>
  <c r="CY90" i="26464"/>
  <c r="CZ90" i="26464"/>
  <c r="DA90" i="26464"/>
  <c r="DB90" i="26464"/>
  <c r="DE90" i="26464"/>
  <c r="DF90" i="26464"/>
  <c r="DG90" i="26464"/>
  <c r="DH90" i="26464"/>
  <c r="DI90" i="26464"/>
  <c r="DJ90" i="26464"/>
  <c r="DK90" i="26464"/>
  <c r="DL90" i="26464"/>
  <c r="DM90" i="26464"/>
  <c r="DN90" i="26464"/>
  <c r="DO90" i="26464"/>
  <c r="DP90" i="26464"/>
  <c r="DQ90" i="26464"/>
  <c r="DR90" i="26464"/>
  <c r="DS90" i="26464"/>
  <c r="DT90" i="26464"/>
  <c r="DU90" i="26464"/>
  <c r="DZ90" i="26464"/>
  <c r="EA90" i="26464"/>
  <c r="EB90" i="26464"/>
  <c r="EC90" i="26464"/>
  <c r="ED90" i="26464"/>
  <c r="EE90" i="26464"/>
  <c r="EF90" i="26464"/>
  <c r="EG90" i="26464"/>
  <c r="EH90" i="26464"/>
  <c r="EI90" i="26464"/>
  <c r="EJ90" i="26464"/>
  <c r="EK90" i="26464"/>
  <c r="EL90" i="26464"/>
  <c r="EM90" i="26464"/>
  <c r="EN90" i="26464"/>
  <c r="EO90" i="26464"/>
  <c r="EP90" i="26464"/>
  <c r="A91" i="26464"/>
  <c r="B91" i="26464"/>
  <c r="C91" i="26464"/>
  <c r="E91" i="26464"/>
  <c r="F91" i="26464"/>
  <c r="G91" i="26464"/>
  <c r="H91" i="26464"/>
  <c r="I91" i="26464"/>
  <c r="J91" i="26464"/>
  <c r="K91" i="26464"/>
  <c r="L91" i="26464"/>
  <c r="M91" i="26464"/>
  <c r="N91" i="26464"/>
  <c r="O91" i="26464"/>
  <c r="P91" i="26464"/>
  <c r="Q91" i="26464"/>
  <c r="R91" i="26464"/>
  <c r="S91" i="26464"/>
  <c r="T91" i="26464"/>
  <c r="U91" i="26464"/>
  <c r="V91" i="26464"/>
  <c r="W91" i="26464"/>
  <c r="X91" i="26464"/>
  <c r="Y91" i="26464"/>
  <c r="Z91" i="26464"/>
  <c r="AA91" i="26464"/>
  <c r="AB91" i="26464"/>
  <c r="AC91" i="26464"/>
  <c r="AD91" i="26464"/>
  <c r="AE91" i="26464"/>
  <c r="AF91" i="26464"/>
  <c r="AG91" i="26464"/>
  <c r="AH91" i="26464"/>
  <c r="AI91" i="26464"/>
  <c r="AJ91" i="26464"/>
  <c r="AK91" i="26464"/>
  <c r="AL91" i="26464"/>
  <c r="AM91" i="26464"/>
  <c r="AN91" i="26464"/>
  <c r="AO91" i="26464"/>
  <c r="AP91" i="26464"/>
  <c r="AQ91" i="26464"/>
  <c r="AR91" i="26464"/>
  <c r="AS91" i="26464"/>
  <c r="AT91" i="26464"/>
  <c r="AU91" i="26464"/>
  <c r="AV91" i="26464"/>
  <c r="AW91" i="26464"/>
  <c r="AX91" i="26464"/>
  <c r="AY91" i="26464"/>
  <c r="AZ91" i="26464"/>
  <c r="BA91" i="26464"/>
  <c r="BB91" i="26464"/>
  <c r="BC91" i="26464"/>
  <c r="BD91" i="26464"/>
  <c r="BE91" i="26464"/>
  <c r="BF91" i="26464"/>
  <c r="BG91" i="26464"/>
  <c r="BH91" i="26464"/>
  <c r="BI91" i="26464"/>
  <c r="BJ91" i="26464"/>
  <c r="BK91" i="26464"/>
  <c r="BL91" i="26464"/>
  <c r="BM91" i="26464"/>
  <c r="BN91" i="26464"/>
  <c r="BO91" i="26464"/>
  <c r="BP91" i="26464"/>
  <c r="BQ91" i="26464"/>
  <c r="BR91" i="26464"/>
  <c r="BS91" i="26464"/>
  <c r="BT91" i="26464"/>
  <c r="BU91" i="26464"/>
  <c r="BV91" i="26464"/>
  <c r="BW91" i="26464"/>
  <c r="BX91" i="26464"/>
  <c r="BY91" i="26464"/>
  <c r="BZ91" i="26464"/>
  <c r="CA91" i="26464"/>
  <c r="CB91" i="26464"/>
  <c r="CC91" i="26464"/>
  <c r="CD91" i="26464"/>
  <c r="CE91" i="26464"/>
  <c r="CF91" i="26464"/>
  <c r="CG91" i="26464"/>
  <c r="CH91" i="26464"/>
  <c r="CI91" i="26464"/>
  <c r="CJ91" i="26464"/>
  <c r="CK91" i="26464"/>
  <c r="CL91" i="26464"/>
  <c r="CM91" i="26464"/>
  <c r="CN91" i="26464"/>
  <c r="CO91" i="26464"/>
  <c r="CP91" i="26464"/>
  <c r="CQ91" i="26464"/>
  <c r="CR91" i="26464"/>
  <c r="CS91" i="26464"/>
  <c r="CT91" i="26464"/>
  <c r="CU91" i="26464"/>
  <c r="CV91" i="26464"/>
  <c r="CW91" i="26464"/>
  <c r="CX91" i="26464"/>
  <c r="CY91" i="26464"/>
  <c r="CZ91" i="26464"/>
  <c r="DA91" i="26464"/>
  <c r="DB91" i="26464"/>
  <c r="DE91" i="26464"/>
  <c r="DF91" i="26464"/>
  <c r="DG91" i="26464"/>
  <c r="DH91" i="26464"/>
  <c r="DI91" i="26464"/>
  <c r="DJ91" i="26464"/>
  <c r="DK91" i="26464"/>
  <c r="DL91" i="26464"/>
  <c r="DM91" i="26464"/>
  <c r="DN91" i="26464"/>
  <c r="DO91" i="26464"/>
  <c r="DP91" i="26464"/>
  <c r="DQ91" i="26464"/>
  <c r="DR91" i="26464"/>
  <c r="DS91" i="26464"/>
  <c r="DT91" i="26464"/>
  <c r="DU91" i="26464"/>
  <c r="DZ91" i="26464"/>
  <c r="EA91" i="26464"/>
  <c r="EB91" i="26464"/>
  <c r="EC91" i="26464"/>
  <c r="ED91" i="26464"/>
  <c r="EE91" i="26464"/>
  <c r="EF91" i="26464"/>
  <c r="EG91" i="26464"/>
  <c r="EH91" i="26464"/>
  <c r="EI91" i="26464"/>
  <c r="EJ91" i="26464"/>
  <c r="EK91" i="26464"/>
  <c r="EL91" i="26464"/>
  <c r="EM91" i="26464"/>
  <c r="EN91" i="26464"/>
  <c r="EO91" i="26464"/>
  <c r="EP91" i="26464"/>
  <c r="A92" i="26464"/>
  <c r="B92" i="26464"/>
  <c r="C92" i="26464"/>
  <c r="E92" i="26464"/>
  <c r="F92" i="26464"/>
  <c r="G92" i="26464"/>
  <c r="H92" i="26464"/>
  <c r="I92" i="26464"/>
  <c r="J92" i="26464"/>
  <c r="K92" i="26464"/>
  <c r="L92" i="26464"/>
  <c r="M92" i="26464"/>
  <c r="N92" i="26464"/>
  <c r="O92" i="26464"/>
  <c r="P92" i="26464"/>
  <c r="Q92" i="26464"/>
  <c r="R92" i="26464"/>
  <c r="S92" i="26464"/>
  <c r="T92" i="26464"/>
  <c r="U92" i="26464"/>
  <c r="V92" i="26464"/>
  <c r="W92" i="26464"/>
  <c r="X92" i="26464"/>
  <c r="Y92" i="26464"/>
  <c r="Z92" i="26464"/>
  <c r="AA92" i="26464"/>
  <c r="AB92" i="26464"/>
  <c r="AC92" i="26464"/>
  <c r="AD92" i="26464"/>
  <c r="AE92" i="26464"/>
  <c r="AF92" i="26464"/>
  <c r="AG92" i="26464"/>
  <c r="AH92" i="26464"/>
  <c r="AI92" i="26464"/>
  <c r="AJ92" i="26464"/>
  <c r="AK92" i="26464"/>
  <c r="AL92" i="26464"/>
  <c r="AM92" i="26464"/>
  <c r="AN92" i="26464"/>
  <c r="AO92" i="26464"/>
  <c r="AP92" i="26464"/>
  <c r="AQ92" i="26464"/>
  <c r="AR92" i="26464"/>
  <c r="AS92" i="26464"/>
  <c r="AT92" i="26464"/>
  <c r="AU92" i="26464"/>
  <c r="AV92" i="26464"/>
  <c r="AW92" i="26464"/>
  <c r="AX92" i="26464"/>
  <c r="AY92" i="26464"/>
  <c r="AZ92" i="26464"/>
  <c r="BA92" i="26464"/>
  <c r="BB92" i="26464"/>
  <c r="BC92" i="26464"/>
  <c r="BD92" i="26464"/>
  <c r="BE92" i="26464"/>
  <c r="BF92" i="26464"/>
  <c r="BG92" i="26464"/>
  <c r="BH92" i="26464"/>
  <c r="BI92" i="26464"/>
  <c r="BJ92" i="26464"/>
  <c r="BK92" i="26464"/>
  <c r="BL92" i="26464"/>
  <c r="BM92" i="26464"/>
  <c r="BN92" i="26464"/>
  <c r="BO92" i="26464"/>
  <c r="BP92" i="26464"/>
  <c r="BQ92" i="26464"/>
  <c r="BR92" i="26464"/>
  <c r="BS92" i="26464"/>
  <c r="BT92" i="26464"/>
  <c r="BU92" i="26464"/>
  <c r="BV92" i="26464"/>
  <c r="BW92" i="26464"/>
  <c r="BX92" i="26464"/>
  <c r="BY92" i="26464"/>
  <c r="BZ92" i="26464"/>
  <c r="CA92" i="26464"/>
  <c r="CB92" i="26464"/>
  <c r="CC92" i="26464"/>
  <c r="CD92" i="26464"/>
  <c r="CE92" i="26464"/>
  <c r="CF92" i="26464"/>
  <c r="CG92" i="26464"/>
  <c r="CH92" i="26464"/>
  <c r="CI92" i="26464"/>
  <c r="CJ92" i="26464"/>
  <c r="CK92" i="26464"/>
  <c r="CL92" i="26464"/>
  <c r="CM92" i="26464"/>
  <c r="CN92" i="26464"/>
  <c r="CO92" i="26464"/>
  <c r="CP92" i="26464"/>
  <c r="CQ92" i="26464"/>
  <c r="CR92" i="26464"/>
  <c r="CS92" i="26464"/>
  <c r="CT92" i="26464"/>
  <c r="CU92" i="26464"/>
  <c r="CV92" i="26464"/>
  <c r="CW92" i="26464"/>
  <c r="CX92" i="26464"/>
  <c r="CY92" i="26464"/>
  <c r="CZ92" i="26464"/>
  <c r="DA92" i="26464"/>
  <c r="DB92" i="26464"/>
  <c r="DE92" i="26464"/>
  <c r="DF92" i="26464"/>
  <c r="DG92" i="26464"/>
  <c r="DH92" i="26464"/>
  <c r="DI92" i="26464"/>
  <c r="DJ92" i="26464"/>
  <c r="DK92" i="26464"/>
  <c r="DL92" i="26464"/>
  <c r="DM92" i="26464"/>
  <c r="DN92" i="26464"/>
  <c r="DO92" i="26464"/>
  <c r="DP92" i="26464"/>
  <c r="DQ92" i="26464"/>
  <c r="DR92" i="26464"/>
  <c r="DS92" i="26464"/>
  <c r="DT92" i="26464"/>
  <c r="DU92" i="26464"/>
  <c r="DZ92" i="26464"/>
  <c r="EA92" i="26464"/>
  <c r="EB92" i="26464"/>
  <c r="EC92" i="26464"/>
  <c r="ED92" i="26464"/>
  <c r="EE92" i="26464"/>
  <c r="EF92" i="26464"/>
  <c r="EG92" i="26464"/>
  <c r="EH92" i="26464"/>
  <c r="EI92" i="26464"/>
  <c r="EJ92" i="26464"/>
  <c r="EK92" i="26464"/>
  <c r="EL92" i="26464"/>
  <c r="EM92" i="26464"/>
  <c r="EN92" i="26464"/>
  <c r="EO92" i="26464"/>
  <c r="EP92" i="26464"/>
  <c r="A93" i="26464"/>
  <c r="B93" i="26464"/>
  <c r="C93" i="26464"/>
  <c r="E93" i="26464"/>
  <c r="F93" i="26464"/>
  <c r="G93" i="26464"/>
  <c r="H93" i="26464"/>
  <c r="I93" i="26464"/>
  <c r="J93" i="26464"/>
  <c r="K93" i="26464"/>
  <c r="L93" i="26464"/>
  <c r="M93" i="26464"/>
  <c r="N93" i="26464"/>
  <c r="O93" i="26464"/>
  <c r="P93" i="26464"/>
  <c r="Q93" i="26464"/>
  <c r="R93" i="26464"/>
  <c r="S93" i="26464"/>
  <c r="T93" i="26464"/>
  <c r="U93" i="26464"/>
  <c r="V93" i="26464"/>
  <c r="W93" i="26464"/>
  <c r="X93" i="26464"/>
  <c r="Y93" i="26464"/>
  <c r="Z93" i="26464"/>
  <c r="AA93" i="26464"/>
  <c r="AB93" i="26464"/>
  <c r="AC93" i="26464"/>
  <c r="AD93" i="26464"/>
  <c r="AE93" i="26464"/>
  <c r="AF93" i="26464"/>
  <c r="AG93" i="26464"/>
  <c r="AH93" i="26464"/>
  <c r="AI93" i="26464"/>
  <c r="AJ93" i="26464"/>
  <c r="AK93" i="26464"/>
  <c r="AL93" i="26464"/>
  <c r="AM93" i="26464"/>
  <c r="AN93" i="26464"/>
  <c r="AO93" i="26464"/>
  <c r="AP93" i="26464"/>
  <c r="AQ93" i="26464"/>
  <c r="AR93" i="26464"/>
  <c r="AS93" i="26464"/>
  <c r="AT93" i="26464"/>
  <c r="AU93" i="26464"/>
  <c r="AV93" i="26464"/>
  <c r="AW93" i="26464"/>
  <c r="AX93" i="26464"/>
  <c r="AY93" i="26464"/>
  <c r="AZ93" i="26464"/>
  <c r="BA93" i="26464"/>
  <c r="BB93" i="26464"/>
  <c r="BC93" i="26464"/>
  <c r="BD93" i="26464"/>
  <c r="BE93" i="26464"/>
  <c r="BF93" i="26464"/>
  <c r="BG93" i="26464"/>
  <c r="BH93" i="26464"/>
  <c r="BI93" i="26464"/>
  <c r="BJ93" i="26464"/>
  <c r="BK93" i="26464"/>
  <c r="BL93" i="26464"/>
  <c r="BM93" i="26464"/>
  <c r="BN93" i="26464"/>
  <c r="BO93" i="26464"/>
  <c r="BP93" i="26464"/>
  <c r="BQ93" i="26464"/>
  <c r="BR93" i="26464"/>
  <c r="BS93" i="26464"/>
  <c r="BT93" i="26464"/>
  <c r="BU93" i="26464"/>
  <c r="BV93" i="26464"/>
  <c r="BW93" i="26464"/>
  <c r="BX93" i="26464"/>
  <c r="BY93" i="26464"/>
  <c r="BZ93" i="26464"/>
  <c r="CA93" i="26464"/>
  <c r="CB93" i="26464"/>
  <c r="CC93" i="26464"/>
  <c r="CD93" i="26464"/>
  <c r="CE93" i="26464"/>
  <c r="CF93" i="26464"/>
  <c r="CG93" i="26464"/>
  <c r="CH93" i="26464"/>
  <c r="CI93" i="26464"/>
  <c r="CJ93" i="26464"/>
  <c r="CK93" i="26464"/>
  <c r="CL93" i="26464"/>
  <c r="CM93" i="26464"/>
  <c r="CN93" i="26464"/>
  <c r="CO93" i="26464"/>
  <c r="CP93" i="26464"/>
  <c r="CQ93" i="26464"/>
  <c r="CR93" i="26464"/>
  <c r="CS93" i="26464"/>
  <c r="CT93" i="26464"/>
  <c r="CU93" i="26464"/>
  <c r="CV93" i="26464"/>
  <c r="CW93" i="26464"/>
  <c r="CX93" i="26464"/>
  <c r="CY93" i="26464"/>
  <c r="CZ93" i="26464"/>
  <c r="DA93" i="26464"/>
  <c r="DB93" i="26464"/>
  <c r="DE93" i="26464"/>
  <c r="DF93" i="26464"/>
  <c r="DG93" i="26464"/>
  <c r="DH93" i="26464"/>
  <c r="DI93" i="26464"/>
  <c r="DJ93" i="26464"/>
  <c r="DK93" i="26464"/>
  <c r="DL93" i="26464"/>
  <c r="DM93" i="26464"/>
  <c r="DN93" i="26464"/>
  <c r="DO93" i="26464"/>
  <c r="DP93" i="26464"/>
  <c r="DQ93" i="26464"/>
  <c r="DR93" i="26464"/>
  <c r="DS93" i="26464"/>
  <c r="DT93" i="26464"/>
  <c r="DU93" i="26464"/>
  <c r="DZ93" i="26464"/>
  <c r="EA93" i="26464"/>
  <c r="EB93" i="26464"/>
  <c r="EC93" i="26464"/>
  <c r="ED93" i="26464"/>
  <c r="EE93" i="26464"/>
  <c r="EF93" i="26464"/>
  <c r="EG93" i="26464"/>
  <c r="EH93" i="26464"/>
  <c r="EI93" i="26464"/>
  <c r="EJ93" i="26464"/>
  <c r="EK93" i="26464"/>
  <c r="EL93" i="26464"/>
  <c r="EM93" i="26464"/>
  <c r="EN93" i="26464"/>
  <c r="EO93" i="26464"/>
  <c r="EP93" i="26464"/>
  <c r="A94" i="26464"/>
  <c r="B94" i="26464"/>
  <c r="C94" i="26464"/>
  <c r="E94" i="26464"/>
  <c r="F94" i="26464"/>
  <c r="G94" i="26464"/>
  <c r="H94" i="26464"/>
  <c r="I94" i="26464"/>
  <c r="J94" i="26464"/>
  <c r="K94" i="26464"/>
  <c r="L94" i="26464"/>
  <c r="M94" i="26464"/>
  <c r="N94" i="26464"/>
  <c r="O94" i="26464"/>
  <c r="P94" i="26464"/>
  <c r="Q94" i="26464"/>
  <c r="R94" i="26464"/>
  <c r="S94" i="26464"/>
  <c r="T94" i="26464"/>
  <c r="U94" i="26464"/>
  <c r="V94" i="26464"/>
  <c r="W94" i="26464"/>
  <c r="X94" i="26464"/>
  <c r="Y94" i="26464"/>
  <c r="Z94" i="26464"/>
  <c r="AA94" i="26464"/>
  <c r="AB94" i="26464"/>
  <c r="AC94" i="26464"/>
  <c r="AD94" i="26464"/>
  <c r="AE94" i="26464"/>
  <c r="AF94" i="26464"/>
  <c r="AG94" i="26464"/>
  <c r="AH94" i="26464"/>
  <c r="AI94" i="26464"/>
  <c r="AJ94" i="26464"/>
  <c r="AK94" i="26464"/>
  <c r="AL94" i="26464"/>
  <c r="AM94" i="26464"/>
  <c r="AN94" i="26464"/>
  <c r="AO94" i="26464"/>
  <c r="AP94" i="26464"/>
  <c r="AQ94" i="26464"/>
  <c r="AR94" i="26464"/>
  <c r="AS94" i="26464"/>
  <c r="AT94" i="26464"/>
  <c r="AU94" i="26464"/>
  <c r="AV94" i="26464"/>
  <c r="AW94" i="26464"/>
  <c r="AX94" i="26464"/>
  <c r="AY94" i="26464"/>
  <c r="AZ94" i="26464"/>
  <c r="BA94" i="26464"/>
  <c r="BB94" i="26464"/>
  <c r="BC94" i="26464"/>
  <c r="BD94" i="26464"/>
  <c r="BE94" i="26464"/>
  <c r="BF94" i="26464"/>
  <c r="BG94" i="26464"/>
  <c r="BH94" i="26464"/>
  <c r="BI94" i="26464"/>
  <c r="BJ94" i="26464"/>
  <c r="BK94" i="26464"/>
  <c r="BL94" i="26464"/>
  <c r="BM94" i="26464"/>
  <c r="BN94" i="26464"/>
  <c r="BO94" i="26464"/>
  <c r="BP94" i="26464"/>
  <c r="BQ94" i="26464"/>
  <c r="BR94" i="26464"/>
  <c r="BS94" i="26464"/>
  <c r="BT94" i="26464"/>
  <c r="BU94" i="26464"/>
  <c r="BV94" i="26464"/>
  <c r="BW94" i="26464"/>
  <c r="BX94" i="26464"/>
  <c r="BY94" i="26464"/>
  <c r="BZ94" i="26464"/>
  <c r="CA94" i="26464"/>
  <c r="CB94" i="26464"/>
  <c r="CC94" i="26464"/>
  <c r="CD94" i="26464"/>
  <c r="CE94" i="26464"/>
  <c r="CF94" i="26464"/>
  <c r="CG94" i="26464"/>
  <c r="CH94" i="26464"/>
  <c r="CI94" i="26464"/>
  <c r="CJ94" i="26464"/>
  <c r="CK94" i="26464"/>
  <c r="CL94" i="26464"/>
  <c r="CM94" i="26464"/>
  <c r="CN94" i="26464"/>
  <c r="CO94" i="26464"/>
  <c r="CP94" i="26464"/>
  <c r="CQ94" i="26464"/>
  <c r="CR94" i="26464"/>
  <c r="CS94" i="26464"/>
  <c r="CT94" i="26464"/>
  <c r="CU94" i="26464"/>
  <c r="CV94" i="26464"/>
  <c r="CW94" i="26464"/>
  <c r="CX94" i="26464"/>
  <c r="CY94" i="26464"/>
  <c r="CZ94" i="26464"/>
  <c r="DA94" i="26464"/>
  <c r="DB94" i="26464"/>
  <c r="DE94" i="26464"/>
  <c r="DF94" i="26464"/>
  <c r="DG94" i="26464"/>
  <c r="DH94" i="26464"/>
  <c r="DI94" i="26464"/>
  <c r="DJ94" i="26464"/>
  <c r="DK94" i="26464"/>
  <c r="DL94" i="26464"/>
  <c r="DM94" i="26464"/>
  <c r="DN94" i="26464"/>
  <c r="DO94" i="26464"/>
  <c r="DP94" i="26464"/>
  <c r="DQ94" i="26464"/>
  <c r="DR94" i="26464"/>
  <c r="DS94" i="26464"/>
  <c r="DT94" i="26464"/>
  <c r="DU94" i="26464"/>
  <c r="DZ94" i="26464"/>
  <c r="EA94" i="26464"/>
  <c r="EB94" i="26464"/>
  <c r="EC94" i="26464"/>
  <c r="ED94" i="26464"/>
  <c r="EE94" i="26464"/>
  <c r="EF94" i="26464"/>
  <c r="EG94" i="26464"/>
  <c r="EH94" i="26464"/>
  <c r="EI94" i="26464"/>
  <c r="EJ94" i="26464"/>
  <c r="EK94" i="26464"/>
  <c r="EL94" i="26464"/>
  <c r="EM94" i="26464"/>
  <c r="EN94" i="26464"/>
  <c r="EO94" i="26464"/>
  <c r="EP94" i="26464"/>
  <c r="A95" i="26464"/>
  <c r="B95" i="26464"/>
  <c r="C95" i="26464"/>
  <c r="E95" i="26464"/>
  <c r="F95" i="26464"/>
  <c r="G95" i="26464"/>
  <c r="H95" i="26464"/>
  <c r="I95" i="26464"/>
  <c r="J95" i="26464"/>
  <c r="K95" i="26464"/>
  <c r="L95" i="26464"/>
  <c r="M95" i="26464"/>
  <c r="N95" i="26464"/>
  <c r="O95" i="26464"/>
  <c r="P95" i="26464"/>
  <c r="Q95" i="26464"/>
  <c r="R95" i="26464"/>
  <c r="S95" i="26464"/>
  <c r="T95" i="26464"/>
  <c r="U95" i="26464"/>
  <c r="V95" i="26464"/>
  <c r="W95" i="26464"/>
  <c r="X95" i="26464"/>
  <c r="Y95" i="26464"/>
  <c r="Z95" i="26464"/>
  <c r="AA95" i="26464"/>
  <c r="AB95" i="26464"/>
  <c r="AC95" i="26464"/>
  <c r="AD95" i="26464"/>
  <c r="AE95" i="26464"/>
  <c r="AF95" i="26464"/>
  <c r="AG95" i="26464"/>
  <c r="AH95" i="26464"/>
  <c r="AI95" i="26464"/>
  <c r="AJ95" i="26464"/>
  <c r="AK95" i="26464"/>
  <c r="AL95" i="26464"/>
  <c r="AM95" i="26464"/>
  <c r="AN95" i="26464"/>
  <c r="AO95" i="26464"/>
  <c r="AP95" i="26464"/>
  <c r="AQ95" i="26464"/>
  <c r="AR95" i="26464"/>
  <c r="AS95" i="26464"/>
  <c r="AT95" i="26464"/>
  <c r="AU95" i="26464"/>
  <c r="AV95" i="26464"/>
  <c r="AW95" i="26464"/>
  <c r="AX95" i="26464"/>
  <c r="AY95" i="26464"/>
  <c r="AZ95" i="26464"/>
  <c r="BA95" i="26464"/>
  <c r="BB95" i="26464"/>
  <c r="BC95" i="26464"/>
  <c r="BD95" i="26464"/>
  <c r="BE95" i="26464"/>
  <c r="BF95" i="26464"/>
  <c r="BG95" i="26464"/>
  <c r="BH95" i="26464"/>
  <c r="BI95" i="26464"/>
  <c r="BJ95" i="26464"/>
  <c r="BK95" i="26464"/>
  <c r="BL95" i="26464"/>
  <c r="BM95" i="26464"/>
  <c r="BN95" i="26464"/>
  <c r="BO95" i="26464"/>
  <c r="BP95" i="26464"/>
  <c r="BQ95" i="26464"/>
  <c r="BR95" i="26464"/>
  <c r="BS95" i="26464"/>
  <c r="BT95" i="26464"/>
  <c r="BU95" i="26464"/>
  <c r="BV95" i="26464"/>
  <c r="BW95" i="26464"/>
  <c r="BX95" i="26464"/>
  <c r="BY95" i="26464"/>
  <c r="BZ95" i="26464"/>
  <c r="CA95" i="26464"/>
  <c r="CB95" i="26464"/>
  <c r="CC95" i="26464"/>
  <c r="CD95" i="26464"/>
  <c r="CE95" i="26464"/>
  <c r="CF95" i="26464"/>
  <c r="CG95" i="26464"/>
  <c r="CH95" i="26464"/>
  <c r="CI95" i="26464"/>
  <c r="CJ95" i="26464"/>
  <c r="CK95" i="26464"/>
  <c r="CL95" i="26464"/>
  <c r="CM95" i="26464"/>
  <c r="CN95" i="26464"/>
  <c r="CO95" i="26464"/>
  <c r="CP95" i="26464"/>
  <c r="CQ95" i="26464"/>
  <c r="CR95" i="26464"/>
  <c r="CS95" i="26464"/>
  <c r="CT95" i="26464"/>
  <c r="CU95" i="26464"/>
  <c r="CV95" i="26464"/>
  <c r="CW95" i="26464"/>
  <c r="CX95" i="26464"/>
  <c r="CY95" i="26464"/>
  <c r="CZ95" i="26464"/>
  <c r="DA95" i="26464"/>
  <c r="DB95" i="26464"/>
  <c r="DE95" i="26464"/>
  <c r="DF95" i="26464"/>
  <c r="DG95" i="26464"/>
  <c r="DH95" i="26464"/>
  <c r="DI95" i="26464"/>
  <c r="DJ95" i="26464"/>
  <c r="DK95" i="26464"/>
  <c r="DL95" i="26464"/>
  <c r="DM95" i="26464"/>
  <c r="DN95" i="26464"/>
  <c r="DO95" i="26464"/>
  <c r="DP95" i="26464"/>
  <c r="DQ95" i="26464"/>
  <c r="DR95" i="26464"/>
  <c r="DS95" i="26464"/>
  <c r="DT95" i="26464"/>
  <c r="DU95" i="26464"/>
  <c r="DZ95" i="26464"/>
  <c r="EA95" i="26464"/>
  <c r="EB95" i="26464"/>
  <c r="EC95" i="26464"/>
  <c r="ED95" i="26464"/>
  <c r="EE95" i="26464"/>
  <c r="EF95" i="26464"/>
  <c r="EG95" i="26464"/>
  <c r="EH95" i="26464"/>
  <c r="EI95" i="26464"/>
  <c r="EJ95" i="26464"/>
  <c r="EK95" i="26464"/>
  <c r="EL95" i="26464"/>
  <c r="EM95" i="26464"/>
  <c r="EN95" i="26464"/>
  <c r="EO95" i="26464"/>
  <c r="EP95" i="26464"/>
  <c r="A96" i="26464"/>
  <c r="B96" i="26464"/>
  <c r="C96" i="26464"/>
  <c r="E96" i="26464"/>
  <c r="F96" i="26464"/>
  <c r="G96" i="26464"/>
  <c r="H96" i="26464"/>
  <c r="I96" i="26464"/>
  <c r="J96" i="26464"/>
  <c r="K96" i="26464"/>
  <c r="L96" i="26464"/>
  <c r="M96" i="26464"/>
  <c r="N96" i="26464"/>
  <c r="O96" i="26464"/>
  <c r="P96" i="26464"/>
  <c r="Q96" i="26464"/>
  <c r="R96" i="26464"/>
  <c r="S96" i="26464"/>
  <c r="T96" i="26464"/>
  <c r="U96" i="26464"/>
  <c r="V96" i="26464"/>
  <c r="W96" i="26464"/>
  <c r="X96" i="26464"/>
  <c r="Y96" i="26464"/>
  <c r="Z96" i="26464"/>
  <c r="AA96" i="26464"/>
  <c r="AB96" i="26464"/>
  <c r="AC96" i="26464"/>
  <c r="AD96" i="26464"/>
  <c r="AE96" i="26464"/>
  <c r="AF96" i="26464"/>
  <c r="AG96" i="26464"/>
  <c r="AH96" i="26464"/>
  <c r="AI96" i="26464"/>
  <c r="AJ96" i="26464"/>
  <c r="AK96" i="26464"/>
  <c r="AL96" i="26464"/>
  <c r="AM96" i="26464"/>
  <c r="AN96" i="26464"/>
  <c r="AO96" i="26464"/>
  <c r="AP96" i="26464"/>
  <c r="AQ96" i="26464"/>
  <c r="AR96" i="26464"/>
  <c r="AS96" i="26464"/>
  <c r="AT96" i="26464"/>
  <c r="AU96" i="26464"/>
  <c r="AV96" i="26464"/>
  <c r="AW96" i="26464"/>
  <c r="AX96" i="26464"/>
  <c r="AY96" i="26464"/>
  <c r="AZ96" i="26464"/>
  <c r="BA96" i="26464"/>
  <c r="BB96" i="26464"/>
  <c r="BC96" i="26464"/>
  <c r="BD96" i="26464"/>
  <c r="BE96" i="26464"/>
  <c r="BF96" i="26464"/>
  <c r="BG96" i="26464"/>
  <c r="BH96" i="26464"/>
  <c r="BI96" i="26464"/>
  <c r="BJ96" i="26464"/>
  <c r="BK96" i="26464"/>
  <c r="BL96" i="26464"/>
  <c r="BM96" i="26464"/>
  <c r="BN96" i="26464"/>
  <c r="BO96" i="26464"/>
  <c r="BP96" i="26464"/>
  <c r="BQ96" i="26464"/>
  <c r="BR96" i="26464"/>
  <c r="BS96" i="26464"/>
  <c r="BT96" i="26464"/>
  <c r="BU96" i="26464"/>
  <c r="BV96" i="26464"/>
  <c r="BW96" i="26464"/>
  <c r="BX96" i="26464"/>
  <c r="BY96" i="26464"/>
  <c r="BZ96" i="26464"/>
  <c r="CA96" i="26464"/>
  <c r="CB96" i="26464"/>
  <c r="CC96" i="26464"/>
  <c r="CD96" i="26464"/>
  <c r="CE96" i="26464"/>
  <c r="CF96" i="26464"/>
  <c r="CG96" i="26464"/>
  <c r="CH96" i="26464"/>
  <c r="CI96" i="26464"/>
  <c r="CJ96" i="26464"/>
  <c r="CK96" i="26464"/>
  <c r="CL96" i="26464"/>
  <c r="CM96" i="26464"/>
  <c r="CN96" i="26464"/>
  <c r="CO96" i="26464"/>
  <c r="CP96" i="26464"/>
  <c r="CQ96" i="26464"/>
  <c r="CR96" i="26464"/>
  <c r="CS96" i="26464"/>
  <c r="CT96" i="26464"/>
  <c r="CU96" i="26464"/>
  <c r="CV96" i="26464"/>
  <c r="CW96" i="26464"/>
  <c r="CX96" i="26464"/>
  <c r="CY96" i="26464"/>
  <c r="CZ96" i="26464"/>
  <c r="DA96" i="26464"/>
  <c r="DB96" i="26464"/>
  <c r="DE96" i="26464"/>
  <c r="DF96" i="26464"/>
  <c r="DG96" i="26464"/>
  <c r="DH96" i="26464"/>
  <c r="DI96" i="26464"/>
  <c r="DJ96" i="26464"/>
  <c r="DK96" i="26464"/>
  <c r="DL96" i="26464"/>
  <c r="DM96" i="26464"/>
  <c r="DN96" i="26464"/>
  <c r="DO96" i="26464"/>
  <c r="DP96" i="26464"/>
  <c r="DQ96" i="26464"/>
  <c r="DR96" i="26464"/>
  <c r="DS96" i="26464"/>
  <c r="DT96" i="26464"/>
  <c r="DU96" i="26464"/>
  <c r="DZ96" i="26464"/>
  <c r="EA96" i="26464"/>
  <c r="EB96" i="26464"/>
  <c r="EC96" i="26464"/>
  <c r="ED96" i="26464"/>
  <c r="EE96" i="26464"/>
  <c r="EF96" i="26464"/>
  <c r="EG96" i="26464"/>
  <c r="EH96" i="26464"/>
  <c r="EI96" i="26464"/>
  <c r="EJ96" i="26464"/>
  <c r="EK96" i="26464"/>
  <c r="EL96" i="26464"/>
  <c r="EM96" i="26464"/>
  <c r="EN96" i="26464"/>
  <c r="EO96" i="26464"/>
  <c r="EP96" i="26464"/>
  <c r="A97" i="26464"/>
  <c r="B97" i="26464"/>
  <c r="C97" i="26464"/>
  <c r="E97" i="26464"/>
  <c r="F97" i="26464"/>
  <c r="G97" i="26464"/>
  <c r="H97" i="26464"/>
  <c r="I97" i="26464"/>
  <c r="J97" i="26464"/>
  <c r="K97" i="26464"/>
  <c r="L97" i="26464"/>
  <c r="M97" i="26464"/>
  <c r="N97" i="26464"/>
  <c r="O97" i="26464"/>
  <c r="P97" i="26464"/>
  <c r="Q97" i="26464"/>
  <c r="R97" i="26464"/>
  <c r="S97" i="26464"/>
  <c r="T97" i="26464"/>
  <c r="U97" i="26464"/>
  <c r="V97" i="26464"/>
  <c r="W97" i="26464"/>
  <c r="X97" i="26464"/>
  <c r="Y97" i="26464"/>
  <c r="Z97" i="26464"/>
  <c r="AA97" i="26464"/>
  <c r="AB97" i="26464"/>
  <c r="AC97" i="26464"/>
  <c r="AD97" i="26464"/>
  <c r="AE97" i="26464"/>
  <c r="AF97" i="26464"/>
  <c r="AG97" i="26464"/>
  <c r="AH97" i="26464"/>
  <c r="AI97" i="26464"/>
  <c r="AJ97" i="26464"/>
  <c r="AK97" i="26464"/>
  <c r="AL97" i="26464"/>
  <c r="AM97" i="26464"/>
  <c r="AN97" i="26464"/>
  <c r="AO97" i="26464"/>
  <c r="AP97" i="26464"/>
  <c r="AQ97" i="26464"/>
  <c r="AR97" i="26464"/>
  <c r="AS97" i="26464"/>
  <c r="AT97" i="26464"/>
  <c r="AU97" i="26464"/>
  <c r="AV97" i="26464"/>
  <c r="AW97" i="26464"/>
  <c r="AX97" i="26464"/>
  <c r="AY97" i="26464"/>
  <c r="AZ97" i="26464"/>
  <c r="BA97" i="26464"/>
  <c r="BB97" i="26464"/>
  <c r="BC97" i="26464"/>
  <c r="BD97" i="26464"/>
  <c r="BE97" i="26464"/>
  <c r="BF97" i="26464"/>
  <c r="BG97" i="26464"/>
  <c r="BH97" i="26464"/>
  <c r="BI97" i="26464"/>
  <c r="BJ97" i="26464"/>
  <c r="BK97" i="26464"/>
  <c r="BL97" i="26464"/>
  <c r="BM97" i="26464"/>
  <c r="BN97" i="26464"/>
  <c r="BO97" i="26464"/>
  <c r="BP97" i="26464"/>
  <c r="BQ97" i="26464"/>
  <c r="BR97" i="26464"/>
  <c r="BS97" i="26464"/>
  <c r="BT97" i="26464"/>
  <c r="BU97" i="26464"/>
  <c r="BV97" i="26464"/>
  <c r="BW97" i="26464"/>
  <c r="BX97" i="26464"/>
  <c r="BY97" i="26464"/>
  <c r="BZ97" i="26464"/>
  <c r="CA97" i="26464"/>
  <c r="CB97" i="26464"/>
  <c r="CC97" i="26464"/>
  <c r="CD97" i="26464"/>
  <c r="CE97" i="26464"/>
  <c r="CF97" i="26464"/>
  <c r="CG97" i="26464"/>
  <c r="CH97" i="26464"/>
  <c r="CI97" i="26464"/>
  <c r="CJ97" i="26464"/>
  <c r="CK97" i="26464"/>
  <c r="CL97" i="26464"/>
  <c r="CM97" i="26464"/>
  <c r="CN97" i="26464"/>
  <c r="CO97" i="26464"/>
  <c r="CP97" i="26464"/>
  <c r="CQ97" i="26464"/>
  <c r="CR97" i="26464"/>
  <c r="CS97" i="26464"/>
  <c r="CT97" i="26464"/>
  <c r="CU97" i="26464"/>
  <c r="CV97" i="26464"/>
  <c r="CW97" i="26464"/>
  <c r="CX97" i="26464"/>
  <c r="CY97" i="26464"/>
  <c r="CZ97" i="26464"/>
  <c r="DA97" i="26464"/>
  <c r="DB97" i="26464"/>
  <c r="DE97" i="26464"/>
  <c r="DF97" i="26464"/>
  <c r="DG97" i="26464"/>
  <c r="DH97" i="26464"/>
  <c r="DI97" i="26464"/>
  <c r="DJ97" i="26464"/>
  <c r="DK97" i="26464"/>
  <c r="DL97" i="26464"/>
  <c r="DM97" i="26464"/>
  <c r="DN97" i="26464"/>
  <c r="DO97" i="26464"/>
  <c r="DP97" i="26464"/>
  <c r="DQ97" i="26464"/>
  <c r="DR97" i="26464"/>
  <c r="DS97" i="26464"/>
  <c r="DT97" i="26464"/>
  <c r="DU97" i="26464"/>
  <c r="DZ97" i="26464"/>
  <c r="EA97" i="26464"/>
  <c r="EB97" i="26464"/>
  <c r="EC97" i="26464"/>
  <c r="ED97" i="26464"/>
  <c r="EE97" i="26464"/>
  <c r="EF97" i="26464"/>
  <c r="EG97" i="26464"/>
  <c r="EH97" i="26464"/>
  <c r="EI97" i="26464"/>
  <c r="EJ97" i="26464"/>
  <c r="EK97" i="26464"/>
  <c r="EL97" i="26464"/>
  <c r="EM97" i="26464"/>
  <c r="EN97" i="26464"/>
  <c r="EO97" i="26464"/>
  <c r="EP97" i="26464"/>
  <c r="A98" i="26464"/>
  <c r="B98" i="26464"/>
  <c r="C98" i="26464"/>
  <c r="E98" i="26464"/>
  <c r="F98" i="26464"/>
  <c r="G98" i="26464"/>
  <c r="H98" i="26464"/>
  <c r="I98" i="26464"/>
  <c r="J98" i="26464"/>
  <c r="K98" i="26464"/>
  <c r="L98" i="26464"/>
  <c r="M98" i="26464"/>
  <c r="N98" i="26464"/>
  <c r="O98" i="26464"/>
  <c r="P98" i="26464"/>
  <c r="Q98" i="26464"/>
  <c r="R98" i="26464"/>
  <c r="S98" i="26464"/>
  <c r="T98" i="26464"/>
  <c r="U98" i="26464"/>
  <c r="V98" i="26464"/>
  <c r="W98" i="26464"/>
  <c r="X98" i="26464"/>
  <c r="Y98" i="26464"/>
  <c r="Z98" i="26464"/>
  <c r="AA98" i="26464"/>
  <c r="AB98" i="26464"/>
  <c r="AC98" i="26464"/>
  <c r="AD98" i="26464"/>
  <c r="AE98" i="26464"/>
  <c r="AF98" i="26464"/>
  <c r="AG98" i="26464"/>
  <c r="AH98" i="26464"/>
  <c r="AI98" i="26464"/>
  <c r="AJ98" i="26464"/>
  <c r="AK98" i="26464"/>
  <c r="AL98" i="26464"/>
  <c r="AM98" i="26464"/>
  <c r="AN98" i="26464"/>
  <c r="AO98" i="26464"/>
  <c r="AP98" i="26464"/>
  <c r="AQ98" i="26464"/>
  <c r="AR98" i="26464"/>
  <c r="AS98" i="26464"/>
  <c r="AT98" i="26464"/>
  <c r="AU98" i="26464"/>
  <c r="AV98" i="26464"/>
  <c r="AW98" i="26464"/>
  <c r="AX98" i="26464"/>
  <c r="AY98" i="26464"/>
  <c r="AZ98" i="26464"/>
  <c r="BA98" i="26464"/>
  <c r="BB98" i="26464"/>
  <c r="BC98" i="26464"/>
  <c r="BD98" i="26464"/>
  <c r="BE98" i="26464"/>
  <c r="BF98" i="26464"/>
  <c r="BG98" i="26464"/>
  <c r="BH98" i="26464"/>
  <c r="BI98" i="26464"/>
  <c r="BJ98" i="26464"/>
  <c r="BK98" i="26464"/>
  <c r="BL98" i="26464"/>
  <c r="BM98" i="26464"/>
  <c r="BN98" i="26464"/>
  <c r="BO98" i="26464"/>
  <c r="BP98" i="26464"/>
  <c r="BQ98" i="26464"/>
  <c r="BR98" i="26464"/>
  <c r="BS98" i="26464"/>
  <c r="BT98" i="26464"/>
  <c r="BU98" i="26464"/>
  <c r="BV98" i="26464"/>
  <c r="BW98" i="26464"/>
  <c r="BX98" i="26464"/>
  <c r="BY98" i="26464"/>
  <c r="BZ98" i="26464"/>
  <c r="CA98" i="26464"/>
  <c r="CB98" i="26464"/>
  <c r="CC98" i="26464"/>
  <c r="CD98" i="26464"/>
  <c r="CE98" i="26464"/>
  <c r="CF98" i="26464"/>
  <c r="CG98" i="26464"/>
  <c r="CH98" i="26464"/>
  <c r="CI98" i="26464"/>
  <c r="CJ98" i="26464"/>
  <c r="CK98" i="26464"/>
  <c r="CL98" i="26464"/>
  <c r="CM98" i="26464"/>
  <c r="CN98" i="26464"/>
  <c r="CO98" i="26464"/>
  <c r="CP98" i="26464"/>
  <c r="CQ98" i="26464"/>
  <c r="CR98" i="26464"/>
  <c r="CS98" i="26464"/>
  <c r="CT98" i="26464"/>
  <c r="CU98" i="26464"/>
  <c r="CV98" i="26464"/>
  <c r="CW98" i="26464"/>
  <c r="CX98" i="26464"/>
  <c r="CY98" i="26464"/>
  <c r="CZ98" i="26464"/>
  <c r="DA98" i="26464"/>
  <c r="DB98" i="26464"/>
  <c r="DE98" i="26464"/>
  <c r="DF98" i="26464"/>
  <c r="DG98" i="26464"/>
  <c r="DH98" i="26464"/>
  <c r="DI98" i="26464"/>
  <c r="DJ98" i="26464"/>
  <c r="DK98" i="26464"/>
  <c r="DL98" i="26464"/>
  <c r="DM98" i="26464"/>
  <c r="DN98" i="26464"/>
  <c r="DO98" i="26464"/>
  <c r="DP98" i="26464"/>
  <c r="DQ98" i="26464"/>
  <c r="DR98" i="26464"/>
  <c r="DS98" i="26464"/>
  <c r="DT98" i="26464"/>
  <c r="DU98" i="26464"/>
  <c r="DZ98" i="26464"/>
  <c r="EA98" i="26464"/>
  <c r="EB98" i="26464"/>
  <c r="EC98" i="26464"/>
  <c r="ED98" i="26464"/>
  <c r="EE98" i="26464"/>
  <c r="EF98" i="26464"/>
  <c r="EG98" i="26464"/>
  <c r="EH98" i="26464"/>
  <c r="EI98" i="26464"/>
  <c r="EJ98" i="26464"/>
  <c r="EK98" i="26464"/>
  <c r="EL98" i="26464"/>
  <c r="EM98" i="26464"/>
  <c r="EN98" i="26464"/>
  <c r="EO98" i="26464"/>
  <c r="EP98" i="26464"/>
  <c r="A99" i="26464"/>
  <c r="B99" i="26464"/>
  <c r="C99" i="26464"/>
  <c r="E99" i="26464"/>
  <c r="F99" i="26464"/>
  <c r="G99" i="26464"/>
  <c r="H99" i="26464"/>
  <c r="I99" i="26464"/>
  <c r="J99" i="26464"/>
  <c r="K99" i="26464"/>
  <c r="L99" i="26464"/>
  <c r="M99" i="26464"/>
  <c r="N99" i="26464"/>
  <c r="O99" i="26464"/>
  <c r="P99" i="26464"/>
  <c r="Q99" i="26464"/>
  <c r="R99" i="26464"/>
  <c r="S99" i="26464"/>
  <c r="T99" i="26464"/>
  <c r="U99" i="26464"/>
  <c r="V99" i="26464"/>
  <c r="W99" i="26464"/>
  <c r="X99" i="26464"/>
  <c r="Y99" i="26464"/>
  <c r="Z99" i="26464"/>
  <c r="AA99" i="26464"/>
  <c r="AB99" i="26464"/>
  <c r="AC99" i="26464"/>
  <c r="AD99" i="26464"/>
  <c r="AE99" i="26464"/>
  <c r="AF99" i="26464"/>
  <c r="AG99" i="26464"/>
  <c r="AH99" i="26464"/>
  <c r="AI99" i="26464"/>
  <c r="AJ99" i="26464"/>
  <c r="AK99" i="26464"/>
  <c r="AL99" i="26464"/>
  <c r="AM99" i="26464"/>
  <c r="AN99" i="26464"/>
  <c r="AO99" i="26464"/>
  <c r="AP99" i="26464"/>
  <c r="AQ99" i="26464"/>
  <c r="AR99" i="26464"/>
  <c r="AS99" i="26464"/>
  <c r="AT99" i="26464"/>
  <c r="AU99" i="26464"/>
  <c r="AV99" i="26464"/>
  <c r="AW99" i="26464"/>
  <c r="AX99" i="26464"/>
  <c r="AY99" i="26464"/>
  <c r="AZ99" i="26464"/>
  <c r="BA99" i="26464"/>
  <c r="BB99" i="26464"/>
  <c r="BC99" i="26464"/>
  <c r="BD99" i="26464"/>
  <c r="BE99" i="26464"/>
  <c r="BF99" i="26464"/>
  <c r="BG99" i="26464"/>
  <c r="BH99" i="26464"/>
  <c r="BI99" i="26464"/>
  <c r="BJ99" i="26464"/>
  <c r="BK99" i="26464"/>
  <c r="BL99" i="26464"/>
  <c r="BM99" i="26464"/>
  <c r="BN99" i="26464"/>
  <c r="BO99" i="26464"/>
  <c r="BP99" i="26464"/>
  <c r="BQ99" i="26464"/>
  <c r="BR99" i="26464"/>
  <c r="BS99" i="26464"/>
  <c r="BT99" i="26464"/>
  <c r="BU99" i="26464"/>
  <c r="BV99" i="26464"/>
  <c r="BW99" i="26464"/>
  <c r="BX99" i="26464"/>
  <c r="BY99" i="26464"/>
  <c r="BZ99" i="26464"/>
  <c r="CA99" i="26464"/>
  <c r="CB99" i="26464"/>
  <c r="CC99" i="26464"/>
  <c r="CD99" i="26464"/>
  <c r="CE99" i="26464"/>
  <c r="CF99" i="26464"/>
  <c r="CG99" i="26464"/>
  <c r="CH99" i="26464"/>
  <c r="CI99" i="26464"/>
  <c r="CJ99" i="26464"/>
  <c r="CK99" i="26464"/>
  <c r="CL99" i="26464"/>
  <c r="CM99" i="26464"/>
  <c r="CN99" i="26464"/>
  <c r="CO99" i="26464"/>
  <c r="CP99" i="26464"/>
  <c r="CQ99" i="26464"/>
  <c r="CR99" i="26464"/>
  <c r="CS99" i="26464"/>
  <c r="CT99" i="26464"/>
  <c r="CU99" i="26464"/>
  <c r="CV99" i="26464"/>
  <c r="CW99" i="26464"/>
  <c r="CX99" i="26464"/>
  <c r="CY99" i="26464"/>
  <c r="CZ99" i="26464"/>
  <c r="DA99" i="26464"/>
  <c r="DB99" i="26464"/>
  <c r="DE99" i="26464"/>
  <c r="DF99" i="26464"/>
  <c r="DG99" i="26464"/>
  <c r="DH99" i="26464"/>
  <c r="DI99" i="26464"/>
  <c r="DJ99" i="26464"/>
  <c r="DK99" i="26464"/>
  <c r="DL99" i="26464"/>
  <c r="DM99" i="26464"/>
  <c r="DN99" i="26464"/>
  <c r="DO99" i="26464"/>
  <c r="DP99" i="26464"/>
  <c r="DQ99" i="26464"/>
  <c r="DR99" i="26464"/>
  <c r="DS99" i="26464"/>
  <c r="DT99" i="26464"/>
  <c r="DU99" i="26464"/>
  <c r="DZ99" i="26464"/>
  <c r="EA99" i="26464"/>
  <c r="EB99" i="26464"/>
  <c r="EC99" i="26464"/>
  <c r="ED99" i="26464"/>
  <c r="EE99" i="26464"/>
  <c r="EF99" i="26464"/>
  <c r="EG99" i="26464"/>
  <c r="EH99" i="26464"/>
  <c r="EI99" i="26464"/>
  <c r="EJ99" i="26464"/>
  <c r="EK99" i="26464"/>
  <c r="EL99" i="26464"/>
  <c r="EM99" i="26464"/>
  <c r="EN99" i="26464"/>
  <c r="EO99" i="26464"/>
  <c r="EP99" i="26464"/>
  <c r="A100" i="26464"/>
  <c r="B100" i="26464"/>
  <c r="C100" i="26464"/>
  <c r="E100" i="26464"/>
  <c r="F100" i="26464"/>
  <c r="G100" i="26464"/>
  <c r="H100" i="26464"/>
  <c r="I100" i="26464"/>
  <c r="J100" i="26464"/>
  <c r="K100" i="26464"/>
  <c r="L100" i="26464"/>
  <c r="M100" i="26464"/>
  <c r="N100" i="26464"/>
  <c r="O100" i="26464"/>
  <c r="P100" i="26464"/>
  <c r="Q100" i="26464"/>
  <c r="R100" i="26464"/>
  <c r="S100" i="26464"/>
  <c r="T100" i="26464"/>
  <c r="U100" i="26464"/>
  <c r="V100" i="26464"/>
  <c r="W100" i="26464"/>
  <c r="X100" i="26464"/>
  <c r="Y100" i="26464"/>
  <c r="Z100" i="26464"/>
  <c r="AA100" i="26464"/>
  <c r="AB100" i="26464"/>
  <c r="AC100" i="26464"/>
  <c r="AD100" i="26464"/>
  <c r="AE100" i="26464"/>
  <c r="AF100" i="26464"/>
  <c r="AG100" i="26464"/>
  <c r="AH100" i="26464"/>
  <c r="AI100" i="26464"/>
  <c r="AJ100" i="26464"/>
  <c r="AK100" i="26464"/>
  <c r="AL100" i="26464"/>
  <c r="AM100" i="26464"/>
  <c r="AN100" i="26464"/>
  <c r="AO100" i="26464"/>
  <c r="AP100" i="26464"/>
  <c r="AQ100" i="26464"/>
  <c r="AR100" i="26464"/>
  <c r="AS100" i="26464"/>
  <c r="AT100" i="26464"/>
  <c r="AU100" i="26464"/>
  <c r="AV100" i="26464"/>
  <c r="AW100" i="26464"/>
  <c r="AX100" i="26464"/>
  <c r="AY100" i="26464"/>
  <c r="AZ100" i="26464"/>
  <c r="BA100" i="26464"/>
  <c r="BB100" i="26464"/>
  <c r="BC100" i="26464"/>
  <c r="BD100" i="26464"/>
  <c r="BE100" i="26464"/>
  <c r="BF100" i="26464"/>
  <c r="BG100" i="26464"/>
  <c r="BH100" i="26464"/>
  <c r="BI100" i="26464"/>
  <c r="BJ100" i="26464"/>
  <c r="BK100" i="26464"/>
  <c r="BL100" i="26464"/>
  <c r="BM100" i="26464"/>
  <c r="BN100" i="26464"/>
  <c r="BO100" i="26464"/>
  <c r="BP100" i="26464"/>
  <c r="BQ100" i="26464"/>
  <c r="BR100" i="26464"/>
  <c r="BS100" i="26464"/>
  <c r="BT100" i="26464"/>
  <c r="BU100" i="26464"/>
  <c r="BV100" i="26464"/>
  <c r="BW100" i="26464"/>
  <c r="BX100" i="26464"/>
  <c r="BY100" i="26464"/>
  <c r="BZ100" i="26464"/>
  <c r="CA100" i="26464"/>
  <c r="CB100" i="26464"/>
  <c r="CC100" i="26464"/>
  <c r="CD100" i="26464"/>
  <c r="CE100" i="26464"/>
  <c r="CF100" i="26464"/>
  <c r="CG100" i="26464"/>
  <c r="CH100" i="26464"/>
  <c r="CI100" i="26464"/>
  <c r="CJ100" i="26464"/>
  <c r="CK100" i="26464"/>
  <c r="CL100" i="26464"/>
  <c r="CM100" i="26464"/>
  <c r="CN100" i="26464"/>
  <c r="CO100" i="26464"/>
  <c r="CP100" i="26464"/>
  <c r="CQ100" i="26464"/>
  <c r="CR100" i="26464"/>
  <c r="CS100" i="26464"/>
  <c r="CT100" i="26464"/>
  <c r="CU100" i="26464"/>
  <c r="CV100" i="26464"/>
  <c r="CW100" i="26464"/>
  <c r="CX100" i="26464"/>
  <c r="CY100" i="26464"/>
  <c r="CZ100" i="26464"/>
  <c r="DA100" i="26464"/>
  <c r="DB100" i="26464"/>
  <c r="DE100" i="26464"/>
  <c r="DF100" i="26464"/>
  <c r="DG100" i="26464"/>
  <c r="DH100" i="26464"/>
  <c r="DI100" i="26464"/>
  <c r="DJ100" i="26464"/>
  <c r="DK100" i="26464"/>
  <c r="DL100" i="26464"/>
  <c r="DM100" i="26464"/>
  <c r="DN100" i="26464"/>
  <c r="DO100" i="26464"/>
  <c r="DP100" i="26464"/>
  <c r="DQ100" i="26464"/>
  <c r="DR100" i="26464"/>
  <c r="DS100" i="26464"/>
  <c r="DT100" i="26464"/>
  <c r="DU100" i="26464"/>
  <c r="DZ100" i="26464"/>
  <c r="EA100" i="26464"/>
  <c r="EB100" i="26464"/>
  <c r="EC100" i="26464"/>
  <c r="ED100" i="26464"/>
  <c r="EE100" i="26464"/>
  <c r="EF100" i="26464"/>
  <c r="EG100" i="26464"/>
  <c r="EH100" i="26464"/>
  <c r="EI100" i="26464"/>
  <c r="EJ100" i="26464"/>
  <c r="EK100" i="26464"/>
  <c r="EL100" i="26464"/>
  <c r="EM100" i="26464"/>
  <c r="EN100" i="26464"/>
  <c r="EO100" i="26464"/>
  <c r="EP100" i="26464"/>
  <c r="A101" i="26464"/>
  <c r="B101" i="26464"/>
  <c r="C101" i="26464"/>
  <c r="E101" i="26464"/>
  <c r="F101" i="26464"/>
  <c r="G101" i="26464"/>
  <c r="H101" i="26464"/>
  <c r="I101" i="26464"/>
  <c r="J101" i="26464"/>
  <c r="K101" i="26464"/>
  <c r="L101" i="26464"/>
  <c r="M101" i="26464"/>
  <c r="N101" i="26464"/>
  <c r="O101" i="26464"/>
  <c r="P101" i="26464"/>
  <c r="Q101" i="26464"/>
  <c r="R101" i="26464"/>
  <c r="S101" i="26464"/>
  <c r="T101" i="26464"/>
  <c r="U101" i="26464"/>
  <c r="V101" i="26464"/>
  <c r="W101" i="26464"/>
  <c r="X101" i="26464"/>
  <c r="Y101" i="26464"/>
  <c r="Z101" i="26464"/>
  <c r="AA101" i="26464"/>
  <c r="AB101" i="26464"/>
  <c r="AC101" i="26464"/>
  <c r="AD101" i="26464"/>
  <c r="AE101" i="26464"/>
  <c r="AF101" i="26464"/>
  <c r="AG101" i="26464"/>
  <c r="AH101" i="26464"/>
  <c r="AI101" i="26464"/>
  <c r="AJ101" i="26464"/>
  <c r="AK101" i="26464"/>
  <c r="AL101" i="26464"/>
  <c r="AM101" i="26464"/>
  <c r="AN101" i="26464"/>
  <c r="AO101" i="26464"/>
  <c r="AP101" i="26464"/>
  <c r="AQ101" i="26464"/>
  <c r="AR101" i="26464"/>
  <c r="AS101" i="26464"/>
  <c r="AT101" i="26464"/>
  <c r="AU101" i="26464"/>
  <c r="AV101" i="26464"/>
  <c r="AW101" i="26464"/>
  <c r="AX101" i="26464"/>
  <c r="AY101" i="26464"/>
  <c r="AZ101" i="26464"/>
  <c r="BA101" i="26464"/>
  <c r="BB101" i="26464"/>
  <c r="BC101" i="26464"/>
  <c r="BD101" i="26464"/>
  <c r="BE101" i="26464"/>
  <c r="BF101" i="26464"/>
  <c r="BG101" i="26464"/>
  <c r="BH101" i="26464"/>
  <c r="BI101" i="26464"/>
  <c r="BJ101" i="26464"/>
  <c r="BK101" i="26464"/>
  <c r="BL101" i="26464"/>
  <c r="BM101" i="26464"/>
  <c r="BN101" i="26464"/>
  <c r="BO101" i="26464"/>
  <c r="BP101" i="26464"/>
  <c r="BQ101" i="26464"/>
  <c r="BR101" i="26464"/>
  <c r="BS101" i="26464"/>
  <c r="BT101" i="26464"/>
  <c r="BU101" i="26464"/>
  <c r="BV101" i="26464"/>
  <c r="BW101" i="26464"/>
  <c r="BX101" i="26464"/>
  <c r="BY101" i="26464"/>
  <c r="BZ101" i="26464"/>
  <c r="CA101" i="26464"/>
  <c r="CB101" i="26464"/>
  <c r="CC101" i="26464"/>
  <c r="CD101" i="26464"/>
  <c r="CE101" i="26464"/>
  <c r="CF101" i="26464"/>
  <c r="CG101" i="26464"/>
  <c r="CH101" i="26464"/>
  <c r="CI101" i="26464"/>
  <c r="CJ101" i="26464"/>
  <c r="CK101" i="26464"/>
  <c r="CL101" i="26464"/>
  <c r="CM101" i="26464"/>
  <c r="CN101" i="26464"/>
  <c r="CO101" i="26464"/>
  <c r="CP101" i="26464"/>
  <c r="CQ101" i="26464"/>
  <c r="CR101" i="26464"/>
  <c r="CS101" i="26464"/>
  <c r="CT101" i="26464"/>
  <c r="CU101" i="26464"/>
  <c r="CV101" i="26464"/>
  <c r="CW101" i="26464"/>
  <c r="CX101" i="26464"/>
  <c r="CY101" i="26464"/>
  <c r="CZ101" i="26464"/>
  <c r="DA101" i="26464"/>
  <c r="DB101" i="26464"/>
  <c r="DE101" i="26464"/>
  <c r="DF101" i="26464"/>
  <c r="DG101" i="26464"/>
  <c r="DH101" i="26464"/>
  <c r="DI101" i="26464"/>
  <c r="DJ101" i="26464"/>
  <c r="DK101" i="26464"/>
  <c r="DL101" i="26464"/>
  <c r="DM101" i="26464"/>
  <c r="DN101" i="26464"/>
  <c r="DO101" i="26464"/>
  <c r="DP101" i="26464"/>
  <c r="DQ101" i="26464"/>
  <c r="DR101" i="26464"/>
  <c r="DS101" i="26464"/>
  <c r="DT101" i="26464"/>
  <c r="DU101" i="26464"/>
  <c r="DZ101" i="26464"/>
  <c r="EA101" i="26464"/>
  <c r="EB101" i="26464"/>
  <c r="EC101" i="26464"/>
  <c r="ED101" i="26464"/>
  <c r="EE101" i="26464"/>
  <c r="EF101" i="26464"/>
  <c r="EG101" i="26464"/>
  <c r="EH101" i="26464"/>
  <c r="EI101" i="26464"/>
  <c r="EJ101" i="26464"/>
  <c r="EK101" i="26464"/>
  <c r="EL101" i="26464"/>
  <c r="EM101" i="26464"/>
  <c r="EN101" i="26464"/>
  <c r="EO101" i="26464"/>
  <c r="EP101" i="26464"/>
  <c r="A102" i="26464"/>
  <c r="B102" i="26464"/>
  <c r="C102" i="26464"/>
  <c r="E102" i="26464"/>
  <c r="F102" i="26464"/>
  <c r="G102" i="26464"/>
  <c r="H102" i="26464"/>
  <c r="I102" i="26464"/>
  <c r="J102" i="26464"/>
  <c r="K102" i="26464"/>
  <c r="L102" i="26464"/>
  <c r="M102" i="26464"/>
  <c r="N102" i="26464"/>
  <c r="O102" i="26464"/>
  <c r="P102" i="26464"/>
  <c r="Q102" i="26464"/>
  <c r="R102" i="26464"/>
  <c r="S102" i="26464"/>
  <c r="T102" i="26464"/>
  <c r="U102" i="26464"/>
  <c r="V102" i="26464"/>
  <c r="W102" i="26464"/>
  <c r="X102" i="26464"/>
  <c r="Y102" i="26464"/>
  <c r="Z102" i="26464"/>
  <c r="AA102" i="26464"/>
  <c r="AB102" i="26464"/>
  <c r="AC102" i="26464"/>
  <c r="AD102" i="26464"/>
  <c r="AE102" i="26464"/>
  <c r="AF102" i="26464"/>
  <c r="AG102" i="26464"/>
  <c r="AH102" i="26464"/>
  <c r="AI102" i="26464"/>
  <c r="AJ102" i="26464"/>
  <c r="AK102" i="26464"/>
  <c r="AL102" i="26464"/>
  <c r="AM102" i="26464"/>
  <c r="AN102" i="26464"/>
  <c r="AO102" i="26464"/>
  <c r="AP102" i="26464"/>
  <c r="AQ102" i="26464"/>
  <c r="AR102" i="26464"/>
  <c r="AS102" i="26464"/>
  <c r="AT102" i="26464"/>
  <c r="AU102" i="26464"/>
  <c r="AV102" i="26464"/>
  <c r="AW102" i="26464"/>
  <c r="AX102" i="26464"/>
  <c r="AY102" i="26464"/>
  <c r="AZ102" i="26464"/>
  <c r="BA102" i="26464"/>
  <c r="BB102" i="26464"/>
  <c r="BC102" i="26464"/>
  <c r="BD102" i="26464"/>
  <c r="BE102" i="26464"/>
  <c r="BF102" i="26464"/>
  <c r="BG102" i="26464"/>
  <c r="BH102" i="26464"/>
  <c r="BI102" i="26464"/>
  <c r="BJ102" i="26464"/>
  <c r="BK102" i="26464"/>
  <c r="BL102" i="26464"/>
  <c r="BM102" i="26464"/>
  <c r="BN102" i="26464"/>
  <c r="BO102" i="26464"/>
  <c r="BP102" i="26464"/>
  <c r="BQ102" i="26464"/>
  <c r="BR102" i="26464"/>
  <c r="BS102" i="26464"/>
  <c r="BT102" i="26464"/>
  <c r="BU102" i="26464"/>
  <c r="BV102" i="26464"/>
  <c r="BW102" i="26464"/>
  <c r="BX102" i="26464"/>
  <c r="BY102" i="26464"/>
  <c r="BZ102" i="26464"/>
  <c r="CA102" i="26464"/>
  <c r="CB102" i="26464"/>
  <c r="CC102" i="26464"/>
  <c r="CD102" i="26464"/>
  <c r="CE102" i="26464"/>
  <c r="CF102" i="26464"/>
  <c r="CG102" i="26464"/>
  <c r="CH102" i="26464"/>
  <c r="CI102" i="26464"/>
  <c r="CJ102" i="26464"/>
  <c r="CK102" i="26464"/>
  <c r="CL102" i="26464"/>
  <c r="CM102" i="26464"/>
  <c r="CN102" i="26464"/>
  <c r="CO102" i="26464"/>
  <c r="CP102" i="26464"/>
  <c r="CQ102" i="26464"/>
  <c r="CR102" i="26464"/>
  <c r="CS102" i="26464"/>
  <c r="CT102" i="26464"/>
  <c r="CU102" i="26464"/>
  <c r="CV102" i="26464"/>
  <c r="CW102" i="26464"/>
  <c r="CX102" i="26464"/>
  <c r="CY102" i="26464"/>
  <c r="CZ102" i="26464"/>
  <c r="DA102" i="26464"/>
  <c r="DB102" i="26464"/>
  <c r="DE102" i="26464"/>
  <c r="DF102" i="26464"/>
  <c r="DG102" i="26464"/>
  <c r="DH102" i="26464"/>
  <c r="DI102" i="26464"/>
  <c r="DJ102" i="26464"/>
  <c r="DK102" i="26464"/>
  <c r="DL102" i="26464"/>
  <c r="DM102" i="26464"/>
  <c r="DN102" i="26464"/>
  <c r="DO102" i="26464"/>
  <c r="DP102" i="26464"/>
  <c r="DQ102" i="26464"/>
  <c r="DR102" i="26464"/>
  <c r="DS102" i="26464"/>
  <c r="DT102" i="26464"/>
  <c r="DU102" i="26464"/>
  <c r="DZ102" i="26464"/>
  <c r="EA102" i="26464"/>
  <c r="EB102" i="26464"/>
  <c r="EC102" i="26464"/>
  <c r="ED102" i="26464"/>
  <c r="EE102" i="26464"/>
  <c r="EF102" i="26464"/>
  <c r="EG102" i="26464"/>
  <c r="EH102" i="26464"/>
  <c r="EI102" i="26464"/>
  <c r="EJ102" i="26464"/>
  <c r="EK102" i="26464"/>
  <c r="EL102" i="26464"/>
  <c r="EM102" i="26464"/>
  <c r="EN102" i="26464"/>
  <c r="EO102" i="26464"/>
  <c r="EP102" i="26464"/>
  <c r="A103" i="26464"/>
  <c r="B103" i="26464"/>
  <c r="C103" i="26464"/>
  <c r="E103" i="26464"/>
  <c r="F103" i="26464"/>
  <c r="G103" i="26464"/>
  <c r="H103" i="26464"/>
  <c r="I103" i="26464"/>
  <c r="J103" i="26464"/>
  <c r="K103" i="26464"/>
  <c r="L103" i="26464"/>
  <c r="M103" i="26464"/>
  <c r="N103" i="26464"/>
  <c r="O103" i="26464"/>
  <c r="P103" i="26464"/>
  <c r="Q103" i="26464"/>
  <c r="R103" i="26464"/>
  <c r="S103" i="26464"/>
  <c r="T103" i="26464"/>
  <c r="U103" i="26464"/>
  <c r="V103" i="26464"/>
  <c r="W103" i="26464"/>
  <c r="X103" i="26464"/>
  <c r="Y103" i="26464"/>
  <c r="Z103" i="26464"/>
  <c r="AA103" i="26464"/>
  <c r="AB103" i="26464"/>
  <c r="AC103" i="26464"/>
  <c r="AD103" i="26464"/>
  <c r="AE103" i="26464"/>
  <c r="AF103" i="26464"/>
  <c r="AG103" i="26464"/>
  <c r="AH103" i="26464"/>
  <c r="AI103" i="26464"/>
  <c r="AJ103" i="26464"/>
  <c r="AK103" i="26464"/>
  <c r="AL103" i="26464"/>
  <c r="AM103" i="26464"/>
  <c r="AN103" i="26464"/>
  <c r="AO103" i="26464"/>
  <c r="AP103" i="26464"/>
  <c r="AQ103" i="26464"/>
  <c r="AR103" i="26464"/>
  <c r="AS103" i="26464"/>
  <c r="AT103" i="26464"/>
  <c r="AU103" i="26464"/>
  <c r="AV103" i="26464"/>
  <c r="AW103" i="26464"/>
  <c r="AX103" i="26464"/>
  <c r="AY103" i="26464"/>
  <c r="AZ103" i="26464"/>
  <c r="BA103" i="26464"/>
  <c r="BB103" i="26464"/>
  <c r="BC103" i="26464"/>
  <c r="BD103" i="26464"/>
  <c r="BE103" i="26464"/>
  <c r="BF103" i="26464"/>
  <c r="BG103" i="26464"/>
  <c r="BH103" i="26464"/>
  <c r="BI103" i="26464"/>
  <c r="BJ103" i="26464"/>
  <c r="BK103" i="26464"/>
  <c r="BL103" i="26464"/>
  <c r="BM103" i="26464"/>
  <c r="BN103" i="26464"/>
  <c r="BO103" i="26464"/>
  <c r="BP103" i="26464"/>
  <c r="BQ103" i="26464"/>
  <c r="BR103" i="26464"/>
  <c r="BS103" i="26464"/>
  <c r="BT103" i="26464"/>
  <c r="BU103" i="26464"/>
  <c r="BV103" i="26464"/>
  <c r="BW103" i="26464"/>
  <c r="BX103" i="26464"/>
  <c r="BY103" i="26464"/>
  <c r="BZ103" i="26464"/>
  <c r="CA103" i="26464"/>
  <c r="CB103" i="26464"/>
  <c r="CC103" i="26464"/>
  <c r="CD103" i="26464"/>
  <c r="CE103" i="26464"/>
  <c r="CF103" i="26464"/>
  <c r="CG103" i="26464"/>
  <c r="CH103" i="26464"/>
  <c r="CI103" i="26464"/>
  <c r="CJ103" i="26464"/>
  <c r="CK103" i="26464"/>
  <c r="CL103" i="26464"/>
  <c r="CM103" i="26464"/>
  <c r="CN103" i="26464"/>
  <c r="CO103" i="26464"/>
  <c r="CP103" i="26464"/>
  <c r="CQ103" i="26464"/>
  <c r="CR103" i="26464"/>
  <c r="CS103" i="26464"/>
  <c r="CT103" i="26464"/>
  <c r="CU103" i="26464"/>
  <c r="CV103" i="26464"/>
  <c r="CW103" i="26464"/>
  <c r="CX103" i="26464"/>
  <c r="CY103" i="26464"/>
  <c r="CZ103" i="26464"/>
  <c r="DA103" i="26464"/>
  <c r="DB103" i="26464"/>
  <c r="DE103" i="26464"/>
  <c r="DF103" i="26464"/>
  <c r="DG103" i="26464"/>
  <c r="DH103" i="26464"/>
  <c r="DI103" i="26464"/>
  <c r="DJ103" i="26464"/>
  <c r="DK103" i="26464"/>
  <c r="DL103" i="26464"/>
  <c r="DM103" i="26464"/>
  <c r="DN103" i="26464"/>
  <c r="DO103" i="26464"/>
  <c r="DP103" i="26464"/>
  <c r="DQ103" i="26464"/>
  <c r="DR103" i="26464"/>
  <c r="DS103" i="26464"/>
  <c r="DT103" i="26464"/>
  <c r="DU103" i="26464"/>
  <c r="DZ103" i="26464"/>
  <c r="EA103" i="26464"/>
  <c r="EB103" i="26464"/>
  <c r="EC103" i="26464"/>
  <c r="ED103" i="26464"/>
  <c r="EE103" i="26464"/>
  <c r="EF103" i="26464"/>
  <c r="EG103" i="26464"/>
  <c r="EH103" i="26464"/>
  <c r="EI103" i="26464"/>
  <c r="EJ103" i="26464"/>
  <c r="EK103" i="26464"/>
  <c r="EL103" i="26464"/>
  <c r="EM103" i="26464"/>
  <c r="EN103" i="26464"/>
  <c r="EO103" i="26464"/>
  <c r="EP103" i="26464"/>
  <c r="A104" i="26464"/>
  <c r="B104" i="26464"/>
  <c r="C104" i="26464"/>
  <c r="E104" i="26464"/>
  <c r="F104" i="26464"/>
  <c r="G104" i="26464"/>
  <c r="H104" i="26464"/>
  <c r="I104" i="26464"/>
  <c r="J104" i="26464"/>
  <c r="K104" i="26464"/>
  <c r="L104" i="26464"/>
  <c r="M104" i="26464"/>
  <c r="N104" i="26464"/>
  <c r="O104" i="26464"/>
  <c r="P104" i="26464"/>
  <c r="Q104" i="26464"/>
  <c r="R104" i="26464"/>
  <c r="S104" i="26464"/>
  <c r="T104" i="26464"/>
  <c r="U104" i="26464"/>
  <c r="V104" i="26464"/>
  <c r="W104" i="26464"/>
  <c r="X104" i="26464"/>
  <c r="Y104" i="26464"/>
  <c r="Z104" i="26464"/>
  <c r="AA104" i="26464"/>
  <c r="AB104" i="26464"/>
  <c r="AC104" i="26464"/>
  <c r="AD104" i="26464"/>
  <c r="AE104" i="26464"/>
  <c r="AF104" i="26464"/>
  <c r="AG104" i="26464"/>
  <c r="AH104" i="26464"/>
  <c r="AI104" i="26464"/>
  <c r="AJ104" i="26464"/>
  <c r="AK104" i="26464"/>
  <c r="AL104" i="26464"/>
  <c r="AM104" i="26464"/>
  <c r="AN104" i="26464"/>
  <c r="AO104" i="26464"/>
  <c r="AP104" i="26464"/>
  <c r="AQ104" i="26464"/>
  <c r="AR104" i="26464"/>
  <c r="AS104" i="26464"/>
  <c r="AT104" i="26464"/>
  <c r="AU104" i="26464"/>
  <c r="AV104" i="26464"/>
  <c r="AW104" i="26464"/>
  <c r="AX104" i="26464"/>
  <c r="AY104" i="26464"/>
  <c r="AZ104" i="26464"/>
  <c r="BA104" i="26464"/>
  <c r="BB104" i="26464"/>
  <c r="BC104" i="26464"/>
  <c r="BD104" i="26464"/>
  <c r="BE104" i="26464"/>
  <c r="BF104" i="26464"/>
  <c r="BG104" i="26464"/>
  <c r="BH104" i="26464"/>
  <c r="BI104" i="26464"/>
  <c r="BJ104" i="26464"/>
  <c r="BK104" i="26464"/>
  <c r="BL104" i="26464"/>
  <c r="BM104" i="26464"/>
  <c r="BN104" i="26464"/>
  <c r="BO104" i="26464"/>
  <c r="BP104" i="26464"/>
  <c r="BQ104" i="26464"/>
  <c r="BR104" i="26464"/>
  <c r="BS104" i="26464"/>
  <c r="BT104" i="26464"/>
  <c r="BU104" i="26464"/>
  <c r="BV104" i="26464"/>
  <c r="BW104" i="26464"/>
  <c r="BX104" i="26464"/>
  <c r="BY104" i="26464"/>
  <c r="BZ104" i="26464"/>
  <c r="CA104" i="26464"/>
  <c r="CB104" i="26464"/>
  <c r="CC104" i="26464"/>
  <c r="CD104" i="26464"/>
  <c r="CE104" i="26464"/>
  <c r="CF104" i="26464"/>
  <c r="CG104" i="26464"/>
  <c r="CH104" i="26464"/>
  <c r="CI104" i="26464"/>
  <c r="CJ104" i="26464"/>
  <c r="CK104" i="26464"/>
  <c r="CL104" i="26464"/>
  <c r="CM104" i="26464"/>
  <c r="CN104" i="26464"/>
  <c r="CO104" i="26464"/>
  <c r="CP104" i="26464"/>
  <c r="CQ104" i="26464"/>
  <c r="CR104" i="26464"/>
  <c r="CS104" i="26464"/>
  <c r="CT104" i="26464"/>
  <c r="CU104" i="26464"/>
  <c r="CV104" i="26464"/>
  <c r="CW104" i="26464"/>
  <c r="CX104" i="26464"/>
  <c r="CY104" i="26464"/>
  <c r="CZ104" i="26464"/>
  <c r="DA104" i="26464"/>
  <c r="DB104" i="26464"/>
  <c r="DE104" i="26464"/>
  <c r="DF104" i="26464"/>
  <c r="DG104" i="26464"/>
  <c r="DH104" i="26464"/>
  <c r="DI104" i="26464"/>
  <c r="DJ104" i="26464"/>
  <c r="DK104" i="26464"/>
  <c r="DL104" i="26464"/>
  <c r="DM104" i="26464"/>
  <c r="DN104" i="26464"/>
  <c r="DO104" i="26464"/>
  <c r="DP104" i="26464"/>
  <c r="DQ104" i="26464"/>
  <c r="DR104" i="26464"/>
  <c r="DS104" i="26464"/>
  <c r="DT104" i="26464"/>
  <c r="DU104" i="26464"/>
  <c r="DZ104" i="26464"/>
  <c r="EA104" i="26464"/>
  <c r="EB104" i="26464"/>
  <c r="EC104" i="26464"/>
  <c r="ED104" i="26464"/>
  <c r="EE104" i="26464"/>
  <c r="EF104" i="26464"/>
  <c r="EG104" i="26464"/>
  <c r="EH104" i="26464"/>
  <c r="EI104" i="26464"/>
  <c r="EJ104" i="26464"/>
  <c r="EK104" i="26464"/>
  <c r="EL104" i="26464"/>
  <c r="EM104" i="26464"/>
  <c r="EN104" i="26464"/>
  <c r="EO104" i="26464"/>
  <c r="EP104" i="26464"/>
  <c r="A105" i="26464"/>
  <c r="B105" i="26464"/>
  <c r="C105" i="26464"/>
  <c r="E105" i="26464"/>
  <c r="F105" i="26464"/>
  <c r="G105" i="26464"/>
  <c r="H105" i="26464"/>
  <c r="I105" i="26464"/>
  <c r="J105" i="26464"/>
  <c r="K105" i="26464"/>
  <c r="L105" i="26464"/>
  <c r="M105" i="26464"/>
  <c r="N105" i="26464"/>
  <c r="O105" i="26464"/>
  <c r="P105" i="26464"/>
  <c r="Q105" i="26464"/>
  <c r="R105" i="26464"/>
  <c r="S105" i="26464"/>
  <c r="T105" i="26464"/>
  <c r="U105" i="26464"/>
  <c r="V105" i="26464"/>
  <c r="W105" i="26464"/>
  <c r="X105" i="26464"/>
  <c r="Y105" i="26464"/>
  <c r="Z105" i="26464"/>
  <c r="AA105" i="26464"/>
  <c r="AB105" i="26464"/>
  <c r="AC105" i="26464"/>
  <c r="AD105" i="26464"/>
  <c r="AE105" i="26464"/>
  <c r="AF105" i="26464"/>
  <c r="AG105" i="26464"/>
  <c r="AH105" i="26464"/>
  <c r="AI105" i="26464"/>
  <c r="AJ105" i="26464"/>
  <c r="AK105" i="26464"/>
  <c r="AL105" i="26464"/>
  <c r="AM105" i="26464"/>
  <c r="AN105" i="26464"/>
  <c r="AO105" i="26464"/>
  <c r="AP105" i="26464"/>
  <c r="AQ105" i="26464"/>
  <c r="AR105" i="26464"/>
  <c r="AS105" i="26464"/>
  <c r="AT105" i="26464"/>
  <c r="AU105" i="26464"/>
  <c r="AV105" i="26464"/>
  <c r="AW105" i="26464"/>
  <c r="AX105" i="26464"/>
  <c r="AY105" i="26464"/>
  <c r="AZ105" i="26464"/>
  <c r="BA105" i="26464"/>
  <c r="BB105" i="26464"/>
  <c r="BC105" i="26464"/>
  <c r="BD105" i="26464"/>
  <c r="BE105" i="26464"/>
  <c r="BF105" i="26464"/>
  <c r="BG105" i="26464"/>
  <c r="BH105" i="26464"/>
  <c r="BI105" i="26464"/>
  <c r="BJ105" i="26464"/>
  <c r="BK105" i="26464"/>
  <c r="BL105" i="26464"/>
  <c r="BM105" i="26464"/>
  <c r="BN105" i="26464"/>
  <c r="BO105" i="26464"/>
  <c r="BP105" i="26464"/>
  <c r="BQ105" i="26464"/>
  <c r="BR105" i="26464"/>
  <c r="BS105" i="26464"/>
  <c r="BT105" i="26464"/>
  <c r="BU105" i="26464"/>
  <c r="BV105" i="26464"/>
  <c r="BW105" i="26464"/>
  <c r="BX105" i="26464"/>
  <c r="BY105" i="26464"/>
  <c r="BZ105" i="26464"/>
  <c r="CA105" i="26464"/>
  <c r="CB105" i="26464"/>
  <c r="CC105" i="26464"/>
  <c r="CD105" i="26464"/>
  <c r="CE105" i="26464"/>
  <c r="CF105" i="26464"/>
  <c r="CG105" i="26464"/>
  <c r="CH105" i="26464"/>
  <c r="CI105" i="26464"/>
  <c r="CJ105" i="26464"/>
  <c r="CK105" i="26464"/>
  <c r="CL105" i="26464"/>
  <c r="CM105" i="26464"/>
  <c r="CN105" i="26464"/>
  <c r="CO105" i="26464"/>
  <c r="CP105" i="26464"/>
  <c r="CQ105" i="26464"/>
  <c r="CR105" i="26464"/>
  <c r="CS105" i="26464"/>
  <c r="CT105" i="26464"/>
  <c r="CU105" i="26464"/>
  <c r="CV105" i="26464"/>
  <c r="CW105" i="26464"/>
  <c r="CX105" i="26464"/>
  <c r="CY105" i="26464"/>
  <c r="CZ105" i="26464"/>
  <c r="DA105" i="26464"/>
  <c r="DB105" i="26464"/>
  <c r="DE105" i="26464"/>
  <c r="DF105" i="26464"/>
  <c r="DG105" i="26464"/>
  <c r="DH105" i="26464"/>
  <c r="DI105" i="26464"/>
  <c r="DJ105" i="26464"/>
  <c r="DK105" i="26464"/>
  <c r="DL105" i="26464"/>
  <c r="DM105" i="26464"/>
  <c r="DN105" i="26464"/>
  <c r="DO105" i="26464"/>
  <c r="DP105" i="26464"/>
  <c r="DQ105" i="26464"/>
  <c r="DR105" i="26464"/>
  <c r="DS105" i="26464"/>
  <c r="DT105" i="26464"/>
  <c r="DU105" i="26464"/>
  <c r="DZ105" i="26464"/>
  <c r="EA105" i="26464"/>
  <c r="EB105" i="26464"/>
  <c r="EC105" i="26464"/>
  <c r="ED105" i="26464"/>
  <c r="EE105" i="26464"/>
  <c r="EF105" i="26464"/>
  <c r="EG105" i="26464"/>
  <c r="EH105" i="26464"/>
  <c r="EI105" i="26464"/>
  <c r="EJ105" i="26464"/>
  <c r="EK105" i="26464"/>
  <c r="EL105" i="26464"/>
  <c r="EM105" i="26464"/>
  <c r="EN105" i="26464"/>
  <c r="EO105" i="26464"/>
  <c r="EP105" i="26464"/>
  <c r="A106" i="26464"/>
  <c r="B106" i="26464"/>
  <c r="C106" i="26464"/>
  <c r="E106" i="26464"/>
  <c r="F106" i="26464"/>
  <c r="G106" i="26464"/>
  <c r="H106" i="26464"/>
  <c r="I106" i="26464"/>
  <c r="J106" i="26464"/>
  <c r="K106" i="26464"/>
  <c r="L106" i="26464"/>
  <c r="M106" i="26464"/>
  <c r="N106" i="26464"/>
  <c r="O106" i="26464"/>
  <c r="P106" i="26464"/>
  <c r="Q106" i="26464"/>
  <c r="R106" i="26464"/>
  <c r="S106" i="26464"/>
  <c r="T106" i="26464"/>
  <c r="U106" i="26464"/>
  <c r="V106" i="26464"/>
  <c r="W106" i="26464"/>
  <c r="X106" i="26464"/>
  <c r="Y106" i="26464"/>
  <c r="Z106" i="26464"/>
  <c r="AA106" i="26464"/>
  <c r="AB106" i="26464"/>
  <c r="AC106" i="26464"/>
  <c r="AD106" i="26464"/>
  <c r="AE106" i="26464"/>
  <c r="AF106" i="26464"/>
  <c r="AG106" i="26464"/>
  <c r="AH106" i="26464"/>
  <c r="AI106" i="26464"/>
  <c r="AJ106" i="26464"/>
  <c r="AK106" i="26464"/>
  <c r="AL106" i="26464"/>
  <c r="AM106" i="26464"/>
  <c r="AN106" i="26464"/>
  <c r="AO106" i="26464"/>
  <c r="AP106" i="26464"/>
  <c r="AQ106" i="26464"/>
  <c r="AR106" i="26464"/>
  <c r="AS106" i="26464"/>
  <c r="AT106" i="26464"/>
  <c r="AU106" i="26464"/>
  <c r="AV106" i="26464"/>
  <c r="AW106" i="26464"/>
  <c r="AX106" i="26464"/>
  <c r="AY106" i="26464"/>
  <c r="AZ106" i="26464"/>
  <c r="BA106" i="26464"/>
  <c r="BB106" i="26464"/>
  <c r="BC106" i="26464"/>
  <c r="BD106" i="26464"/>
  <c r="BE106" i="26464"/>
  <c r="BF106" i="26464"/>
  <c r="BG106" i="26464"/>
  <c r="BH106" i="26464"/>
  <c r="BI106" i="26464"/>
  <c r="BJ106" i="26464"/>
  <c r="BK106" i="26464"/>
  <c r="BL106" i="26464"/>
  <c r="BM106" i="26464"/>
  <c r="BN106" i="26464"/>
  <c r="BO106" i="26464"/>
  <c r="BP106" i="26464"/>
  <c r="BQ106" i="26464"/>
  <c r="BR106" i="26464"/>
  <c r="BS106" i="26464"/>
  <c r="BT106" i="26464"/>
  <c r="BU106" i="26464"/>
  <c r="BV106" i="26464"/>
  <c r="BW106" i="26464"/>
  <c r="BX106" i="26464"/>
  <c r="BY106" i="26464"/>
  <c r="BZ106" i="26464"/>
  <c r="CA106" i="26464"/>
  <c r="CB106" i="26464"/>
  <c r="CC106" i="26464"/>
  <c r="CD106" i="26464"/>
  <c r="CE106" i="26464"/>
  <c r="CF106" i="26464"/>
  <c r="CG106" i="26464"/>
  <c r="CH106" i="26464"/>
  <c r="CI106" i="26464"/>
  <c r="CJ106" i="26464"/>
  <c r="CK106" i="26464"/>
  <c r="CL106" i="26464"/>
  <c r="CM106" i="26464"/>
  <c r="CN106" i="26464"/>
  <c r="CO106" i="26464"/>
  <c r="CP106" i="26464"/>
  <c r="CQ106" i="26464"/>
  <c r="CR106" i="26464"/>
  <c r="CS106" i="26464"/>
  <c r="CT106" i="26464"/>
  <c r="CU106" i="26464"/>
  <c r="CV106" i="26464"/>
  <c r="CW106" i="26464"/>
  <c r="CX106" i="26464"/>
  <c r="CY106" i="26464"/>
  <c r="CZ106" i="26464"/>
  <c r="DA106" i="26464"/>
  <c r="DB106" i="26464"/>
  <c r="DE106" i="26464"/>
  <c r="DF106" i="26464"/>
  <c r="DG106" i="26464"/>
  <c r="DH106" i="26464"/>
  <c r="DI106" i="26464"/>
  <c r="DJ106" i="26464"/>
  <c r="DK106" i="26464"/>
  <c r="DL106" i="26464"/>
  <c r="DM106" i="26464"/>
  <c r="DN106" i="26464"/>
  <c r="DO106" i="26464"/>
  <c r="DP106" i="26464"/>
  <c r="DQ106" i="26464"/>
  <c r="DR106" i="26464"/>
  <c r="DS106" i="26464"/>
  <c r="DT106" i="26464"/>
  <c r="DU106" i="26464"/>
  <c r="DZ106" i="26464"/>
  <c r="EA106" i="26464"/>
  <c r="EB106" i="26464"/>
  <c r="EC106" i="26464"/>
  <c r="ED106" i="26464"/>
  <c r="EE106" i="26464"/>
  <c r="EF106" i="26464"/>
  <c r="EG106" i="26464"/>
  <c r="EH106" i="26464"/>
  <c r="EI106" i="26464"/>
  <c r="EJ106" i="26464"/>
  <c r="EK106" i="26464"/>
  <c r="EL106" i="26464"/>
  <c r="EM106" i="26464"/>
  <c r="EN106" i="26464"/>
  <c r="EO106" i="26464"/>
  <c r="EP106" i="26464"/>
  <c r="A107" i="26464"/>
  <c r="B107" i="26464"/>
  <c r="C107" i="26464"/>
  <c r="E107" i="26464"/>
  <c r="F107" i="26464"/>
  <c r="G107" i="26464"/>
  <c r="H107" i="26464"/>
  <c r="I107" i="26464"/>
  <c r="J107" i="26464"/>
  <c r="K107" i="26464"/>
  <c r="L107" i="26464"/>
  <c r="M107" i="26464"/>
  <c r="N107" i="26464"/>
  <c r="O107" i="26464"/>
  <c r="P107" i="26464"/>
  <c r="Q107" i="26464"/>
  <c r="R107" i="26464"/>
  <c r="S107" i="26464"/>
  <c r="T107" i="26464"/>
  <c r="U107" i="26464"/>
  <c r="V107" i="26464"/>
  <c r="W107" i="26464"/>
  <c r="X107" i="26464"/>
  <c r="Y107" i="26464"/>
  <c r="Z107" i="26464"/>
  <c r="AA107" i="26464"/>
  <c r="AB107" i="26464"/>
  <c r="AC107" i="26464"/>
  <c r="AD107" i="26464"/>
  <c r="AE107" i="26464"/>
  <c r="AF107" i="26464"/>
  <c r="AG107" i="26464"/>
  <c r="AH107" i="26464"/>
  <c r="AI107" i="26464"/>
  <c r="AJ107" i="26464"/>
  <c r="AK107" i="26464"/>
  <c r="AL107" i="26464"/>
  <c r="AM107" i="26464"/>
  <c r="AN107" i="26464"/>
  <c r="AO107" i="26464"/>
  <c r="AP107" i="26464"/>
  <c r="AQ107" i="26464"/>
  <c r="AR107" i="26464"/>
  <c r="AS107" i="26464"/>
  <c r="AT107" i="26464"/>
  <c r="AU107" i="26464"/>
  <c r="AV107" i="26464"/>
  <c r="AW107" i="26464"/>
  <c r="AX107" i="26464"/>
  <c r="AY107" i="26464"/>
  <c r="AZ107" i="26464"/>
  <c r="BA107" i="26464"/>
  <c r="BB107" i="26464"/>
  <c r="BC107" i="26464"/>
  <c r="BD107" i="26464"/>
  <c r="BE107" i="26464"/>
  <c r="BF107" i="26464"/>
  <c r="BG107" i="26464"/>
  <c r="BH107" i="26464"/>
  <c r="BI107" i="26464"/>
  <c r="BJ107" i="26464"/>
  <c r="BK107" i="26464"/>
  <c r="BL107" i="26464"/>
  <c r="BM107" i="26464"/>
  <c r="BN107" i="26464"/>
  <c r="BO107" i="26464"/>
  <c r="BP107" i="26464"/>
  <c r="BQ107" i="26464"/>
  <c r="BR107" i="26464"/>
  <c r="BS107" i="26464"/>
  <c r="BT107" i="26464"/>
  <c r="BU107" i="26464"/>
  <c r="BV107" i="26464"/>
  <c r="BW107" i="26464"/>
  <c r="BX107" i="26464"/>
  <c r="BY107" i="26464"/>
  <c r="BZ107" i="26464"/>
  <c r="CA107" i="26464"/>
  <c r="CB107" i="26464"/>
  <c r="CC107" i="26464"/>
  <c r="CD107" i="26464"/>
  <c r="CE107" i="26464"/>
  <c r="CF107" i="26464"/>
  <c r="CG107" i="26464"/>
  <c r="CH107" i="26464"/>
  <c r="CI107" i="26464"/>
  <c r="CJ107" i="26464"/>
  <c r="CK107" i="26464"/>
  <c r="CL107" i="26464"/>
  <c r="CM107" i="26464"/>
  <c r="CN107" i="26464"/>
  <c r="CO107" i="26464"/>
  <c r="CP107" i="26464"/>
  <c r="CQ107" i="26464"/>
  <c r="CR107" i="26464"/>
  <c r="CS107" i="26464"/>
  <c r="CT107" i="26464"/>
  <c r="CU107" i="26464"/>
  <c r="CV107" i="26464"/>
  <c r="CW107" i="26464"/>
  <c r="CX107" i="26464"/>
  <c r="CY107" i="26464"/>
  <c r="CZ107" i="26464"/>
  <c r="DA107" i="26464"/>
  <c r="DB107" i="26464"/>
  <c r="DE107" i="26464"/>
  <c r="DF107" i="26464"/>
  <c r="DG107" i="26464"/>
  <c r="DH107" i="26464"/>
  <c r="DI107" i="26464"/>
  <c r="DJ107" i="26464"/>
  <c r="DK107" i="26464"/>
  <c r="DL107" i="26464"/>
  <c r="DM107" i="26464"/>
  <c r="DN107" i="26464"/>
  <c r="DO107" i="26464"/>
  <c r="DP107" i="26464"/>
  <c r="DQ107" i="26464"/>
  <c r="DR107" i="26464"/>
  <c r="DS107" i="26464"/>
  <c r="DT107" i="26464"/>
  <c r="DU107" i="26464"/>
  <c r="DZ107" i="26464"/>
  <c r="EA107" i="26464"/>
  <c r="EB107" i="26464"/>
  <c r="EC107" i="26464"/>
  <c r="ED107" i="26464"/>
  <c r="EE107" i="26464"/>
  <c r="EF107" i="26464"/>
  <c r="EG107" i="26464"/>
  <c r="EH107" i="26464"/>
  <c r="EI107" i="26464"/>
  <c r="EJ107" i="26464"/>
  <c r="EK107" i="26464"/>
  <c r="EL107" i="26464"/>
  <c r="EM107" i="26464"/>
  <c r="EN107" i="26464"/>
  <c r="EO107" i="26464"/>
  <c r="EP107" i="26464"/>
  <c r="A108" i="26464"/>
  <c r="B108" i="26464"/>
  <c r="C108" i="26464"/>
  <c r="E108" i="26464"/>
  <c r="F108" i="26464"/>
  <c r="G108" i="26464"/>
  <c r="H108" i="26464"/>
  <c r="I108" i="26464"/>
  <c r="J108" i="26464"/>
  <c r="K108" i="26464"/>
  <c r="L108" i="26464"/>
  <c r="M108" i="26464"/>
  <c r="N108" i="26464"/>
  <c r="O108" i="26464"/>
  <c r="P108" i="26464"/>
  <c r="Q108" i="26464"/>
  <c r="R108" i="26464"/>
  <c r="S108" i="26464"/>
  <c r="T108" i="26464"/>
  <c r="U108" i="26464"/>
  <c r="V108" i="26464"/>
  <c r="W108" i="26464"/>
  <c r="X108" i="26464"/>
  <c r="Y108" i="26464"/>
  <c r="Z108" i="26464"/>
  <c r="AA108" i="26464"/>
  <c r="AB108" i="26464"/>
  <c r="AC108" i="26464"/>
  <c r="AD108" i="26464"/>
  <c r="AE108" i="26464"/>
  <c r="AF108" i="26464"/>
  <c r="AG108" i="26464"/>
  <c r="AH108" i="26464"/>
  <c r="AI108" i="26464"/>
  <c r="AJ108" i="26464"/>
  <c r="AK108" i="26464"/>
  <c r="AL108" i="26464"/>
  <c r="AM108" i="26464"/>
  <c r="AN108" i="26464"/>
  <c r="AO108" i="26464"/>
  <c r="AP108" i="26464"/>
  <c r="AQ108" i="26464"/>
  <c r="AR108" i="26464"/>
  <c r="AS108" i="26464"/>
  <c r="AT108" i="26464"/>
  <c r="AU108" i="26464"/>
  <c r="AV108" i="26464"/>
  <c r="AW108" i="26464"/>
  <c r="AX108" i="26464"/>
  <c r="AY108" i="26464"/>
  <c r="AZ108" i="26464"/>
  <c r="BA108" i="26464"/>
  <c r="BB108" i="26464"/>
  <c r="BC108" i="26464"/>
  <c r="BD108" i="26464"/>
  <c r="BE108" i="26464"/>
  <c r="BF108" i="26464"/>
  <c r="BG108" i="26464"/>
  <c r="BH108" i="26464"/>
  <c r="BI108" i="26464"/>
  <c r="BJ108" i="26464"/>
  <c r="BK108" i="26464"/>
  <c r="BL108" i="26464"/>
  <c r="BM108" i="26464"/>
  <c r="BN108" i="26464"/>
  <c r="BO108" i="26464"/>
  <c r="BP108" i="26464"/>
  <c r="BQ108" i="26464"/>
  <c r="BR108" i="26464"/>
  <c r="BS108" i="26464"/>
  <c r="BT108" i="26464"/>
  <c r="BU108" i="26464"/>
  <c r="BV108" i="26464"/>
  <c r="BW108" i="26464"/>
  <c r="BX108" i="26464"/>
  <c r="BY108" i="26464"/>
  <c r="BZ108" i="26464"/>
  <c r="CA108" i="26464"/>
  <c r="CB108" i="26464"/>
  <c r="CC108" i="26464"/>
  <c r="CD108" i="26464"/>
  <c r="CE108" i="26464"/>
  <c r="CF108" i="26464"/>
  <c r="CG108" i="26464"/>
  <c r="CH108" i="26464"/>
  <c r="CI108" i="26464"/>
  <c r="CJ108" i="26464"/>
  <c r="CK108" i="26464"/>
  <c r="CL108" i="26464"/>
  <c r="CM108" i="26464"/>
  <c r="CN108" i="26464"/>
  <c r="CO108" i="26464"/>
  <c r="CP108" i="26464"/>
  <c r="CQ108" i="26464"/>
  <c r="CR108" i="26464"/>
  <c r="CS108" i="26464"/>
  <c r="CT108" i="26464"/>
  <c r="CU108" i="26464"/>
  <c r="CV108" i="26464"/>
  <c r="CW108" i="26464"/>
  <c r="CX108" i="26464"/>
  <c r="CY108" i="26464"/>
  <c r="CZ108" i="26464"/>
  <c r="DA108" i="26464"/>
  <c r="DB108" i="26464"/>
  <c r="DE108" i="26464"/>
  <c r="DF108" i="26464"/>
  <c r="DG108" i="26464"/>
  <c r="DH108" i="26464"/>
  <c r="DI108" i="26464"/>
  <c r="DJ108" i="26464"/>
  <c r="DK108" i="26464"/>
  <c r="DL108" i="26464"/>
  <c r="DM108" i="26464"/>
  <c r="DN108" i="26464"/>
  <c r="DO108" i="26464"/>
  <c r="DP108" i="26464"/>
  <c r="DQ108" i="26464"/>
  <c r="DR108" i="26464"/>
  <c r="DS108" i="26464"/>
  <c r="DT108" i="26464"/>
  <c r="DU108" i="26464"/>
  <c r="DZ108" i="26464"/>
  <c r="EA108" i="26464"/>
  <c r="EB108" i="26464"/>
  <c r="EC108" i="26464"/>
  <c r="ED108" i="26464"/>
  <c r="EE108" i="26464"/>
  <c r="EF108" i="26464"/>
  <c r="EG108" i="26464"/>
  <c r="EH108" i="26464"/>
  <c r="EI108" i="26464"/>
  <c r="EJ108" i="26464"/>
  <c r="EK108" i="26464"/>
  <c r="EL108" i="26464"/>
  <c r="EM108" i="26464"/>
  <c r="EN108" i="26464"/>
  <c r="EO108" i="26464"/>
  <c r="EP108" i="26464"/>
  <c r="A109" i="26464"/>
  <c r="B109" i="26464"/>
  <c r="C109" i="26464"/>
  <c r="E109" i="26464"/>
  <c r="F109" i="26464"/>
  <c r="G109" i="26464"/>
  <c r="H109" i="26464"/>
  <c r="I109" i="26464"/>
  <c r="J109" i="26464"/>
  <c r="K109" i="26464"/>
  <c r="L109" i="26464"/>
  <c r="M109" i="26464"/>
  <c r="N109" i="26464"/>
  <c r="O109" i="26464"/>
  <c r="P109" i="26464"/>
  <c r="Q109" i="26464"/>
  <c r="R109" i="26464"/>
  <c r="S109" i="26464"/>
  <c r="T109" i="26464"/>
  <c r="U109" i="26464"/>
  <c r="V109" i="26464"/>
  <c r="W109" i="26464"/>
  <c r="X109" i="26464"/>
  <c r="Y109" i="26464"/>
  <c r="Z109" i="26464"/>
  <c r="AA109" i="26464"/>
  <c r="AB109" i="26464"/>
  <c r="AC109" i="26464"/>
  <c r="AD109" i="26464"/>
  <c r="AE109" i="26464"/>
  <c r="AF109" i="26464"/>
  <c r="AG109" i="26464"/>
  <c r="AH109" i="26464"/>
  <c r="AI109" i="26464"/>
  <c r="AJ109" i="26464"/>
  <c r="AK109" i="26464"/>
  <c r="AL109" i="26464"/>
  <c r="AM109" i="26464"/>
  <c r="AN109" i="26464"/>
  <c r="AO109" i="26464"/>
  <c r="AP109" i="26464"/>
  <c r="AQ109" i="26464"/>
  <c r="AR109" i="26464"/>
  <c r="AS109" i="26464"/>
  <c r="AT109" i="26464"/>
  <c r="AU109" i="26464"/>
  <c r="AV109" i="26464"/>
  <c r="AW109" i="26464"/>
  <c r="AX109" i="26464"/>
  <c r="AY109" i="26464"/>
  <c r="AZ109" i="26464"/>
  <c r="BA109" i="26464"/>
  <c r="BB109" i="26464"/>
  <c r="BC109" i="26464"/>
  <c r="BD109" i="26464"/>
  <c r="BE109" i="26464"/>
  <c r="BF109" i="26464"/>
  <c r="BG109" i="26464"/>
  <c r="BH109" i="26464"/>
  <c r="BI109" i="26464"/>
  <c r="BJ109" i="26464"/>
  <c r="BK109" i="26464"/>
  <c r="BL109" i="26464"/>
  <c r="BM109" i="26464"/>
  <c r="BN109" i="26464"/>
  <c r="BO109" i="26464"/>
  <c r="BP109" i="26464"/>
  <c r="BQ109" i="26464"/>
  <c r="BR109" i="26464"/>
  <c r="BS109" i="26464"/>
  <c r="BT109" i="26464"/>
  <c r="BU109" i="26464"/>
  <c r="BV109" i="26464"/>
  <c r="BW109" i="26464"/>
  <c r="BX109" i="26464"/>
  <c r="BY109" i="26464"/>
  <c r="BZ109" i="26464"/>
  <c r="CA109" i="26464"/>
  <c r="CB109" i="26464"/>
  <c r="CC109" i="26464"/>
  <c r="CD109" i="26464"/>
  <c r="CE109" i="26464"/>
  <c r="CF109" i="26464"/>
  <c r="CG109" i="26464"/>
  <c r="CH109" i="26464"/>
  <c r="CI109" i="26464"/>
  <c r="CJ109" i="26464"/>
  <c r="CK109" i="26464"/>
  <c r="CL109" i="26464"/>
  <c r="CM109" i="26464"/>
  <c r="CN109" i="26464"/>
  <c r="CO109" i="26464"/>
  <c r="CP109" i="26464"/>
  <c r="CQ109" i="26464"/>
  <c r="CR109" i="26464"/>
  <c r="CS109" i="26464"/>
  <c r="CT109" i="26464"/>
  <c r="CU109" i="26464"/>
  <c r="CV109" i="26464"/>
  <c r="CW109" i="26464"/>
  <c r="CX109" i="26464"/>
  <c r="CY109" i="26464"/>
  <c r="CZ109" i="26464"/>
  <c r="DA109" i="26464"/>
  <c r="DB109" i="26464"/>
  <c r="DE109" i="26464"/>
  <c r="DF109" i="26464"/>
  <c r="DG109" i="26464"/>
  <c r="DH109" i="26464"/>
  <c r="DI109" i="26464"/>
  <c r="DJ109" i="26464"/>
  <c r="DK109" i="26464"/>
  <c r="DL109" i="26464"/>
  <c r="DM109" i="26464"/>
  <c r="DN109" i="26464"/>
  <c r="DO109" i="26464"/>
  <c r="DP109" i="26464"/>
  <c r="DQ109" i="26464"/>
  <c r="DR109" i="26464"/>
  <c r="DS109" i="26464"/>
  <c r="DT109" i="26464"/>
  <c r="DU109" i="26464"/>
  <c r="DZ109" i="26464"/>
  <c r="EA109" i="26464"/>
  <c r="EB109" i="26464"/>
  <c r="EC109" i="26464"/>
  <c r="ED109" i="26464"/>
  <c r="EE109" i="26464"/>
  <c r="EF109" i="26464"/>
  <c r="EG109" i="26464"/>
  <c r="EH109" i="26464"/>
  <c r="EI109" i="26464"/>
  <c r="EJ109" i="26464"/>
  <c r="EK109" i="26464"/>
  <c r="EL109" i="26464"/>
  <c r="EM109" i="26464"/>
  <c r="EN109" i="26464"/>
  <c r="EO109" i="26464"/>
  <c r="EP109" i="26464"/>
  <c r="A110" i="26464"/>
  <c r="B110" i="26464"/>
  <c r="C110" i="26464"/>
  <c r="E110" i="26464"/>
  <c r="F110" i="26464"/>
  <c r="G110" i="26464"/>
  <c r="H110" i="26464"/>
  <c r="I110" i="26464"/>
  <c r="J110" i="26464"/>
  <c r="K110" i="26464"/>
  <c r="L110" i="26464"/>
  <c r="M110" i="26464"/>
  <c r="N110" i="26464"/>
  <c r="O110" i="26464"/>
  <c r="P110" i="26464"/>
  <c r="Q110" i="26464"/>
  <c r="R110" i="26464"/>
  <c r="S110" i="26464"/>
  <c r="T110" i="26464"/>
  <c r="U110" i="26464"/>
  <c r="V110" i="26464"/>
  <c r="W110" i="26464"/>
  <c r="X110" i="26464"/>
  <c r="Y110" i="26464"/>
  <c r="Z110" i="26464"/>
  <c r="AA110" i="26464"/>
  <c r="AB110" i="26464"/>
  <c r="AC110" i="26464"/>
  <c r="AD110" i="26464"/>
  <c r="AE110" i="26464"/>
  <c r="AF110" i="26464"/>
  <c r="AG110" i="26464"/>
  <c r="AH110" i="26464"/>
  <c r="AI110" i="26464"/>
  <c r="AJ110" i="26464"/>
  <c r="AK110" i="26464"/>
  <c r="AL110" i="26464"/>
  <c r="AM110" i="26464"/>
  <c r="AN110" i="26464"/>
  <c r="AO110" i="26464"/>
  <c r="AP110" i="26464"/>
  <c r="AQ110" i="26464"/>
  <c r="AR110" i="26464"/>
  <c r="AS110" i="26464"/>
  <c r="AT110" i="26464"/>
  <c r="AU110" i="26464"/>
  <c r="AV110" i="26464"/>
  <c r="AW110" i="26464"/>
  <c r="AX110" i="26464"/>
  <c r="AY110" i="26464"/>
  <c r="AZ110" i="26464"/>
  <c r="BA110" i="26464"/>
  <c r="BB110" i="26464"/>
  <c r="BC110" i="26464"/>
  <c r="BD110" i="26464"/>
  <c r="BE110" i="26464"/>
  <c r="BF110" i="26464"/>
  <c r="BG110" i="26464"/>
  <c r="BH110" i="26464"/>
  <c r="BI110" i="26464"/>
  <c r="BJ110" i="26464"/>
  <c r="BK110" i="26464"/>
  <c r="BL110" i="26464"/>
  <c r="BM110" i="26464"/>
  <c r="BN110" i="26464"/>
  <c r="BO110" i="26464"/>
  <c r="BP110" i="26464"/>
  <c r="BQ110" i="26464"/>
  <c r="BR110" i="26464"/>
  <c r="BS110" i="26464"/>
  <c r="BT110" i="26464"/>
  <c r="BU110" i="26464"/>
  <c r="BV110" i="26464"/>
  <c r="BW110" i="26464"/>
  <c r="BX110" i="26464"/>
  <c r="BY110" i="26464"/>
  <c r="BZ110" i="26464"/>
  <c r="CA110" i="26464"/>
  <c r="CB110" i="26464"/>
  <c r="CC110" i="26464"/>
  <c r="CD110" i="26464"/>
  <c r="CE110" i="26464"/>
  <c r="CF110" i="26464"/>
  <c r="CG110" i="26464"/>
  <c r="CH110" i="26464"/>
  <c r="CI110" i="26464"/>
  <c r="CJ110" i="26464"/>
  <c r="CK110" i="26464"/>
  <c r="CL110" i="26464"/>
  <c r="CM110" i="26464"/>
  <c r="CN110" i="26464"/>
  <c r="CO110" i="26464"/>
  <c r="CP110" i="26464"/>
  <c r="CQ110" i="26464"/>
  <c r="CR110" i="26464"/>
  <c r="CS110" i="26464"/>
  <c r="CT110" i="26464"/>
  <c r="CU110" i="26464"/>
  <c r="CV110" i="26464"/>
  <c r="CW110" i="26464"/>
  <c r="CX110" i="26464"/>
  <c r="CY110" i="26464"/>
  <c r="CZ110" i="26464"/>
  <c r="DA110" i="26464"/>
  <c r="DB110" i="26464"/>
  <c r="DE110" i="26464"/>
  <c r="DF110" i="26464"/>
  <c r="DG110" i="26464"/>
  <c r="DH110" i="26464"/>
  <c r="DI110" i="26464"/>
  <c r="DJ110" i="26464"/>
  <c r="DK110" i="26464"/>
  <c r="DL110" i="26464"/>
  <c r="DM110" i="26464"/>
  <c r="DN110" i="26464"/>
  <c r="DO110" i="26464"/>
  <c r="DP110" i="26464"/>
  <c r="DQ110" i="26464"/>
  <c r="DR110" i="26464"/>
  <c r="DS110" i="26464"/>
  <c r="DT110" i="26464"/>
  <c r="DU110" i="26464"/>
  <c r="DZ110" i="26464"/>
  <c r="EA110" i="26464"/>
  <c r="EB110" i="26464"/>
  <c r="EC110" i="26464"/>
  <c r="ED110" i="26464"/>
  <c r="EE110" i="26464"/>
  <c r="EF110" i="26464"/>
  <c r="EG110" i="26464"/>
  <c r="EH110" i="26464"/>
  <c r="EI110" i="26464"/>
  <c r="EJ110" i="26464"/>
  <c r="EK110" i="26464"/>
  <c r="EL110" i="26464"/>
  <c r="EM110" i="26464"/>
  <c r="EN110" i="26464"/>
  <c r="EO110" i="26464"/>
  <c r="EP110" i="26464"/>
  <c r="A111" i="26464"/>
  <c r="B111" i="26464"/>
  <c r="C111" i="26464"/>
  <c r="E111" i="26464"/>
  <c r="F111" i="26464"/>
  <c r="G111" i="26464"/>
  <c r="H111" i="26464"/>
  <c r="I111" i="26464"/>
  <c r="J111" i="26464"/>
  <c r="K111" i="26464"/>
  <c r="L111" i="26464"/>
  <c r="M111" i="26464"/>
  <c r="N111" i="26464"/>
  <c r="O111" i="26464"/>
  <c r="P111" i="26464"/>
  <c r="Q111" i="26464"/>
  <c r="R111" i="26464"/>
  <c r="S111" i="26464"/>
  <c r="T111" i="26464"/>
  <c r="U111" i="26464"/>
  <c r="V111" i="26464"/>
  <c r="W111" i="26464"/>
  <c r="X111" i="26464"/>
  <c r="Y111" i="26464"/>
  <c r="Z111" i="26464"/>
  <c r="AA111" i="26464"/>
  <c r="AB111" i="26464"/>
  <c r="AC111" i="26464"/>
  <c r="AD111" i="26464"/>
  <c r="AE111" i="26464"/>
  <c r="AF111" i="26464"/>
  <c r="AG111" i="26464"/>
  <c r="AH111" i="26464"/>
  <c r="AI111" i="26464"/>
  <c r="AJ111" i="26464"/>
  <c r="AK111" i="26464"/>
  <c r="AL111" i="26464"/>
  <c r="AM111" i="26464"/>
  <c r="AN111" i="26464"/>
  <c r="AO111" i="26464"/>
  <c r="AP111" i="26464"/>
  <c r="AQ111" i="26464"/>
  <c r="AR111" i="26464"/>
  <c r="AS111" i="26464"/>
  <c r="AT111" i="26464"/>
  <c r="AU111" i="26464"/>
  <c r="AV111" i="26464"/>
  <c r="AW111" i="26464"/>
  <c r="AX111" i="26464"/>
  <c r="AY111" i="26464"/>
  <c r="AZ111" i="26464"/>
  <c r="BA111" i="26464"/>
  <c r="BB111" i="26464"/>
  <c r="BC111" i="26464"/>
  <c r="BD111" i="26464"/>
  <c r="BE111" i="26464"/>
  <c r="BF111" i="26464"/>
  <c r="BG111" i="26464"/>
  <c r="BH111" i="26464"/>
  <c r="BI111" i="26464"/>
  <c r="BJ111" i="26464"/>
  <c r="BK111" i="26464"/>
  <c r="BL111" i="26464"/>
  <c r="BM111" i="26464"/>
  <c r="BN111" i="26464"/>
  <c r="BO111" i="26464"/>
  <c r="BP111" i="26464"/>
  <c r="BQ111" i="26464"/>
  <c r="BR111" i="26464"/>
  <c r="BS111" i="26464"/>
  <c r="BT111" i="26464"/>
  <c r="BU111" i="26464"/>
  <c r="BV111" i="26464"/>
  <c r="BW111" i="26464"/>
  <c r="BX111" i="26464"/>
  <c r="BY111" i="26464"/>
  <c r="BZ111" i="26464"/>
  <c r="CA111" i="26464"/>
  <c r="CB111" i="26464"/>
  <c r="CC111" i="26464"/>
  <c r="CD111" i="26464"/>
  <c r="CE111" i="26464"/>
  <c r="CF111" i="26464"/>
  <c r="CG111" i="26464"/>
  <c r="CH111" i="26464"/>
  <c r="CI111" i="26464"/>
  <c r="CJ111" i="26464"/>
  <c r="CK111" i="26464"/>
  <c r="CL111" i="26464"/>
  <c r="CM111" i="26464"/>
  <c r="CN111" i="26464"/>
  <c r="CO111" i="26464"/>
  <c r="CP111" i="26464"/>
  <c r="CQ111" i="26464"/>
  <c r="CR111" i="26464"/>
  <c r="CS111" i="26464"/>
  <c r="CT111" i="26464"/>
  <c r="CU111" i="26464"/>
  <c r="CV111" i="26464"/>
  <c r="CW111" i="26464"/>
  <c r="CX111" i="26464"/>
  <c r="CY111" i="26464"/>
  <c r="CZ111" i="26464"/>
  <c r="DA111" i="26464"/>
  <c r="DB111" i="26464"/>
  <c r="DE111" i="26464"/>
  <c r="DF111" i="26464"/>
  <c r="DG111" i="26464"/>
  <c r="DH111" i="26464"/>
  <c r="DI111" i="26464"/>
  <c r="DJ111" i="26464"/>
  <c r="DK111" i="26464"/>
  <c r="DL111" i="26464"/>
  <c r="DM111" i="26464"/>
  <c r="DN111" i="26464"/>
  <c r="DO111" i="26464"/>
  <c r="DP111" i="26464"/>
  <c r="DQ111" i="26464"/>
  <c r="DR111" i="26464"/>
  <c r="DS111" i="26464"/>
  <c r="DT111" i="26464"/>
  <c r="DU111" i="26464"/>
  <c r="DZ111" i="26464"/>
  <c r="EA111" i="26464"/>
  <c r="EB111" i="26464"/>
  <c r="EC111" i="26464"/>
  <c r="ED111" i="26464"/>
  <c r="EE111" i="26464"/>
  <c r="EF111" i="26464"/>
  <c r="EG111" i="26464"/>
  <c r="EH111" i="26464"/>
  <c r="EI111" i="26464"/>
  <c r="EJ111" i="26464"/>
  <c r="EK111" i="26464"/>
  <c r="EL111" i="26464"/>
  <c r="EM111" i="26464"/>
  <c r="EN111" i="26464"/>
  <c r="EO111" i="26464"/>
  <c r="EP111" i="26464"/>
  <c r="A112" i="26464"/>
  <c r="B112" i="26464"/>
  <c r="C112" i="26464"/>
  <c r="E112" i="26464"/>
  <c r="F112" i="26464"/>
  <c r="G112" i="26464"/>
  <c r="H112" i="26464"/>
  <c r="I112" i="26464"/>
  <c r="J112" i="26464"/>
  <c r="K112" i="26464"/>
  <c r="L112" i="26464"/>
  <c r="M112" i="26464"/>
  <c r="N112" i="26464"/>
  <c r="O112" i="26464"/>
  <c r="P112" i="26464"/>
  <c r="Q112" i="26464"/>
  <c r="R112" i="26464"/>
  <c r="S112" i="26464"/>
  <c r="T112" i="26464"/>
  <c r="U112" i="26464"/>
  <c r="V112" i="26464"/>
  <c r="W112" i="26464"/>
  <c r="X112" i="26464"/>
  <c r="Y112" i="26464"/>
  <c r="Z112" i="26464"/>
  <c r="AA112" i="26464"/>
  <c r="AB112" i="26464"/>
  <c r="AC112" i="26464"/>
  <c r="AD112" i="26464"/>
  <c r="AE112" i="26464"/>
  <c r="AF112" i="26464"/>
  <c r="AG112" i="26464"/>
  <c r="AH112" i="26464"/>
  <c r="AI112" i="26464"/>
  <c r="AJ112" i="26464"/>
  <c r="AK112" i="26464"/>
  <c r="AL112" i="26464"/>
  <c r="AM112" i="26464"/>
  <c r="AN112" i="26464"/>
  <c r="AO112" i="26464"/>
  <c r="AP112" i="26464"/>
  <c r="AQ112" i="26464"/>
  <c r="AR112" i="26464"/>
  <c r="AS112" i="26464"/>
  <c r="AT112" i="26464"/>
  <c r="AU112" i="26464"/>
  <c r="AV112" i="26464"/>
  <c r="AW112" i="26464"/>
  <c r="AX112" i="26464"/>
  <c r="AY112" i="26464"/>
  <c r="AZ112" i="26464"/>
  <c r="BA112" i="26464"/>
  <c r="BB112" i="26464"/>
  <c r="BC112" i="26464"/>
  <c r="BD112" i="26464"/>
  <c r="BE112" i="26464"/>
  <c r="BF112" i="26464"/>
  <c r="BG112" i="26464"/>
  <c r="BH112" i="26464"/>
  <c r="BI112" i="26464"/>
  <c r="BJ112" i="26464"/>
  <c r="BK112" i="26464"/>
  <c r="BL112" i="26464"/>
  <c r="BM112" i="26464"/>
  <c r="BN112" i="26464"/>
  <c r="BO112" i="26464"/>
  <c r="BP112" i="26464"/>
  <c r="BQ112" i="26464"/>
  <c r="BR112" i="26464"/>
  <c r="BS112" i="26464"/>
  <c r="BT112" i="26464"/>
  <c r="BU112" i="26464"/>
  <c r="BV112" i="26464"/>
  <c r="BW112" i="26464"/>
  <c r="BX112" i="26464"/>
  <c r="BY112" i="26464"/>
  <c r="BZ112" i="26464"/>
  <c r="CA112" i="26464"/>
  <c r="CB112" i="26464"/>
  <c r="CC112" i="26464"/>
  <c r="CD112" i="26464"/>
  <c r="CE112" i="26464"/>
  <c r="CF112" i="26464"/>
  <c r="CG112" i="26464"/>
  <c r="CH112" i="26464"/>
  <c r="CI112" i="26464"/>
  <c r="CJ112" i="26464"/>
  <c r="CK112" i="26464"/>
  <c r="CL112" i="26464"/>
  <c r="CM112" i="26464"/>
  <c r="CN112" i="26464"/>
  <c r="CO112" i="26464"/>
  <c r="CP112" i="26464"/>
  <c r="CQ112" i="26464"/>
  <c r="CR112" i="26464"/>
  <c r="CS112" i="26464"/>
  <c r="CT112" i="26464"/>
  <c r="CU112" i="26464"/>
  <c r="CV112" i="26464"/>
  <c r="CW112" i="26464"/>
  <c r="CX112" i="26464"/>
  <c r="CY112" i="26464"/>
  <c r="CZ112" i="26464"/>
  <c r="DA112" i="26464"/>
  <c r="DB112" i="26464"/>
  <c r="DE112" i="26464"/>
  <c r="DF112" i="26464"/>
  <c r="DG112" i="26464"/>
  <c r="DH112" i="26464"/>
  <c r="DI112" i="26464"/>
  <c r="DJ112" i="26464"/>
  <c r="DK112" i="26464"/>
  <c r="DL112" i="26464"/>
  <c r="DM112" i="26464"/>
  <c r="DN112" i="26464"/>
  <c r="DO112" i="26464"/>
  <c r="DP112" i="26464"/>
  <c r="DQ112" i="26464"/>
  <c r="DR112" i="26464"/>
  <c r="DS112" i="26464"/>
  <c r="DT112" i="26464"/>
  <c r="DU112" i="26464"/>
  <c r="DZ112" i="26464"/>
  <c r="EA112" i="26464"/>
  <c r="EB112" i="26464"/>
  <c r="EC112" i="26464"/>
  <c r="ED112" i="26464"/>
  <c r="EE112" i="26464"/>
  <c r="EF112" i="26464"/>
  <c r="EG112" i="26464"/>
  <c r="EH112" i="26464"/>
  <c r="EI112" i="26464"/>
  <c r="EJ112" i="26464"/>
  <c r="EK112" i="26464"/>
  <c r="EL112" i="26464"/>
  <c r="EM112" i="26464"/>
  <c r="EN112" i="26464"/>
  <c r="EO112" i="26464"/>
  <c r="EP112" i="26464"/>
  <c r="A113" i="26464"/>
  <c r="B113" i="26464"/>
  <c r="C113" i="26464"/>
  <c r="E113" i="26464"/>
  <c r="F113" i="26464"/>
  <c r="G113" i="26464"/>
  <c r="H113" i="26464"/>
  <c r="I113" i="26464"/>
  <c r="J113" i="26464"/>
  <c r="K113" i="26464"/>
  <c r="L113" i="26464"/>
  <c r="M113" i="26464"/>
  <c r="N113" i="26464"/>
  <c r="O113" i="26464"/>
  <c r="P113" i="26464"/>
  <c r="Q113" i="26464"/>
  <c r="R113" i="26464"/>
  <c r="S113" i="26464"/>
  <c r="T113" i="26464"/>
  <c r="U113" i="26464"/>
  <c r="V113" i="26464"/>
  <c r="W113" i="26464"/>
  <c r="X113" i="26464"/>
  <c r="Y113" i="26464"/>
  <c r="Z113" i="26464"/>
  <c r="AA113" i="26464"/>
  <c r="AB113" i="26464"/>
  <c r="AC113" i="26464"/>
  <c r="AD113" i="26464"/>
  <c r="AE113" i="26464"/>
  <c r="AF113" i="26464"/>
  <c r="AG113" i="26464"/>
  <c r="AH113" i="26464"/>
  <c r="AI113" i="26464"/>
  <c r="AJ113" i="26464"/>
  <c r="AK113" i="26464"/>
  <c r="AL113" i="26464"/>
  <c r="AM113" i="26464"/>
  <c r="AN113" i="26464"/>
  <c r="AO113" i="26464"/>
  <c r="AP113" i="26464"/>
  <c r="AQ113" i="26464"/>
  <c r="AR113" i="26464"/>
  <c r="AS113" i="26464"/>
  <c r="AT113" i="26464"/>
  <c r="AU113" i="26464"/>
  <c r="AV113" i="26464"/>
  <c r="AW113" i="26464"/>
  <c r="AX113" i="26464"/>
  <c r="AY113" i="26464"/>
  <c r="AZ113" i="26464"/>
  <c r="BA113" i="26464"/>
  <c r="BB113" i="26464"/>
  <c r="BC113" i="26464"/>
  <c r="BD113" i="26464"/>
  <c r="BE113" i="26464"/>
  <c r="BF113" i="26464"/>
  <c r="BG113" i="26464"/>
  <c r="BH113" i="26464"/>
  <c r="BI113" i="26464"/>
  <c r="BJ113" i="26464"/>
  <c r="BK113" i="26464"/>
  <c r="BL113" i="26464"/>
  <c r="BM113" i="26464"/>
  <c r="BN113" i="26464"/>
  <c r="BO113" i="26464"/>
  <c r="BP113" i="26464"/>
  <c r="BQ113" i="26464"/>
  <c r="BR113" i="26464"/>
  <c r="BS113" i="26464"/>
  <c r="BT113" i="26464"/>
  <c r="BU113" i="26464"/>
  <c r="BV113" i="26464"/>
  <c r="BW113" i="26464"/>
  <c r="BX113" i="26464"/>
  <c r="BY113" i="26464"/>
  <c r="BZ113" i="26464"/>
  <c r="CA113" i="26464"/>
  <c r="CB113" i="26464"/>
  <c r="CC113" i="26464"/>
  <c r="CD113" i="26464"/>
  <c r="CE113" i="26464"/>
  <c r="CF113" i="26464"/>
  <c r="CG113" i="26464"/>
  <c r="CH113" i="26464"/>
  <c r="CI113" i="26464"/>
  <c r="CJ113" i="26464"/>
  <c r="CK113" i="26464"/>
  <c r="CL113" i="26464"/>
  <c r="CM113" i="26464"/>
  <c r="CN113" i="26464"/>
  <c r="CO113" i="26464"/>
  <c r="CP113" i="26464"/>
  <c r="CQ113" i="26464"/>
  <c r="CR113" i="26464"/>
  <c r="CS113" i="26464"/>
  <c r="CT113" i="26464"/>
  <c r="CU113" i="26464"/>
  <c r="CV113" i="26464"/>
  <c r="CW113" i="26464"/>
  <c r="CX113" i="26464"/>
  <c r="CY113" i="26464"/>
  <c r="CZ113" i="26464"/>
  <c r="DA113" i="26464"/>
  <c r="DB113" i="26464"/>
  <c r="DE113" i="26464"/>
  <c r="DF113" i="26464"/>
  <c r="DG113" i="26464"/>
  <c r="DH113" i="26464"/>
  <c r="DI113" i="26464"/>
  <c r="DJ113" i="26464"/>
  <c r="DK113" i="26464"/>
  <c r="DL113" i="26464"/>
  <c r="DM113" i="26464"/>
  <c r="DN113" i="26464"/>
  <c r="DO113" i="26464"/>
  <c r="DP113" i="26464"/>
  <c r="DQ113" i="26464"/>
  <c r="DR113" i="26464"/>
  <c r="DS113" i="26464"/>
  <c r="DT113" i="26464"/>
  <c r="DU113" i="26464"/>
  <c r="DZ113" i="26464"/>
  <c r="EA113" i="26464"/>
  <c r="EB113" i="26464"/>
  <c r="EC113" i="26464"/>
  <c r="ED113" i="26464"/>
  <c r="EE113" i="26464"/>
  <c r="EF113" i="26464"/>
  <c r="EG113" i="26464"/>
  <c r="EH113" i="26464"/>
  <c r="EI113" i="26464"/>
  <c r="EJ113" i="26464"/>
  <c r="EK113" i="26464"/>
  <c r="EL113" i="26464"/>
  <c r="EM113" i="26464"/>
  <c r="EN113" i="26464"/>
  <c r="EO113" i="26464"/>
  <c r="EP113" i="26464"/>
  <c r="A114" i="26464"/>
  <c r="B114" i="26464"/>
  <c r="C114" i="26464"/>
  <c r="E114" i="26464"/>
  <c r="F114" i="26464"/>
  <c r="G114" i="26464"/>
  <c r="H114" i="26464"/>
  <c r="I114" i="26464"/>
  <c r="J114" i="26464"/>
  <c r="K114" i="26464"/>
  <c r="L114" i="26464"/>
  <c r="M114" i="26464"/>
  <c r="N114" i="26464"/>
  <c r="O114" i="26464"/>
  <c r="P114" i="26464"/>
  <c r="Q114" i="26464"/>
  <c r="R114" i="26464"/>
  <c r="S114" i="26464"/>
  <c r="T114" i="26464"/>
  <c r="U114" i="26464"/>
  <c r="V114" i="26464"/>
  <c r="W114" i="26464"/>
  <c r="X114" i="26464"/>
  <c r="Y114" i="26464"/>
  <c r="Z114" i="26464"/>
  <c r="AA114" i="26464"/>
  <c r="AB114" i="26464"/>
  <c r="AC114" i="26464"/>
  <c r="AD114" i="26464"/>
  <c r="AE114" i="26464"/>
  <c r="AF114" i="26464"/>
  <c r="AG114" i="26464"/>
  <c r="AH114" i="26464"/>
  <c r="AI114" i="26464"/>
  <c r="AJ114" i="26464"/>
  <c r="AK114" i="26464"/>
  <c r="AL114" i="26464"/>
  <c r="AM114" i="26464"/>
  <c r="AN114" i="26464"/>
  <c r="AO114" i="26464"/>
  <c r="AP114" i="26464"/>
  <c r="AQ114" i="26464"/>
  <c r="AR114" i="26464"/>
  <c r="AS114" i="26464"/>
  <c r="AT114" i="26464"/>
  <c r="AU114" i="26464"/>
  <c r="AV114" i="26464"/>
  <c r="AW114" i="26464"/>
  <c r="AX114" i="26464"/>
  <c r="AY114" i="26464"/>
  <c r="AZ114" i="26464"/>
  <c r="BA114" i="26464"/>
  <c r="BB114" i="26464"/>
  <c r="BC114" i="26464"/>
  <c r="BD114" i="26464"/>
  <c r="BE114" i="26464"/>
  <c r="BF114" i="26464"/>
  <c r="BG114" i="26464"/>
  <c r="BH114" i="26464"/>
  <c r="BI114" i="26464"/>
  <c r="BJ114" i="26464"/>
  <c r="BK114" i="26464"/>
  <c r="BL114" i="26464"/>
  <c r="BM114" i="26464"/>
  <c r="BN114" i="26464"/>
  <c r="BO114" i="26464"/>
  <c r="BP114" i="26464"/>
  <c r="BQ114" i="26464"/>
  <c r="BR114" i="26464"/>
  <c r="BS114" i="26464"/>
  <c r="BT114" i="26464"/>
  <c r="BU114" i="26464"/>
  <c r="BV114" i="26464"/>
  <c r="BW114" i="26464"/>
  <c r="BX114" i="26464"/>
  <c r="BY114" i="26464"/>
  <c r="BZ114" i="26464"/>
  <c r="CA114" i="26464"/>
  <c r="CB114" i="26464"/>
  <c r="CC114" i="26464"/>
  <c r="CD114" i="26464"/>
  <c r="CE114" i="26464"/>
  <c r="CF114" i="26464"/>
  <c r="CG114" i="26464"/>
  <c r="CH114" i="26464"/>
  <c r="CI114" i="26464"/>
  <c r="CJ114" i="26464"/>
  <c r="CK114" i="26464"/>
  <c r="CL114" i="26464"/>
  <c r="CM114" i="26464"/>
  <c r="CN114" i="26464"/>
  <c r="CO114" i="26464"/>
  <c r="CP114" i="26464"/>
  <c r="CQ114" i="26464"/>
  <c r="CR114" i="26464"/>
  <c r="CS114" i="26464"/>
  <c r="CT114" i="26464"/>
  <c r="CU114" i="26464"/>
  <c r="CV114" i="26464"/>
  <c r="CW114" i="26464"/>
  <c r="CX114" i="26464"/>
  <c r="CY114" i="26464"/>
  <c r="CZ114" i="26464"/>
  <c r="DA114" i="26464"/>
  <c r="DB114" i="26464"/>
  <c r="DE114" i="26464"/>
  <c r="DF114" i="26464"/>
  <c r="DG114" i="26464"/>
  <c r="DH114" i="26464"/>
  <c r="DI114" i="26464"/>
  <c r="DJ114" i="26464"/>
  <c r="DK114" i="26464"/>
  <c r="DL114" i="26464"/>
  <c r="DM114" i="26464"/>
  <c r="DN114" i="26464"/>
  <c r="DO114" i="26464"/>
  <c r="DP114" i="26464"/>
  <c r="DQ114" i="26464"/>
  <c r="DR114" i="26464"/>
  <c r="DS114" i="26464"/>
  <c r="DT114" i="26464"/>
  <c r="DU114" i="26464"/>
  <c r="DZ114" i="26464"/>
  <c r="EA114" i="26464"/>
  <c r="EB114" i="26464"/>
  <c r="EC114" i="26464"/>
  <c r="ED114" i="26464"/>
  <c r="EE114" i="26464"/>
  <c r="EF114" i="26464"/>
  <c r="EG114" i="26464"/>
  <c r="EH114" i="26464"/>
  <c r="EI114" i="26464"/>
  <c r="EJ114" i="26464"/>
  <c r="EK114" i="26464"/>
  <c r="EL114" i="26464"/>
  <c r="EM114" i="26464"/>
  <c r="EN114" i="26464"/>
  <c r="EO114" i="26464"/>
  <c r="EP114" i="26464"/>
  <c r="A115" i="26464"/>
  <c r="B115" i="26464"/>
  <c r="C115" i="26464"/>
  <c r="E115" i="26464"/>
  <c r="F115" i="26464"/>
  <c r="G115" i="26464"/>
  <c r="H115" i="26464"/>
  <c r="I115" i="26464"/>
  <c r="J115" i="26464"/>
  <c r="K115" i="26464"/>
  <c r="L115" i="26464"/>
  <c r="M115" i="26464"/>
  <c r="N115" i="26464"/>
  <c r="O115" i="26464"/>
  <c r="P115" i="26464"/>
  <c r="Q115" i="26464"/>
  <c r="R115" i="26464"/>
  <c r="S115" i="26464"/>
  <c r="T115" i="26464"/>
  <c r="U115" i="26464"/>
  <c r="V115" i="26464"/>
  <c r="W115" i="26464"/>
  <c r="X115" i="26464"/>
  <c r="Y115" i="26464"/>
  <c r="Z115" i="26464"/>
  <c r="AA115" i="26464"/>
  <c r="AB115" i="26464"/>
  <c r="AC115" i="26464"/>
  <c r="AD115" i="26464"/>
  <c r="AE115" i="26464"/>
  <c r="AF115" i="26464"/>
  <c r="AG115" i="26464"/>
  <c r="AH115" i="26464"/>
  <c r="AI115" i="26464"/>
  <c r="AJ115" i="26464"/>
  <c r="AK115" i="26464"/>
  <c r="AL115" i="26464"/>
  <c r="AM115" i="26464"/>
  <c r="AN115" i="26464"/>
  <c r="AO115" i="26464"/>
  <c r="AP115" i="26464"/>
  <c r="AQ115" i="26464"/>
  <c r="AR115" i="26464"/>
  <c r="AS115" i="26464"/>
  <c r="AT115" i="26464"/>
  <c r="AU115" i="26464"/>
  <c r="AV115" i="26464"/>
  <c r="AW115" i="26464"/>
  <c r="AX115" i="26464"/>
  <c r="AY115" i="26464"/>
  <c r="AZ115" i="26464"/>
  <c r="BA115" i="26464"/>
  <c r="BB115" i="26464"/>
  <c r="BC115" i="26464"/>
  <c r="BD115" i="26464"/>
  <c r="BE115" i="26464"/>
  <c r="BF115" i="26464"/>
  <c r="BG115" i="26464"/>
  <c r="BH115" i="26464"/>
  <c r="BI115" i="26464"/>
  <c r="BJ115" i="26464"/>
  <c r="BK115" i="26464"/>
  <c r="BL115" i="26464"/>
  <c r="BM115" i="26464"/>
  <c r="BN115" i="26464"/>
  <c r="BO115" i="26464"/>
  <c r="BP115" i="26464"/>
  <c r="BQ115" i="26464"/>
  <c r="BR115" i="26464"/>
  <c r="BS115" i="26464"/>
  <c r="BT115" i="26464"/>
  <c r="BU115" i="26464"/>
  <c r="BV115" i="26464"/>
  <c r="BW115" i="26464"/>
  <c r="BX115" i="26464"/>
  <c r="BY115" i="26464"/>
  <c r="BZ115" i="26464"/>
  <c r="CA115" i="26464"/>
  <c r="CB115" i="26464"/>
  <c r="CC115" i="26464"/>
  <c r="CD115" i="26464"/>
  <c r="CE115" i="26464"/>
  <c r="CF115" i="26464"/>
  <c r="CG115" i="26464"/>
  <c r="CH115" i="26464"/>
  <c r="CI115" i="26464"/>
  <c r="CJ115" i="26464"/>
  <c r="CK115" i="26464"/>
  <c r="CL115" i="26464"/>
  <c r="CM115" i="26464"/>
  <c r="CN115" i="26464"/>
  <c r="CO115" i="26464"/>
  <c r="CP115" i="26464"/>
  <c r="CQ115" i="26464"/>
  <c r="CR115" i="26464"/>
  <c r="CS115" i="26464"/>
  <c r="CT115" i="26464"/>
  <c r="CU115" i="26464"/>
  <c r="CV115" i="26464"/>
  <c r="CW115" i="26464"/>
  <c r="CX115" i="26464"/>
  <c r="CY115" i="26464"/>
  <c r="CZ115" i="26464"/>
  <c r="DA115" i="26464"/>
  <c r="DB115" i="26464"/>
  <c r="DE115" i="26464"/>
  <c r="DF115" i="26464"/>
  <c r="DG115" i="26464"/>
  <c r="DH115" i="26464"/>
  <c r="DI115" i="26464"/>
  <c r="DJ115" i="26464"/>
  <c r="DK115" i="26464"/>
  <c r="DL115" i="26464"/>
  <c r="DM115" i="26464"/>
  <c r="DN115" i="26464"/>
  <c r="DO115" i="26464"/>
  <c r="DP115" i="26464"/>
  <c r="DQ115" i="26464"/>
  <c r="DR115" i="26464"/>
  <c r="DS115" i="26464"/>
  <c r="DT115" i="26464"/>
  <c r="DU115" i="26464"/>
  <c r="DZ115" i="26464"/>
  <c r="EA115" i="26464"/>
  <c r="EB115" i="26464"/>
  <c r="EC115" i="26464"/>
  <c r="ED115" i="26464"/>
  <c r="EE115" i="26464"/>
  <c r="EF115" i="26464"/>
  <c r="EG115" i="26464"/>
  <c r="EH115" i="26464"/>
  <c r="EI115" i="26464"/>
  <c r="EJ115" i="26464"/>
  <c r="EK115" i="26464"/>
  <c r="EL115" i="26464"/>
  <c r="EM115" i="26464"/>
  <c r="EN115" i="26464"/>
  <c r="EO115" i="26464"/>
  <c r="EP115" i="26464"/>
  <c r="A116" i="26464"/>
  <c r="B116" i="26464"/>
  <c r="C116" i="26464"/>
  <c r="E116" i="26464"/>
  <c r="F116" i="26464"/>
  <c r="G116" i="26464"/>
  <c r="H116" i="26464"/>
  <c r="I116" i="26464"/>
  <c r="J116" i="26464"/>
  <c r="K116" i="26464"/>
  <c r="L116" i="26464"/>
  <c r="M116" i="26464"/>
  <c r="N116" i="26464"/>
  <c r="O116" i="26464"/>
  <c r="P116" i="26464"/>
  <c r="Q116" i="26464"/>
  <c r="R116" i="26464"/>
  <c r="S116" i="26464"/>
  <c r="T116" i="26464"/>
  <c r="U116" i="26464"/>
  <c r="V116" i="26464"/>
  <c r="W116" i="26464"/>
  <c r="X116" i="26464"/>
  <c r="Y116" i="26464"/>
  <c r="Z116" i="26464"/>
  <c r="AA116" i="26464"/>
  <c r="AB116" i="26464"/>
  <c r="AC116" i="26464"/>
  <c r="AD116" i="26464"/>
  <c r="AE116" i="26464"/>
  <c r="AF116" i="26464"/>
  <c r="AG116" i="26464"/>
  <c r="AH116" i="26464"/>
  <c r="AI116" i="26464"/>
  <c r="AJ116" i="26464"/>
  <c r="AK116" i="26464"/>
  <c r="AL116" i="26464"/>
  <c r="AM116" i="26464"/>
  <c r="AN116" i="26464"/>
  <c r="AO116" i="26464"/>
  <c r="AP116" i="26464"/>
  <c r="AQ116" i="26464"/>
  <c r="AR116" i="26464"/>
  <c r="AS116" i="26464"/>
  <c r="AT116" i="26464"/>
  <c r="AU116" i="26464"/>
  <c r="AV116" i="26464"/>
  <c r="AW116" i="26464"/>
  <c r="AX116" i="26464"/>
  <c r="AY116" i="26464"/>
  <c r="AZ116" i="26464"/>
  <c r="BA116" i="26464"/>
  <c r="BB116" i="26464"/>
  <c r="BC116" i="26464"/>
  <c r="BD116" i="26464"/>
  <c r="BE116" i="26464"/>
  <c r="BF116" i="26464"/>
  <c r="BG116" i="26464"/>
  <c r="BH116" i="26464"/>
  <c r="BI116" i="26464"/>
  <c r="BJ116" i="26464"/>
  <c r="BK116" i="26464"/>
  <c r="BL116" i="26464"/>
  <c r="BM116" i="26464"/>
  <c r="BN116" i="26464"/>
  <c r="BO116" i="26464"/>
  <c r="BP116" i="26464"/>
  <c r="BQ116" i="26464"/>
  <c r="BR116" i="26464"/>
  <c r="BS116" i="26464"/>
  <c r="BT116" i="26464"/>
  <c r="BU116" i="26464"/>
  <c r="BV116" i="26464"/>
  <c r="BW116" i="26464"/>
  <c r="BX116" i="26464"/>
  <c r="BY116" i="26464"/>
  <c r="BZ116" i="26464"/>
  <c r="CA116" i="26464"/>
  <c r="CB116" i="26464"/>
  <c r="CC116" i="26464"/>
  <c r="CD116" i="26464"/>
  <c r="CE116" i="26464"/>
  <c r="CF116" i="26464"/>
  <c r="CG116" i="26464"/>
  <c r="CH116" i="26464"/>
  <c r="CI116" i="26464"/>
  <c r="CJ116" i="26464"/>
  <c r="CK116" i="26464"/>
  <c r="CL116" i="26464"/>
  <c r="CM116" i="26464"/>
  <c r="CN116" i="26464"/>
  <c r="CO116" i="26464"/>
  <c r="CP116" i="26464"/>
  <c r="CQ116" i="26464"/>
  <c r="CR116" i="26464"/>
  <c r="CS116" i="26464"/>
  <c r="CT116" i="26464"/>
  <c r="CU116" i="26464"/>
  <c r="CV116" i="26464"/>
  <c r="CW116" i="26464"/>
  <c r="CX116" i="26464"/>
  <c r="CY116" i="26464"/>
  <c r="CZ116" i="26464"/>
  <c r="DA116" i="26464"/>
  <c r="DB116" i="26464"/>
  <c r="DE116" i="26464"/>
  <c r="DF116" i="26464"/>
  <c r="DG116" i="26464"/>
  <c r="DH116" i="26464"/>
  <c r="DI116" i="26464"/>
  <c r="DJ116" i="26464"/>
  <c r="DK116" i="26464"/>
  <c r="DL116" i="26464"/>
  <c r="DM116" i="26464"/>
  <c r="DN116" i="26464"/>
  <c r="DO116" i="26464"/>
  <c r="DP116" i="26464"/>
  <c r="DQ116" i="26464"/>
  <c r="DR116" i="26464"/>
  <c r="DS116" i="26464"/>
  <c r="DT116" i="26464"/>
  <c r="DU116" i="26464"/>
  <c r="DZ116" i="26464"/>
  <c r="EA116" i="26464"/>
  <c r="EB116" i="26464"/>
  <c r="EC116" i="26464"/>
  <c r="ED116" i="26464"/>
  <c r="EE116" i="26464"/>
  <c r="EF116" i="26464"/>
  <c r="EG116" i="26464"/>
  <c r="EH116" i="26464"/>
  <c r="EI116" i="26464"/>
  <c r="EJ116" i="26464"/>
  <c r="EK116" i="26464"/>
  <c r="EL116" i="26464"/>
  <c r="EM116" i="26464"/>
  <c r="EN116" i="26464"/>
  <c r="EO116" i="26464"/>
  <c r="EP116" i="26464"/>
  <c r="A117" i="26464"/>
  <c r="B117" i="26464"/>
  <c r="C117" i="26464"/>
  <c r="E117" i="26464"/>
  <c r="F117" i="26464"/>
  <c r="G117" i="26464"/>
  <c r="H117" i="26464"/>
  <c r="I117" i="26464"/>
  <c r="J117" i="26464"/>
  <c r="K117" i="26464"/>
  <c r="L117" i="26464"/>
  <c r="M117" i="26464"/>
  <c r="N117" i="26464"/>
  <c r="O117" i="26464"/>
  <c r="P117" i="26464"/>
  <c r="Q117" i="26464"/>
  <c r="R117" i="26464"/>
  <c r="S117" i="26464"/>
  <c r="T117" i="26464"/>
  <c r="U117" i="26464"/>
  <c r="V117" i="26464"/>
  <c r="W117" i="26464"/>
  <c r="X117" i="26464"/>
  <c r="Y117" i="26464"/>
  <c r="Z117" i="26464"/>
  <c r="AA117" i="26464"/>
  <c r="AB117" i="26464"/>
  <c r="AC117" i="26464"/>
  <c r="AD117" i="26464"/>
  <c r="AE117" i="26464"/>
  <c r="AF117" i="26464"/>
  <c r="AG117" i="26464"/>
  <c r="AH117" i="26464"/>
  <c r="AI117" i="26464"/>
  <c r="AJ117" i="26464"/>
  <c r="AK117" i="26464"/>
  <c r="AL117" i="26464"/>
  <c r="AM117" i="26464"/>
  <c r="AN117" i="26464"/>
  <c r="AO117" i="26464"/>
  <c r="AP117" i="26464"/>
  <c r="AQ117" i="26464"/>
  <c r="AR117" i="26464"/>
  <c r="AS117" i="26464"/>
  <c r="AT117" i="26464"/>
  <c r="AU117" i="26464"/>
  <c r="AV117" i="26464"/>
  <c r="AW117" i="26464"/>
  <c r="AX117" i="26464"/>
  <c r="AY117" i="26464"/>
  <c r="AZ117" i="26464"/>
  <c r="BA117" i="26464"/>
  <c r="BB117" i="26464"/>
  <c r="BC117" i="26464"/>
  <c r="BD117" i="26464"/>
  <c r="BE117" i="26464"/>
  <c r="BF117" i="26464"/>
  <c r="BG117" i="26464"/>
  <c r="BH117" i="26464"/>
  <c r="BI117" i="26464"/>
  <c r="BJ117" i="26464"/>
  <c r="BK117" i="26464"/>
  <c r="BL117" i="26464"/>
  <c r="BM117" i="26464"/>
  <c r="BN117" i="26464"/>
  <c r="BO117" i="26464"/>
  <c r="BP117" i="26464"/>
  <c r="BQ117" i="26464"/>
  <c r="BR117" i="26464"/>
  <c r="BS117" i="26464"/>
  <c r="BT117" i="26464"/>
  <c r="BU117" i="26464"/>
  <c r="BV117" i="26464"/>
  <c r="BW117" i="26464"/>
  <c r="BX117" i="26464"/>
  <c r="BY117" i="26464"/>
  <c r="BZ117" i="26464"/>
  <c r="CA117" i="26464"/>
  <c r="CB117" i="26464"/>
  <c r="CC117" i="26464"/>
  <c r="CD117" i="26464"/>
  <c r="CE117" i="26464"/>
  <c r="CF117" i="26464"/>
  <c r="CG117" i="26464"/>
  <c r="CH117" i="26464"/>
  <c r="CI117" i="26464"/>
  <c r="CJ117" i="26464"/>
  <c r="CK117" i="26464"/>
  <c r="CL117" i="26464"/>
  <c r="CM117" i="26464"/>
  <c r="CN117" i="26464"/>
  <c r="CO117" i="26464"/>
  <c r="CP117" i="26464"/>
  <c r="CQ117" i="26464"/>
  <c r="CR117" i="26464"/>
  <c r="CS117" i="26464"/>
  <c r="CT117" i="26464"/>
  <c r="CU117" i="26464"/>
  <c r="CV117" i="26464"/>
  <c r="CW117" i="26464"/>
  <c r="CX117" i="26464"/>
  <c r="CY117" i="26464"/>
  <c r="CZ117" i="26464"/>
  <c r="DA117" i="26464"/>
  <c r="DB117" i="26464"/>
  <c r="DE117" i="26464"/>
  <c r="DF117" i="26464"/>
  <c r="DG117" i="26464"/>
  <c r="DH117" i="26464"/>
  <c r="DI117" i="26464"/>
  <c r="DJ117" i="26464"/>
  <c r="DK117" i="26464"/>
  <c r="DL117" i="26464"/>
  <c r="DM117" i="26464"/>
  <c r="DN117" i="26464"/>
  <c r="DO117" i="26464"/>
  <c r="DP117" i="26464"/>
  <c r="DQ117" i="26464"/>
  <c r="DR117" i="26464"/>
  <c r="DS117" i="26464"/>
  <c r="DT117" i="26464"/>
  <c r="DU117" i="26464"/>
  <c r="DZ117" i="26464"/>
  <c r="EA117" i="26464"/>
  <c r="EB117" i="26464"/>
  <c r="EC117" i="26464"/>
  <c r="ED117" i="26464"/>
  <c r="EE117" i="26464"/>
  <c r="EF117" i="26464"/>
  <c r="EG117" i="26464"/>
  <c r="EH117" i="26464"/>
  <c r="EI117" i="26464"/>
  <c r="EJ117" i="26464"/>
  <c r="EK117" i="26464"/>
  <c r="EL117" i="26464"/>
  <c r="EM117" i="26464"/>
  <c r="EN117" i="26464"/>
  <c r="EO117" i="26464"/>
  <c r="EP117" i="26464"/>
  <c r="A118" i="26464"/>
  <c r="B118" i="26464"/>
  <c r="C118" i="26464"/>
  <c r="E118" i="26464"/>
  <c r="F118" i="26464"/>
  <c r="G118" i="26464"/>
  <c r="H118" i="26464"/>
  <c r="I118" i="26464"/>
  <c r="J118" i="26464"/>
  <c r="K118" i="26464"/>
  <c r="L118" i="26464"/>
  <c r="M118" i="26464"/>
  <c r="N118" i="26464"/>
  <c r="O118" i="26464"/>
  <c r="P118" i="26464"/>
  <c r="Q118" i="26464"/>
  <c r="R118" i="26464"/>
  <c r="S118" i="26464"/>
  <c r="T118" i="26464"/>
  <c r="U118" i="26464"/>
  <c r="V118" i="26464"/>
  <c r="W118" i="26464"/>
  <c r="X118" i="26464"/>
  <c r="Y118" i="26464"/>
  <c r="Z118" i="26464"/>
  <c r="AA118" i="26464"/>
  <c r="AB118" i="26464"/>
  <c r="AC118" i="26464"/>
  <c r="AD118" i="26464"/>
  <c r="AE118" i="26464"/>
  <c r="AF118" i="26464"/>
  <c r="AG118" i="26464"/>
  <c r="AH118" i="26464"/>
  <c r="AI118" i="26464"/>
  <c r="AJ118" i="26464"/>
  <c r="AK118" i="26464"/>
  <c r="AL118" i="26464"/>
  <c r="AM118" i="26464"/>
  <c r="AN118" i="26464"/>
  <c r="AO118" i="26464"/>
  <c r="AP118" i="26464"/>
  <c r="AQ118" i="26464"/>
  <c r="AR118" i="26464"/>
  <c r="AS118" i="26464"/>
  <c r="AT118" i="26464"/>
  <c r="AU118" i="26464"/>
  <c r="AV118" i="26464"/>
  <c r="AW118" i="26464"/>
  <c r="AX118" i="26464"/>
  <c r="AY118" i="26464"/>
  <c r="AZ118" i="26464"/>
  <c r="BA118" i="26464"/>
  <c r="BB118" i="26464"/>
  <c r="BC118" i="26464"/>
  <c r="BD118" i="26464"/>
  <c r="BE118" i="26464"/>
  <c r="BF118" i="26464"/>
  <c r="BG118" i="26464"/>
  <c r="BH118" i="26464"/>
  <c r="BI118" i="26464"/>
  <c r="BJ118" i="26464"/>
  <c r="BK118" i="26464"/>
  <c r="BL118" i="26464"/>
  <c r="BM118" i="26464"/>
  <c r="BN118" i="26464"/>
  <c r="BO118" i="26464"/>
  <c r="BP118" i="26464"/>
  <c r="BQ118" i="26464"/>
  <c r="BR118" i="26464"/>
  <c r="BS118" i="26464"/>
  <c r="BT118" i="26464"/>
  <c r="BU118" i="26464"/>
  <c r="BV118" i="26464"/>
  <c r="BW118" i="26464"/>
  <c r="BX118" i="26464"/>
  <c r="BY118" i="26464"/>
  <c r="BZ118" i="26464"/>
  <c r="CA118" i="26464"/>
  <c r="CB118" i="26464"/>
  <c r="CC118" i="26464"/>
  <c r="CD118" i="26464"/>
  <c r="CE118" i="26464"/>
  <c r="CF118" i="26464"/>
  <c r="CG118" i="26464"/>
  <c r="CH118" i="26464"/>
  <c r="CI118" i="26464"/>
  <c r="CJ118" i="26464"/>
  <c r="CK118" i="26464"/>
  <c r="CL118" i="26464"/>
  <c r="CM118" i="26464"/>
  <c r="CN118" i="26464"/>
  <c r="CO118" i="26464"/>
  <c r="CP118" i="26464"/>
  <c r="CQ118" i="26464"/>
  <c r="CR118" i="26464"/>
  <c r="CS118" i="26464"/>
  <c r="CT118" i="26464"/>
  <c r="CU118" i="26464"/>
  <c r="CV118" i="26464"/>
  <c r="CW118" i="26464"/>
  <c r="CX118" i="26464"/>
  <c r="CY118" i="26464"/>
  <c r="CZ118" i="26464"/>
  <c r="DA118" i="26464"/>
  <c r="DB118" i="26464"/>
  <c r="DE118" i="26464"/>
  <c r="DF118" i="26464"/>
  <c r="DG118" i="26464"/>
  <c r="DH118" i="26464"/>
  <c r="DI118" i="26464"/>
  <c r="DJ118" i="26464"/>
  <c r="DK118" i="26464"/>
  <c r="DL118" i="26464"/>
  <c r="DM118" i="26464"/>
  <c r="DN118" i="26464"/>
  <c r="DO118" i="26464"/>
  <c r="DP118" i="26464"/>
  <c r="DQ118" i="26464"/>
  <c r="DR118" i="26464"/>
  <c r="DS118" i="26464"/>
  <c r="DT118" i="26464"/>
  <c r="DU118" i="26464"/>
  <c r="DZ118" i="26464"/>
  <c r="EA118" i="26464"/>
  <c r="EB118" i="26464"/>
  <c r="EC118" i="26464"/>
  <c r="ED118" i="26464"/>
  <c r="EE118" i="26464"/>
  <c r="EF118" i="26464"/>
  <c r="EG118" i="26464"/>
  <c r="EH118" i="26464"/>
  <c r="EI118" i="26464"/>
  <c r="EJ118" i="26464"/>
  <c r="EK118" i="26464"/>
  <c r="EL118" i="26464"/>
  <c r="EM118" i="26464"/>
  <c r="EN118" i="26464"/>
  <c r="EO118" i="26464"/>
  <c r="EP118" i="26464"/>
  <c r="A119" i="26464"/>
  <c r="B119" i="26464"/>
  <c r="C119" i="26464"/>
  <c r="E119" i="26464"/>
  <c r="F119" i="26464"/>
  <c r="G119" i="26464"/>
  <c r="H119" i="26464"/>
  <c r="I119" i="26464"/>
  <c r="J119" i="26464"/>
  <c r="K119" i="26464"/>
  <c r="L119" i="26464"/>
  <c r="M119" i="26464"/>
  <c r="N119" i="26464"/>
  <c r="O119" i="26464"/>
  <c r="P119" i="26464"/>
  <c r="Q119" i="26464"/>
  <c r="R119" i="26464"/>
  <c r="S119" i="26464"/>
  <c r="T119" i="26464"/>
  <c r="U119" i="26464"/>
  <c r="V119" i="26464"/>
  <c r="W119" i="26464"/>
  <c r="X119" i="26464"/>
  <c r="Y119" i="26464"/>
  <c r="Z119" i="26464"/>
  <c r="AA119" i="26464"/>
  <c r="AB119" i="26464"/>
  <c r="AC119" i="26464"/>
  <c r="AD119" i="26464"/>
  <c r="AE119" i="26464"/>
  <c r="AF119" i="26464"/>
  <c r="AG119" i="26464"/>
  <c r="AH119" i="26464"/>
  <c r="AI119" i="26464"/>
  <c r="AJ119" i="26464"/>
  <c r="AK119" i="26464"/>
  <c r="AL119" i="26464"/>
  <c r="AM119" i="26464"/>
  <c r="AN119" i="26464"/>
  <c r="AO119" i="26464"/>
  <c r="AP119" i="26464"/>
  <c r="AQ119" i="26464"/>
  <c r="AR119" i="26464"/>
  <c r="AS119" i="26464"/>
  <c r="AT119" i="26464"/>
  <c r="AU119" i="26464"/>
  <c r="AV119" i="26464"/>
  <c r="AW119" i="26464"/>
  <c r="AX119" i="26464"/>
  <c r="AY119" i="26464"/>
  <c r="AZ119" i="26464"/>
  <c r="BA119" i="26464"/>
  <c r="BB119" i="26464"/>
  <c r="BC119" i="26464"/>
  <c r="BD119" i="26464"/>
  <c r="BE119" i="26464"/>
  <c r="BF119" i="26464"/>
  <c r="BG119" i="26464"/>
  <c r="BH119" i="26464"/>
  <c r="BI119" i="26464"/>
  <c r="BJ119" i="26464"/>
  <c r="BK119" i="26464"/>
  <c r="BL119" i="26464"/>
  <c r="BM119" i="26464"/>
  <c r="BN119" i="26464"/>
  <c r="BO119" i="26464"/>
  <c r="BP119" i="26464"/>
  <c r="BQ119" i="26464"/>
  <c r="BR119" i="26464"/>
  <c r="BS119" i="26464"/>
  <c r="BT119" i="26464"/>
  <c r="BU119" i="26464"/>
  <c r="BV119" i="26464"/>
  <c r="BW119" i="26464"/>
  <c r="BX119" i="26464"/>
  <c r="BY119" i="26464"/>
  <c r="BZ119" i="26464"/>
  <c r="CA119" i="26464"/>
  <c r="CB119" i="26464"/>
  <c r="CC119" i="26464"/>
  <c r="CD119" i="26464"/>
  <c r="CE119" i="26464"/>
  <c r="CF119" i="26464"/>
  <c r="CG119" i="26464"/>
  <c r="CH119" i="26464"/>
  <c r="CI119" i="26464"/>
  <c r="CJ119" i="26464"/>
  <c r="CK119" i="26464"/>
  <c r="CL119" i="26464"/>
  <c r="CM119" i="26464"/>
  <c r="CN119" i="26464"/>
  <c r="CO119" i="26464"/>
  <c r="CP119" i="26464"/>
  <c r="CQ119" i="26464"/>
  <c r="CR119" i="26464"/>
  <c r="CS119" i="26464"/>
  <c r="CT119" i="26464"/>
  <c r="CU119" i="26464"/>
  <c r="CV119" i="26464"/>
  <c r="CW119" i="26464"/>
  <c r="CX119" i="26464"/>
  <c r="CY119" i="26464"/>
  <c r="CZ119" i="26464"/>
  <c r="DA119" i="26464"/>
  <c r="DB119" i="26464"/>
  <c r="DE119" i="26464"/>
  <c r="DF119" i="26464"/>
  <c r="DG119" i="26464"/>
  <c r="DH119" i="26464"/>
  <c r="DI119" i="26464"/>
  <c r="DJ119" i="26464"/>
  <c r="DK119" i="26464"/>
  <c r="DL119" i="26464"/>
  <c r="DM119" i="26464"/>
  <c r="DN119" i="26464"/>
  <c r="DO119" i="26464"/>
  <c r="DP119" i="26464"/>
  <c r="DQ119" i="26464"/>
  <c r="DR119" i="26464"/>
  <c r="DS119" i="26464"/>
  <c r="DT119" i="26464"/>
  <c r="DU119" i="26464"/>
  <c r="DZ119" i="26464"/>
  <c r="EA119" i="26464"/>
  <c r="EB119" i="26464"/>
  <c r="EC119" i="26464"/>
  <c r="ED119" i="26464"/>
  <c r="EE119" i="26464"/>
  <c r="EF119" i="26464"/>
  <c r="EG119" i="26464"/>
  <c r="EH119" i="26464"/>
  <c r="EI119" i="26464"/>
  <c r="EJ119" i="26464"/>
  <c r="EK119" i="26464"/>
  <c r="EL119" i="26464"/>
  <c r="EM119" i="26464"/>
  <c r="EN119" i="26464"/>
  <c r="EO119" i="26464"/>
  <c r="EP119" i="26464"/>
  <c r="A120" i="26464"/>
  <c r="B120" i="26464"/>
  <c r="C120" i="26464"/>
  <c r="E120" i="26464"/>
  <c r="F120" i="26464"/>
  <c r="G120" i="26464"/>
  <c r="H120" i="26464"/>
  <c r="I120" i="26464"/>
  <c r="J120" i="26464"/>
  <c r="K120" i="26464"/>
  <c r="L120" i="26464"/>
  <c r="M120" i="26464"/>
  <c r="N120" i="26464"/>
  <c r="O120" i="26464"/>
  <c r="P120" i="26464"/>
  <c r="Q120" i="26464"/>
  <c r="R120" i="26464"/>
  <c r="S120" i="26464"/>
  <c r="T120" i="26464"/>
  <c r="U120" i="26464"/>
  <c r="V120" i="26464"/>
  <c r="W120" i="26464"/>
  <c r="X120" i="26464"/>
  <c r="Y120" i="26464"/>
  <c r="Z120" i="26464"/>
  <c r="AA120" i="26464"/>
  <c r="AB120" i="26464"/>
  <c r="AC120" i="26464"/>
  <c r="AD120" i="26464"/>
  <c r="AE120" i="26464"/>
  <c r="AF120" i="26464"/>
  <c r="AG120" i="26464"/>
  <c r="AH120" i="26464"/>
  <c r="AI120" i="26464"/>
  <c r="AJ120" i="26464"/>
  <c r="AK120" i="26464"/>
  <c r="AL120" i="26464"/>
  <c r="AM120" i="26464"/>
  <c r="AN120" i="26464"/>
  <c r="AO120" i="26464"/>
  <c r="AP120" i="26464"/>
  <c r="AQ120" i="26464"/>
  <c r="AR120" i="26464"/>
  <c r="AS120" i="26464"/>
  <c r="AT120" i="26464"/>
  <c r="AU120" i="26464"/>
  <c r="AV120" i="26464"/>
  <c r="AW120" i="26464"/>
  <c r="AX120" i="26464"/>
  <c r="AY120" i="26464"/>
  <c r="AZ120" i="26464"/>
  <c r="BA120" i="26464"/>
  <c r="BB120" i="26464"/>
  <c r="BC120" i="26464"/>
  <c r="BD120" i="26464"/>
  <c r="BE120" i="26464"/>
  <c r="BF120" i="26464"/>
  <c r="BG120" i="26464"/>
  <c r="BH120" i="26464"/>
  <c r="BI120" i="26464"/>
  <c r="BJ120" i="26464"/>
  <c r="BK120" i="26464"/>
  <c r="BL120" i="26464"/>
  <c r="BM120" i="26464"/>
  <c r="BN120" i="26464"/>
  <c r="BO120" i="26464"/>
  <c r="BP120" i="26464"/>
  <c r="BQ120" i="26464"/>
  <c r="BR120" i="26464"/>
  <c r="BS120" i="26464"/>
  <c r="BT120" i="26464"/>
  <c r="BU120" i="26464"/>
  <c r="BV120" i="26464"/>
  <c r="BW120" i="26464"/>
  <c r="BX120" i="26464"/>
  <c r="BY120" i="26464"/>
  <c r="BZ120" i="26464"/>
  <c r="CA120" i="26464"/>
  <c r="CB120" i="26464"/>
  <c r="CC120" i="26464"/>
  <c r="CD120" i="26464"/>
  <c r="CE120" i="26464"/>
  <c r="CF120" i="26464"/>
  <c r="CG120" i="26464"/>
  <c r="CH120" i="26464"/>
  <c r="CI120" i="26464"/>
  <c r="CJ120" i="26464"/>
  <c r="CK120" i="26464"/>
  <c r="CL120" i="26464"/>
  <c r="CM120" i="26464"/>
  <c r="CN120" i="26464"/>
  <c r="CO120" i="26464"/>
  <c r="CP120" i="26464"/>
  <c r="CQ120" i="26464"/>
  <c r="CR120" i="26464"/>
  <c r="CS120" i="26464"/>
  <c r="CT120" i="26464"/>
  <c r="CU120" i="26464"/>
  <c r="CV120" i="26464"/>
  <c r="CW120" i="26464"/>
  <c r="CX120" i="26464"/>
  <c r="CY120" i="26464"/>
  <c r="CZ120" i="26464"/>
  <c r="DA120" i="26464"/>
  <c r="DB120" i="26464"/>
  <c r="DE120" i="26464"/>
  <c r="DF120" i="26464"/>
  <c r="DG120" i="26464"/>
  <c r="DH120" i="26464"/>
  <c r="DI120" i="26464"/>
  <c r="DJ120" i="26464"/>
  <c r="DK120" i="26464"/>
  <c r="DL120" i="26464"/>
  <c r="DM120" i="26464"/>
  <c r="DN120" i="26464"/>
  <c r="DO120" i="26464"/>
  <c r="DP120" i="26464"/>
  <c r="DQ120" i="26464"/>
  <c r="DR120" i="26464"/>
  <c r="DS120" i="26464"/>
  <c r="DT120" i="26464"/>
  <c r="DU120" i="26464"/>
  <c r="DZ120" i="26464"/>
  <c r="EA120" i="26464"/>
  <c r="EB120" i="26464"/>
  <c r="EC120" i="26464"/>
  <c r="ED120" i="26464"/>
  <c r="EE120" i="26464"/>
  <c r="EF120" i="26464"/>
  <c r="EG120" i="26464"/>
  <c r="EH120" i="26464"/>
  <c r="EI120" i="26464"/>
  <c r="EJ120" i="26464"/>
  <c r="EK120" i="26464"/>
  <c r="EL120" i="26464"/>
  <c r="EM120" i="26464"/>
  <c r="EN120" i="26464"/>
  <c r="EO120" i="26464"/>
  <c r="EP120" i="26464"/>
  <c r="A121" i="26464"/>
  <c r="B121" i="26464"/>
  <c r="C121" i="26464"/>
  <c r="E121" i="26464"/>
  <c r="F121" i="26464"/>
  <c r="G121" i="26464"/>
  <c r="H121" i="26464"/>
  <c r="I121" i="26464"/>
  <c r="J121" i="26464"/>
  <c r="K121" i="26464"/>
  <c r="L121" i="26464"/>
  <c r="M121" i="26464"/>
  <c r="N121" i="26464"/>
  <c r="O121" i="26464"/>
  <c r="P121" i="26464"/>
  <c r="Q121" i="26464"/>
  <c r="R121" i="26464"/>
  <c r="S121" i="26464"/>
  <c r="T121" i="26464"/>
  <c r="U121" i="26464"/>
  <c r="V121" i="26464"/>
  <c r="W121" i="26464"/>
  <c r="X121" i="26464"/>
  <c r="Y121" i="26464"/>
  <c r="Z121" i="26464"/>
  <c r="AA121" i="26464"/>
  <c r="AB121" i="26464"/>
  <c r="AC121" i="26464"/>
  <c r="AD121" i="26464"/>
  <c r="AE121" i="26464"/>
  <c r="AF121" i="26464"/>
  <c r="AG121" i="26464"/>
  <c r="AH121" i="26464"/>
  <c r="AI121" i="26464"/>
  <c r="AJ121" i="26464"/>
  <c r="AK121" i="26464"/>
  <c r="AL121" i="26464"/>
  <c r="AM121" i="26464"/>
  <c r="AN121" i="26464"/>
  <c r="AO121" i="26464"/>
  <c r="AP121" i="26464"/>
  <c r="AQ121" i="26464"/>
  <c r="AR121" i="26464"/>
  <c r="AS121" i="26464"/>
  <c r="AT121" i="26464"/>
  <c r="AU121" i="26464"/>
  <c r="AV121" i="26464"/>
  <c r="AW121" i="26464"/>
  <c r="AX121" i="26464"/>
  <c r="AY121" i="26464"/>
  <c r="AZ121" i="26464"/>
  <c r="BA121" i="26464"/>
  <c r="BB121" i="26464"/>
  <c r="BC121" i="26464"/>
  <c r="BD121" i="26464"/>
  <c r="BE121" i="26464"/>
  <c r="BF121" i="26464"/>
  <c r="BG121" i="26464"/>
  <c r="BH121" i="26464"/>
  <c r="BI121" i="26464"/>
  <c r="BJ121" i="26464"/>
  <c r="BK121" i="26464"/>
  <c r="BL121" i="26464"/>
  <c r="BM121" i="26464"/>
  <c r="BN121" i="26464"/>
  <c r="BO121" i="26464"/>
  <c r="BP121" i="26464"/>
  <c r="BQ121" i="26464"/>
  <c r="BR121" i="26464"/>
  <c r="BS121" i="26464"/>
  <c r="BT121" i="26464"/>
  <c r="BU121" i="26464"/>
  <c r="BV121" i="26464"/>
  <c r="BW121" i="26464"/>
  <c r="BX121" i="26464"/>
  <c r="BY121" i="26464"/>
  <c r="BZ121" i="26464"/>
  <c r="CA121" i="26464"/>
  <c r="CB121" i="26464"/>
  <c r="CC121" i="26464"/>
  <c r="CD121" i="26464"/>
  <c r="CE121" i="26464"/>
  <c r="CF121" i="26464"/>
  <c r="CG121" i="26464"/>
  <c r="CH121" i="26464"/>
  <c r="CI121" i="26464"/>
  <c r="CJ121" i="26464"/>
  <c r="CK121" i="26464"/>
  <c r="CL121" i="26464"/>
  <c r="CM121" i="26464"/>
  <c r="CN121" i="26464"/>
  <c r="CO121" i="26464"/>
  <c r="CP121" i="26464"/>
  <c r="CQ121" i="26464"/>
  <c r="CR121" i="26464"/>
  <c r="CS121" i="26464"/>
  <c r="CT121" i="26464"/>
  <c r="CU121" i="26464"/>
  <c r="CV121" i="26464"/>
  <c r="CW121" i="26464"/>
  <c r="CX121" i="26464"/>
  <c r="CY121" i="26464"/>
  <c r="CZ121" i="26464"/>
  <c r="DA121" i="26464"/>
  <c r="DB121" i="26464"/>
  <c r="DE121" i="26464"/>
  <c r="DF121" i="26464"/>
  <c r="DG121" i="26464"/>
  <c r="DH121" i="26464"/>
  <c r="DI121" i="26464"/>
  <c r="DJ121" i="26464"/>
  <c r="DK121" i="26464"/>
  <c r="DL121" i="26464"/>
  <c r="DM121" i="26464"/>
  <c r="DN121" i="26464"/>
  <c r="DO121" i="26464"/>
  <c r="DP121" i="26464"/>
  <c r="DQ121" i="26464"/>
  <c r="DR121" i="26464"/>
  <c r="DS121" i="26464"/>
  <c r="DT121" i="26464"/>
  <c r="DU121" i="26464"/>
  <c r="DZ121" i="26464"/>
  <c r="EA121" i="26464"/>
  <c r="EB121" i="26464"/>
  <c r="EC121" i="26464"/>
  <c r="ED121" i="26464"/>
  <c r="EE121" i="26464"/>
  <c r="EF121" i="26464"/>
  <c r="EG121" i="26464"/>
  <c r="EH121" i="26464"/>
  <c r="EI121" i="26464"/>
  <c r="EJ121" i="26464"/>
  <c r="EK121" i="26464"/>
  <c r="EL121" i="26464"/>
  <c r="EM121" i="26464"/>
  <c r="EN121" i="26464"/>
  <c r="EO121" i="26464"/>
  <c r="EP121" i="26464"/>
  <c r="A122" i="26464"/>
  <c r="B122" i="26464"/>
  <c r="C122" i="26464"/>
  <c r="E122" i="26464"/>
  <c r="F122" i="26464"/>
  <c r="G122" i="26464"/>
  <c r="H122" i="26464"/>
  <c r="I122" i="26464"/>
  <c r="J122" i="26464"/>
  <c r="K122" i="26464"/>
  <c r="L122" i="26464"/>
  <c r="M122" i="26464"/>
  <c r="N122" i="26464"/>
  <c r="O122" i="26464"/>
  <c r="P122" i="26464"/>
  <c r="Q122" i="26464"/>
  <c r="R122" i="26464"/>
  <c r="S122" i="26464"/>
  <c r="T122" i="26464"/>
  <c r="U122" i="26464"/>
  <c r="V122" i="26464"/>
  <c r="W122" i="26464"/>
  <c r="X122" i="26464"/>
  <c r="Y122" i="26464"/>
  <c r="Z122" i="26464"/>
  <c r="AA122" i="26464"/>
  <c r="AB122" i="26464"/>
  <c r="AC122" i="26464"/>
  <c r="AD122" i="26464"/>
  <c r="AE122" i="26464"/>
  <c r="AF122" i="26464"/>
  <c r="AG122" i="26464"/>
  <c r="AH122" i="26464"/>
  <c r="AI122" i="26464"/>
  <c r="AJ122" i="26464"/>
  <c r="AK122" i="26464"/>
  <c r="AL122" i="26464"/>
  <c r="AM122" i="26464"/>
  <c r="AN122" i="26464"/>
  <c r="AO122" i="26464"/>
  <c r="AP122" i="26464"/>
  <c r="AQ122" i="26464"/>
  <c r="AR122" i="26464"/>
  <c r="AS122" i="26464"/>
  <c r="AT122" i="26464"/>
  <c r="AU122" i="26464"/>
  <c r="AV122" i="26464"/>
  <c r="AW122" i="26464"/>
  <c r="AX122" i="26464"/>
  <c r="AY122" i="26464"/>
  <c r="AZ122" i="26464"/>
  <c r="BA122" i="26464"/>
  <c r="BB122" i="26464"/>
  <c r="BC122" i="26464"/>
  <c r="BD122" i="26464"/>
  <c r="BE122" i="26464"/>
  <c r="BF122" i="26464"/>
  <c r="BG122" i="26464"/>
  <c r="BH122" i="26464"/>
  <c r="BI122" i="26464"/>
  <c r="BJ122" i="26464"/>
  <c r="BK122" i="26464"/>
  <c r="BL122" i="26464"/>
  <c r="BM122" i="26464"/>
  <c r="BN122" i="26464"/>
  <c r="BO122" i="26464"/>
  <c r="BP122" i="26464"/>
  <c r="BQ122" i="26464"/>
  <c r="BR122" i="26464"/>
  <c r="BS122" i="26464"/>
  <c r="BT122" i="26464"/>
  <c r="BU122" i="26464"/>
  <c r="BV122" i="26464"/>
  <c r="BW122" i="26464"/>
  <c r="BX122" i="26464"/>
  <c r="BY122" i="26464"/>
  <c r="BZ122" i="26464"/>
  <c r="CA122" i="26464"/>
  <c r="CB122" i="26464"/>
  <c r="CC122" i="26464"/>
  <c r="CD122" i="26464"/>
  <c r="CE122" i="26464"/>
  <c r="CF122" i="26464"/>
  <c r="CG122" i="26464"/>
  <c r="CH122" i="26464"/>
  <c r="CI122" i="26464"/>
  <c r="CJ122" i="26464"/>
  <c r="CK122" i="26464"/>
  <c r="CL122" i="26464"/>
  <c r="CM122" i="26464"/>
  <c r="CN122" i="26464"/>
  <c r="CO122" i="26464"/>
  <c r="CP122" i="26464"/>
  <c r="CQ122" i="26464"/>
  <c r="CR122" i="26464"/>
  <c r="CS122" i="26464"/>
  <c r="CT122" i="26464"/>
  <c r="CU122" i="26464"/>
  <c r="CV122" i="26464"/>
  <c r="CW122" i="26464"/>
  <c r="CX122" i="26464"/>
  <c r="CY122" i="26464"/>
  <c r="CZ122" i="26464"/>
  <c r="DA122" i="26464"/>
  <c r="DB122" i="26464"/>
  <c r="DE122" i="26464"/>
  <c r="DF122" i="26464"/>
  <c r="DG122" i="26464"/>
  <c r="DH122" i="26464"/>
  <c r="DI122" i="26464"/>
  <c r="DJ122" i="26464"/>
  <c r="DK122" i="26464"/>
  <c r="DL122" i="26464"/>
  <c r="DM122" i="26464"/>
  <c r="DN122" i="26464"/>
  <c r="DO122" i="26464"/>
  <c r="DP122" i="26464"/>
  <c r="DQ122" i="26464"/>
  <c r="DR122" i="26464"/>
  <c r="DS122" i="26464"/>
  <c r="DT122" i="26464"/>
  <c r="DU122" i="26464"/>
  <c r="DZ122" i="26464"/>
  <c r="EA122" i="26464"/>
  <c r="EB122" i="26464"/>
  <c r="EC122" i="26464"/>
  <c r="ED122" i="26464"/>
  <c r="EE122" i="26464"/>
  <c r="EF122" i="26464"/>
  <c r="EG122" i="26464"/>
  <c r="EH122" i="26464"/>
  <c r="EI122" i="26464"/>
  <c r="EJ122" i="26464"/>
  <c r="EK122" i="26464"/>
  <c r="EL122" i="26464"/>
  <c r="EM122" i="26464"/>
  <c r="EN122" i="26464"/>
  <c r="EO122" i="26464"/>
  <c r="EP122" i="26464"/>
  <c r="A123" i="26464"/>
  <c r="B123" i="26464"/>
  <c r="C123" i="26464"/>
  <c r="E123" i="26464"/>
  <c r="F123" i="26464"/>
  <c r="G123" i="26464"/>
  <c r="H123" i="26464"/>
  <c r="I123" i="26464"/>
  <c r="J123" i="26464"/>
  <c r="K123" i="26464"/>
  <c r="L123" i="26464"/>
  <c r="M123" i="26464"/>
  <c r="N123" i="26464"/>
  <c r="O123" i="26464"/>
  <c r="P123" i="26464"/>
  <c r="Q123" i="26464"/>
  <c r="R123" i="26464"/>
  <c r="S123" i="26464"/>
  <c r="T123" i="26464"/>
  <c r="U123" i="26464"/>
  <c r="V123" i="26464"/>
  <c r="W123" i="26464"/>
  <c r="X123" i="26464"/>
  <c r="Y123" i="26464"/>
  <c r="Z123" i="26464"/>
  <c r="AA123" i="26464"/>
  <c r="AB123" i="26464"/>
  <c r="AC123" i="26464"/>
  <c r="AD123" i="26464"/>
  <c r="AE123" i="26464"/>
  <c r="AF123" i="26464"/>
  <c r="AG123" i="26464"/>
  <c r="AH123" i="26464"/>
  <c r="AI123" i="26464"/>
  <c r="AJ123" i="26464"/>
  <c r="AK123" i="26464"/>
  <c r="AL123" i="26464"/>
  <c r="AM123" i="26464"/>
  <c r="AN123" i="26464"/>
  <c r="AO123" i="26464"/>
  <c r="AP123" i="26464"/>
  <c r="AQ123" i="26464"/>
  <c r="AR123" i="26464"/>
  <c r="AS123" i="26464"/>
  <c r="AT123" i="26464"/>
  <c r="AU123" i="26464"/>
  <c r="AV123" i="26464"/>
  <c r="AW123" i="26464"/>
  <c r="AX123" i="26464"/>
  <c r="AY123" i="26464"/>
  <c r="AZ123" i="26464"/>
  <c r="BA123" i="26464"/>
  <c r="BB123" i="26464"/>
  <c r="BC123" i="26464"/>
  <c r="BD123" i="26464"/>
  <c r="BE123" i="26464"/>
  <c r="BF123" i="26464"/>
  <c r="BG123" i="26464"/>
  <c r="BH123" i="26464"/>
  <c r="BI123" i="26464"/>
  <c r="BJ123" i="26464"/>
  <c r="BK123" i="26464"/>
  <c r="BL123" i="26464"/>
  <c r="BM123" i="26464"/>
  <c r="BN123" i="26464"/>
  <c r="BO123" i="26464"/>
  <c r="BP123" i="26464"/>
  <c r="BQ123" i="26464"/>
  <c r="BR123" i="26464"/>
  <c r="BS123" i="26464"/>
  <c r="BT123" i="26464"/>
  <c r="BU123" i="26464"/>
  <c r="BV123" i="26464"/>
  <c r="BW123" i="26464"/>
  <c r="BX123" i="26464"/>
  <c r="BY123" i="26464"/>
  <c r="BZ123" i="26464"/>
  <c r="CA123" i="26464"/>
  <c r="CB123" i="26464"/>
  <c r="CC123" i="26464"/>
  <c r="CD123" i="26464"/>
  <c r="CE123" i="26464"/>
  <c r="CF123" i="26464"/>
  <c r="CG123" i="26464"/>
  <c r="CH123" i="26464"/>
  <c r="CI123" i="26464"/>
  <c r="CJ123" i="26464"/>
  <c r="CK123" i="26464"/>
  <c r="CL123" i="26464"/>
  <c r="CM123" i="26464"/>
  <c r="CN123" i="26464"/>
  <c r="CO123" i="26464"/>
  <c r="CP123" i="26464"/>
  <c r="CQ123" i="26464"/>
  <c r="CR123" i="26464"/>
  <c r="CS123" i="26464"/>
  <c r="CT123" i="26464"/>
  <c r="CU123" i="26464"/>
  <c r="CV123" i="26464"/>
  <c r="CW123" i="26464"/>
  <c r="CX123" i="26464"/>
  <c r="CY123" i="26464"/>
  <c r="CZ123" i="26464"/>
  <c r="DA123" i="26464"/>
  <c r="DB123" i="26464"/>
  <c r="DE123" i="26464"/>
  <c r="DF123" i="26464"/>
  <c r="DG123" i="26464"/>
  <c r="DH123" i="26464"/>
  <c r="DI123" i="26464"/>
  <c r="DJ123" i="26464"/>
  <c r="DK123" i="26464"/>
  <c r="DL123" i="26464"/>
  <c r="DM123" i="26464"/>
  <c r="DN123" i="26464"/>
  <c r="DO123" i="26464"/>
  <c r="DP123" i="26464"/>
  <c r="DQ123" i="26464"/>
  <c r="DR123" i="26464"/>
  <c r="DS123" i="26464"/>
  <c r="DT123" i="26464"/>
  <c r="DU123" i="26464"/>
  <c r="DZ123" i="26464"/>
  <c r="EA123" i="26464"/>
  <c r="EB123" i="26464"/>
  <c r="EC123" i="26464"/>
  <c r="ED123" i="26464"/>
  <c r="EE123" i="26464"/>
  <c r="EF123" i="26464"/>
  <c r="EG123" i="26464"/>
  <c r="EH123" i="26464"/>
  <c r="EI123" i="26464"/>
  <c r="EJ123" i="26464"/>
  <c r="EK123" i="26464"/>
  <c r="EL123" i="26464"/>
  <c r="EM123" i="26464"/>
  <c r="EN123" i="26464"/>
  <c r="EO123" i="26464"/>
  <c r="EP123" i="26464"/>
  <c r="A124" i="26464"/>
  <c r="B124" i="26464"/>
  <c r="C124" i="26464"/>
  <c r="E124" i="26464"/>
  <c r="F124" i="26464"/>
  <c r="G124" i="26464"/>
  <c r="H124" i="26464"/>
  <c r="I124" i="26464"/>
  <c r="J124" i="26464"/>
  <c r="K124" i="26464"/>
  <c r="L124" i="26464"/>
  <c r="M124" i="26464"/>
  <c r="N124" i="26464"/>
  <c r="O124" i="26464"/>
  <c r="P124" i="26464"/>
  <c r="Q124" i="26464"/>
  <c r="R124" i="26464"/>
  <c r="S124" i="26464"/>
  <c r="T124" i="26464"/>
  <c r="U124" i="26464"/>
  <c r="V124" i="26464"/>
  <c r="W124" i="26464"/>
  <c r="X124" i="26464"/>
  <c r="Y124" i="26464"/>
  <c r="Z124" i="26464"/>
  <c r="AA124" i="26464"/>
  <c r="AB124" i="26464"/>
  <c r="AC124" i="26464"/>
  <c r="AD124" i="26464"/>
  <c r="AE124" i="26464"/>
  <c r="AF124" i="26464"/>
  <c r="AG124" i="26464"/>
  <c r="AH124" i="26464"/>
  <c r="AI124" i="26464"/>
  <c r="AJ124" i="26464"/>
  <c r="AK124" i="26464"/>
  <c r="AL124" i="26464"/>
  <c r="AM124" i="26464"/>
  <c r="AN124" i="26464"/>
  <c r="AO124" i="26464"/>
  <c r="AP124" i="26464"/>
  <c r="AQ124" i="26464"/>
  <c r="AR124" i="26464"/>
  <c r="AS124" i="26464"/>
  <c r="AT124" i="26464"/>
  <c r="AU124" i="26464"/>
  <c r="AV124" i="26464"/>
  <c r="AW124" i="26464"/>
  <c r="AX124" i="26464"/>
  <c r="AY124" i="26464"/>
  <c r="AZ124" i="26464"/>
  <c r="BA124" i="26464"/>
  <c r="BB124" i="26464"/>
  <c r="BC124" i="26464"/>
  <c r="BD124" i="26464"/>
  <c r="BE124" i="26464"/>
  <c r="BF124" i="26464"/>
  <c r="BG124" i="26464"/>
  <c r="BH124" i="26464"/>
  <c r="BI124" i="26464"/>
  <c r="BJ124" i="26464"/>
  <c r="BK124" i="26464"/>
  <c r="BL124" i="26464"/>
  <c r="BM124" i="26464"/>
  <c r="BN124" i="26464"/>
  <c r="BO124" i="26464"/>
  <c r="BP124" i="26464"/>
  <c r="BQ124" i="26464"/>
  <c r="BR124" i="26464"/>
  <c r="BS124" i="26464"/>
  <c r="BT124" i="26464"/>
  <c r="BU124" i="26464"/>
  <c r="BV124" i="26464"/>
  <c r="BW124" i="26464"/>
  <c r="BX124" i="26464"/>
  <c r="BY124" i="26464"/>
  <c r="BZ124" i="26464"/>
  <c r="CA124" i="26464"/>
  <c r="CB124" i="26464"/>
  <c r="CC124" i="26464"/>
  <c r="CD124" i="26464"/>
  <c r="CE124" i="26464"/>
  <c r="CF124" i="26464"/>
  <c r="CG124" i="26464"/>
  <c r="CH124" i="26464"/>
  <c r="CI124" i="26464"/>
  <c r="CJ124" i="26464"/>
  <c r="CK124" i="26464"/>
  <c r="CL124" i="26464"/>
  <c r="CM124" i="26464"/>
  <c r="CN124" i="26464"/>
  <c r="CO124" i="26464"/>
  <c r="CP124" i="26464"/>
  <c r="CQ124" i="26464"/>
  <c r="CR124" i="26464"/>
  <c r="CS124" i="26464"/>
  <c r="CT124" i="26464"/>
  <c r="CU124" i="26464"/>
  <c r="CV124" i="26464"/>
  <c r="CW124" i="26464"/>
  <c r="CX124" i="26464"/>
  <c r="CY124" i="26464"/>
  <c r="CZ124" i="26464"/>
  <c r="DA124" i="26464"/>
  <c r="DB124" i="26464"/>
  <c r="DE124" i="26464"/>
  <c r="DF124" i="26464"/>
  <c r="DG124" i="26464"/>
  <c r="DH124" i="26464"/>
  <c r="DI124" i="26464"/>
  <c r="DJ124" i="26464"/>
  <c r="DK124" i="26464"/>
  <c r="DL124" i="26464"/>
  <c r="DM124" i="26464"/>
  <c r="DN124" i="26464"/>
  <c r="DO124" i="26464"/>
  <c r="DP124" i="26464"/>
  <c r="DQ124" i="26464"/>
  <c r="DR124" i="26464"/>
  <c r="DS124" i="26464"/>
  <c r="DT124" i="26464"/>
  <c r="DU124" i="26464"/>
  <c r="DZ124" i="26464"/>
  <c r="EA124" i="26464"/>
  <c r="EB124" i="26464"/>
  <c r="EC124" i="26464"/>
  <c r="ED124" i="26464"/>
  <c r="EE124" i="26464"/>
  <c r="EF124" i="26464"/>
  <c r="EG124" i="26464"/>
  <c r="EH124" i="26464"/>
  <c r="EI124" i="26464"/>
  <c r="EJ124" i="26464"/>
  <c r="EK124" i="26464"/>
  <c r="EL124" i="26464"/>
  <c r="EM124" i="26464"/>
  <c r="EN124" i="26464"/>
  <c r="EO124" i="26464"/>
  <c r="EP124" i="26464"/>
  <c r="A125" i="26464"/>
  <c r="B125" i="26464"/>
  <c r="C125" i="26464"/>
  <c r="E125" i="26464"/>
  <c r="F125" i="26464"/>
  <c r="G125" i="26464"/>
  <c r="H125" i="26464"/>
  <c r="I125" i="26464"/>
  <c r="J125" i="26464"/>
  <c r="K125" i="26464"/>
  <c r="L125" i="26464"/>
  <c r="M125" i="26464"/>
  <c r="N125" i="26464"/>
  <c r="O125" i="26464"/>
  <c r="P125" i="26464"/>
  <c r="Q125" i="26464"/>
  <c r="R125" i="26464"/>
  <c r="S125" i="26464"/>
  <c r="T125" i="26464"/>
  <c r="U125" i="26464"/>
  <c r="V125" i="26464"/>
  <c r="W125" i="26464"/>
  <c r="X125" i="26464"/>
  <c r="Y125" i="26464"/>
  <c r="Z125" i="26464"/>
  <c r="AA125" i="26464"/>
  <c r="AB125" i="26464"/>
  <c r="AC125" i="26464"/>
  <c r="AD125" i="26464"/>
  <c r="AE125" i="26464"/>
  <c r="AF125" i="26464"/>
  <c r="AG125" i="26464"/>
  <c r="AH125" i="26464"/>
  <c r="AI125" i="26464"/>
  <c r="AJ125" i="26464"/>
  <c r="AK125" i="26464"/>
  <c r="AL125" i="26464"/>
  <c r="AM125" i="26464"/>
  <c r="AN125" i="26464"/>
  <c r="AO125" i="26464"/>
  <c r="AP125" i="26464"/>
  <c r="AQ125" i="26464"/>
  <c r="AR125" i="26464"/>
  <c r="AS125" i="26464"/>
  <c r="AT125" i="26464"/>
  <c r="AU125" i="26464"/>
  <c r="AV125" i="26464"/>
  <c r="AW125" i="26464"/>
  <c r="AX125" i="26464"/>
  <c r="AY125" i="26464"/>
  <c r="AZ125" i="26464"/>
  <c r="BA125" i="26464"/>
  <c r="BB125" i="26464"/>
  <c r="BC125" i="26464"/>
  <c r="BD125" i="26464"/>
  <c r="BE125" i="26464"/>
  <c r="BF125" i="26464"/>
  <c r="BG125" i="26464"/>
  <c r="BH125" i="26464"/>
  <c r="BI125" i="26464"/>
  <c r="BJ125" i="26464"/>
  <c r="BK125" i="26464"/>
  <c r="BL125" i="26464"/>
  <c r="BM125" i="26464"/>
  <c r="BN125" i="26464"/>
  <c r="BO125" i="26464"/>
  <c r="BP125" i="26464"/>
  <c r="BQ125" i="26464"/>
  <c r="BR125" i="26464"/>
  <c r="BS125" i="26464"/>
  <c r="BT125" i="26464"/>
  <c r="BU125" i="26464"/>
  <c r="BV125" i="26464"/>
  <c r="BW125" i="26464"/>
  <c r="BX125" i="26464"/>
  <c r="BY125" i="26464"/>
  <c r="BZ125" i="26464"/>
  <c r="CA125" i="26464"/>
  <c r="CB125" i="26464"/>
  <c r="CC125" i="26464"/>
  <c r="CD125" i="26464"/>
  <c r="CE125" i="26464"/>
  <c r="CF125" i="26464"/>
  <c r="CG125" i="26464"/>
  <c r="CH125" i="26464"/>
  <c r="CI125" i="26464"/>
  <c r="CJ125" i="26464"/>
  <c r="CK125" i="26464"/>
  <c r="CL125" i="26464"/>
  <c r="CM125" i="26464"/>
  <c r="CN125" i="26464"/>
  <c r="CO125" i="26464"/>
  <c r="CP125" i="26464"/>
  <c r="CQ125" i="26464"/>
  <c r="CR125" i="26464"/>
  <c r="CS125" i="26464"/>
  <c r="CT125" i="26464"/>
  <c r="CU125" i="26464"/>
  <c r="CV125" i="26464"/>
  <c r="CW125" i="26464"/>
  <c r="CX125" i="26464"/>
  <c r="CY125" i="26464"/>
  <c r="CZ125" i="26464"/>
  <c r="DA125" i="26464"/>
  <c r="DB125" i="26464"/>
  <c r="DE125" i="26464"/>
  <c r="DF125" i="26464"/>
  <c r="DG125" i="26464"/>
  <c r="DH125" i="26464"/>
  <c r="DI125" i="26464"/>
  <c r="DJ125" i="26464"/>
  <c r="DK125" i="26464"/>
  <c r="DL125" i="26464"/>
  <c r="DM125" i="26464"/>
  <c r="DN125" i="26464"/>
  <c r="DO125" i="26464"/>
  <c r="DP125" i="26464"/>
  <c r="DQ125" i="26464"/>
  <c r="DR125" i="26464"/>
  <c r="DS125" i="26464"/>
  <c r="DT125" i="26464"/>
  <c r="DU125" i="26464"/>
  <c r="DZ125" i="26464"/>
  <c r="EA125" i="26464"/>
  <c r="EB125" i="26464"/>
  <c r="EC125" i="26464"/>
  <c r="ED125" i="26464"/>
  <c r="EE125" i="26464"/>
  <c r="EF125" i="26464"/>
  <c r="EG125" i="26464"/>
  <c r="EH125" i="26464"/>
  <c r="EI125" i="26464"/>
  <c r="EJ125" i="26464"/>
  <c r="EK125" i="26464"/>
  <c r="EL125" i="26464"/>
  <c r="EM125" i="26464"/>
  <c r="EN125" i="26464"/>
  <c r="EO125" i="26464"/>
  <c r="EP125" i="26464"/>
  <c r="A126" i="26464"/>
  <c r="B126" i="26464"/>
  <c r="C126" i="26464"/>
  <c r="E126" i="26464"/>
  <c r="F126" i="26464"/>
  <c r="G126" i="26464"/>
  <c r="H126" i="26464"/>
  <c r="I126" i="26464"/>
  <c r="J126" i="26464"/>
  <c r="K126" i="26464"/>
  <c r="L126" i="26464"/>
  <c r="M126" i="26464"/>
  <c r="N126" i="26464"/>
  <c r="O126" i="26464"/>
  <c r="P126" i="26464"/>
  <c r="Q126" i="26464"/>
  <c r="R126" i="26464"/>
  <c r="S126" i="26464"/>
  <c r="T126" i="26464"/>
  <c r="U126" i="26464"/>
  <c r="V126" i="26464"/>
  <c r="W126" i="26464"/>
  <c r="X126" i="26464"/>
  <c r="Y126" i="26464"/>
  <c r="Z126" i="26464"/>
  <c r="AA126" i="26464"/>
  <c r="AB126" i="26464"/>
  <c r="AC126" i="26464"/>
  <c r="AD126" i="26464"/>
  <c r="AE126" i="26464"/>
  <c r="AF126" i="26464"/>
  <c r="AG126" i="26464"/>
  <c r="AH126" i="26464"/>
  <c r="AI126" i="26464"/>
  <c r="AJ126" i="26464"/>
  <c r="AK126" i="26464"/>
  <c r="AL126" i="26464"/>
  <c r="AM126" i="26464"/>
  <c r="AN126" i="26464"/>
  <c r="AO126" i="26464"/>
  <c r="AP126" i="26464"/>
  <c r="AQ126" i="26464"/>
  <c r="AR126" i="26464"/>
  <c r="AS126" i="26464"/>
  <c r="AT126" i="26464"/>
  <c r="AU126" i="26464"/>
  <c r="AV126" i="26464"/>
  <c r="AW126" i="26464"/>
  <c r="AX126" i="26464"/>
  <c r="AY126" i="26464"/>
  <c r="AZ126" i="26464"/>
  <c r="BA126" i="26464"/>
  <c r="BB126" i="26464"/>
  <c r="BC126" i="26464"/>
  <c r="BD126" i="26464"/>
  <c r="BE126" i="26464"/>
  <c r="BF126" i="26464"/>
  <c r="BG126" i="26464"/>
  <c r="BH126" i="26464"/>
  <c r="BI126" i="26464"/>
  <c r="BJ126" i="26464"/>
  <c r="BK126" i="26464"/>
  <c r="BL126" i="26464"/>
  <c r="BM126" i="26464"/>
  <c r="BN126" i="26464"/>
  <c r="BO126" i="26464"/>
  <c r="BP126" i="26464"/>
  <c r="BQ126" i="26464"/>
  <c r="BR126" i="26464"/>
  <c r="BS126" i="26464"/>
  <c r="BT126" i="26464"/>
  <c r="BU126" i="26464"/>
  <c r="BV126" i="26464"/>
  <c r="BW126" i="26464"/>
  <c r="BX126" i="26464"/>
  <c r="BY126" i="26464"/>
  <c r="BZ126" i="26464"/>
  <c r="CA126" i="26464"/>
  <c r="CB126" i="26464"/>
  <c r="CC126" i="26464"/>
  <c r="CD126" i="26464"/>
  <c r="CE126" i="26464"/>
  <c r="CF126" i="26464"/>
  <c r="CG126" i="26464"/>
  <c r="CH126" i="26464"/>
  <c r="CI126" i="26464"/>
  <c r="CJ126" i="26464"/>
  <c r="CK126" i="26464"/>
  <c r="CL126" i="26464"/>
  <c r="CM126" i="26464"/>
  <c r="CN126" i="26464"/>
  <c r="CO126" i="26464"/>
  <c r="CP126" i="26464"/>
  <c r="CQ126" i="26464"/>
  <c r="CR126" i="26464"/>
  <c r="CS126" i="26464"/>
  <c r="CT126" i="26464"/>
  <c r="CU126" i="26464"/>
  <c r="CV126" i="26464"/>
  <c r="CW126" i="26464"/>
  <c r="CX126" i="26464"/>
  <c r="CY126" i="26464"/>
  <c r="CZ126" i="26464"/>
  <c r="DA126" i="26464"/>
  <c r="DB126" i="26464"/>
  <c r="DE126" i="26464"/>
  <c r="DF126" i="26464"/>
  <c r="DG126" i="26464"/>
  <c r="DH126" i="26464"/>
  <c r="DI126" i="26464"/>
  <c r="DJ126" i="26464"/>
  <c r="DK126" i="26464"/>
  <c r="DL126" i="26464"/>
  <c r="DM126" i="26464"/>
  <c r="DN126" i="26464"/>
  <c r="DO126" i="26464"/>
  <c r="DP126" i="26464"/>
  <c r="DQ126" i="26464"/>
  <c r="DR126" i="26464"/>
  <c r="DS126" i="26464"/>
  <c r="DT126" i="26464"/>
  <c r="DU126" i="26464"/>
  <c r="DZ126" i="26464"/>
  <c r="EA126" i="26464"/>
  <c r="EB126" i="26464"/>
  <c r="EC126" i="26464"/>
  <c r="ED126" i="26464"/>
  <c r="EE126" i="26464"/>
  <c r="EF126" i="26464"/>
  <c r="EG126" i="26464"/>
  <c r="EH126" i="26464"/>
  <c r="EI126" i="26464"/>
  <c r="EJ126" i="26464"/>
  <c r="EK126" i="26464"/>
  <c r="EL126" i="26464"/>
  <c r="EM126" i="26464"/>
  <c r="EN126" i="26464"/>
  <c r="EO126" i="26464"/>
  <c r="EP126" i="26464"/>
  <c r="A127" i="26464"/>
  <c r="B127" i="26464"/>
  <c r="C127" i="26464"/>
  <c r="E127" i="26464"/>
  <c r="F127" i="26464"/>
  <c r="G127" i="26464"/>
  <c r="H127" i="26464"/>
  <c r="I127" i="26464"/>
  <c r="J127" i="26464"/>
  <c r="K127" i="26464"/>
  <c r="L127" i="26464"/>
  <c r="M127" i="26464"/>
  <c r="N127" i="26464"/>
  <c r="O127" i="26464"/>
  <c r="P127" i="26464"/>
  <c r="Q127" i="26464"/>
  <c r="R127" i="26464"/>
  <c r="S127" i="26464"/>
  <c r="T127" i="26464"/>
  <c r="U127" i="26464"/>
  <c r="V127" i="26464"/>
  <c r="W127" i="26464"/>
  <c r="X127" i="26464"/>
  <c r="Y127" i="26464"/>
  <c r="Z127" i="26464"/>
  <c r="AA127" i="26464"/>
  <c r="AB127" i="26464"/>
  <c r="AC127" i="26464"/>
  <c r="AD127" i="26464"/>
  <c r="AE127" i="26464"/>
  <c r="AF127" i="26464"/>
  <c r="AG127" i="26464"/>
  <c r="AH127" i="26464"/>
  <c r="AI127" i="26464"/>
  <c r="AJ127" i="26464"/>
  <c r="AK127" i="26464"/>
  <c r="AL127" i="26464"/>
  <c r="AM127" i="26464"/>
  <c r="AN127" i="26464"/>
  <c r="AO127" i="26464"/>
  <c r="AP127" i="26464"/>
  <c r="AQ127" i="26464"/>
  <c r="AR127" i="26464"/>
  <c r="AS127" i="26464"/>
  <c r="AT127" i="26464"/>
  <c r="AU127" i="26464"/>
  <c r="AV127" i="26464"/>
  <c r="AW127" i="26464"/>
  <c r="AX127" i="26464"/>
  <c r="AY127" i="26464"/>
  <c r="AZ127" i="26464"/>
  <c r="BA127" i="26464"/>
  <c r="BB127" i="26464"/>
  <c r="BC127" i="26464"/>
  <c r="BD127" i="26464"/>
  <c r="BE127" i="26464"/>
  <c r="BF127" i="26464"/>
  <c r="BG127" i="26464"/>
  <c r="BH127" i="26464"/>
  <c r="BI127" i="26464"/>
  <c r="BJ127" i="26464"/>
  <c r="BK127" i="26464"/>
  <c r="BL127" i="26464"/>
  <c r="BM127" i="26464"/>
  <c r="BN127" i="26464"/>
  <c r="BO127" i="26464"/>
  <c r="BP127" i="26464"/>
  <c r="BQ127" i="26464"/>
  <c r="BR127" i="26464"/>
  <c r="BS127" i="26464"/>
  <c r="BT127" i="26464"/>
  <c r="BU127" i="26464"/>
  <c r="BV127" i="26464"/>
  <c r="BW127" i="26464"/>
  <c r="BX127" i="26464"/>
  <c r="BY127" i="26464"/>
  <c r="BZ127" i="26464"/>
  <c r="CA127" i="26464"/>
  <c r="CB127" i="26464"/>
  <c r="CC127" i="26464"/>
  <c r="CD127" i="26464"/>
  <c r="CE127" i="26464"/>
  <c r="CF127" i="26464"/>
  <c r="CG127" i="26464"/>
  <c r="CH127" i="26464"/>
  <c r="CI127" i="26464"/>
  <c r="CJ127" i="26464"/>
  <c r="CK127" i="26464"/>
  <c r="CL127" i="26464"/>
  <c r="CM127" i="26464"/>
  <c r="CN127" i="26464"/>
  <c r="CO127" i="26464"/>
  <c r="CP127" i="26464"/>
  <c r="CQ127" i="26464"/>
  <c r="CR127" i="26464"/>
  <c r="CS127" i="26464"/>
  <c r="CT127" i="26464"/>
  <c r="CU127" i="26464"/>
  <c r="CV127" i="26464"/>
  <c r="CW127" i="26464"/>
  <c r="CX127" i="26464"/>
  <c r="CY127" i="26464"/>
  <c r="CZ127" i="26464"/>
  <c r="DA127" i="26464"/>
  <c r="DB127" i="26464"/>
  <c r="DE127" i="26464"/>
  <c r="DF127" i="26464"/>
  <c r="DG127" i="26464"/>
  <c r="DH127" i="26464"/>
  <c r="DI127" i="26464"/>
  <c r="DJ127" i="26464"/>
  <c r="DK127" i="26464"/>
  <c r="DL127" i="26464"/>
  <c r="DM127" i="26464"/>
  <c r="DN127" i="26464"/>
  <c r="DO127" i="26464"/>
  <c r="DP127" i="26464"/>
  <c r="DQ127" i="26464"/>
  <c r="DR127" i="26464"/>
  <c r="DS127" i="26464"/>
  <c r="DT127" i="26464"/>
  <c r="DU127" i="26464"/>
  <c r="DZ127" i="26464"/>
  <c r="EA127" i="26464"/>
  <c r="EB127" i="26464"/>
  <c r="EC127" i="26464"/>
  <c r="ED127" i="26464"/>
  <c r="EE127" i="26464"/>
  <c r="EF127" i="26464"/>
  <c r="EG127" i="26464"/>
  <c r="EH127" i="26464"/>
  <c r="EI127" i="26464"/>
  <c r="EJ127" i="26464"/>
  <c r="EK127" i="26464"/>
  <c r="EL127" i="26464"/>
  <c r="EM127" i="26464"/>
  <c r="EN127" i="26464"/>
  <c r="EO127" i="26464"/>
  <c r="EP127" i="26464"/>
  <c r="A128" i="26464"/>
  <c r="B128" i="26464"/>
  <c r="C128" i="26464"/>
  <c r="E128" i="26464"/>
  <c r="F128" i="26464"/>
  <c r="G128" i="26464"/>
  <c r="H128" i="26464"/>
  <c r="I128" i="26464"/>
  <c r="J128" i="26464"/>
  <c r="K128" i="26464"/>
  <c r="L128" i="26464"/>
  <c r="M128" i="26464"/>
  <c r="N128" i="26464"/>
  <c r="O128" i="26464"/>
  <c r="P128" i="26464"/>
  <c r="Q128" i="26464"/>
  <c r="R128" i="26464"/>
  <c r="S128" i="26464"/>
  <c r="T128" i="26464"/>
  <c r="U128" i="26464"/>
  <c r="V128" i="26464"/>
  <c r="W128" i="26464"/>
  <c r="X128" i="26464"/>
  <c r="Y128" i="26464"/>
  <c r="Z128" i="26464"/>
  <c r="AA128" i="26464"/>
  <c r="AB128" i="26464"/>
  <c r="AC128" i="26464"/>
  <c r="AD128" i="26464"/>
  <c r="AE128" i="26464"/>
  <c r="AF128" i="26464"/>
  <c r="AG128" i="26464"/>
  <c r="AH128" i="26464"/>
  <c r="AI128" i="26464"/>
  <c r="AJ128" i="26464"/>
  <c r="AK128" i="26464"/>
  <c r="AL128" i="26464"/>
  <c r="AM128" i="26464"/>
  <c r="AN128" i="26464"/>
  <c r="AO128" i="26464"/>
  <c r="AP128" i="26464"/>
  <c r="AQ128" i="26464"/>
  <c r="AR128" i="26464"/>
  <c r="AS128" i="26464"/>
  <c r="AT128" i="26464"/>
  <c r="AU128" i="26464"/>
  <c r="AV128" i="26464"/>
  <c r="AW128" i="26464"/>
  <c r="AX128" i="26464"/>
  <c r="AY128" i="26464"/>
  <c r="AZ128" i="26464"/>
  <c r="BA128" i="26464"/>
  <c r="BB128" i="26464"/>
  <c r="BC128" i="26464"/>
  <c r="BD128" i="26464"/>
  <c r="BE128" i="26464"/>
  <c r="BF128" i="26464"/>
  <c r="BG128" i="26464"/>
  <c r="BH128" i="26464"/>
  <c r="BI128" i="26464"/>
  <c r="BJ128" i="26464"/>
  <c r="BK128" i="26464"/>
  <c r="BL128" i="26464"/>
  <c r="BM128" i="26464"/>
  <c r="BN128" i="26464"/>
  <c r="BO128" i="26464"/>
  <c r="BP128" i="26464"/>
  <c r="BQ128" i="26464"/>
  <c r="BR128" i="26464"/>
  <c r="BS128" i="26464"/>
  <c r="BT128" i="26464"/>
  <c r="BU128" i="26464"/>
  <c r="BV128" i="26464"/>
  <c r="BW128" i="26464"/>
  <c r="BX128" i="26464"/>
  <c r="BY128" i="26464"/>
  <c r="BZ128" i="26464"/>
  <c r="CA128" i="26464"/>
  <c r="CB128" i="26464"/>
  <c r="CC128" i="26464"/>
  <c r="CD128" i="26464"/>
  <c r="CE128" i="26464"/>
  <c r="CF128" i="26464"/>
  <c r="CG128" i="26464"/>
  <c r="CH128" i="26464"/>
  <c r="CI128" i="26464"/>
  <c r="CJ128" i="26464"/>
  <c r="CK128" i="26464"/>
  <c r="CL128" i="26464"/>
  <c r="CM128" i="26464"/>
  <c r="CN128" i="26464"/>
  <c r="CO128" i="26464"/>
  <c r="CP128" i="26464"/>
  <c r="CQ128" i="26464"/>
  <c r="CR128" i="26464"/>
  <c r="CS128" i="26464"/>
  <c r="CT128" i="26464"/>
  <c r="CU128" i="26464"/>
  <c r="CV128" i="26464"/>
  <c r="CW128" i="26464"/>
  <c r="CX128" i="26464"/>
  <c r="CY128" i="26464"/>
  <c r="CZ128" i="26464"/>
  <c r="DA128" i="26464"/>
  <c r="DB128" i="26464"/>
  <c r="DE128" i="26464"/>
  <c r="DF128" i="26464"/>
  <c r="DG128" i="26464"/>
  <c r="DH128" i="26464"/>
  <c r="DI128" i="26464"/>
  <c r="DJ128" i="26464"/>
  <c r="DK128" i="26464"/>
  <c r="DL128" i="26464"/>
  <c r="DM128" i="26464"/>
  <c r="DN128" i="26464"/>
  <c r="DO128" i="26464"/>
  <c r="DP128" i="26464"/>
  <c r="DQ128" i="26464"/>
  <c r="DR128" i="26464"/>
  <c r="DS128" i="26464"/>
  <c r="DT128" i="26464"/>
  <c r="DU128" i="26464"/>
  <c r="DZ128" i="26464"/>
  <c r="EA128" i="26464"/>
  <c r="EB128" i="26464"/>
  <c r="EC128" i="26464"/>
  <c r="ED128" i="26464"/>
  <c r="EE128" i="26464"/>
  <c r="EF128" i="26464"/>
  <c r="EG128" i="26464"/>
  <c r="EH128" i="26464"/>
  <c r="EI128" i="26464"/>
  <c r="EJ128" i="26464"/>
  <c r="EK128" i="26464"/>
  <c r="EL128" i="26464"/>
  <c r="EM128" i="26464"/>
  <c r="EN128" i="26464"/>
  <c r="EO128" i="26464"/>
  <c r="EP128" i="26464"/>
  <c r="A129" i="26464"/>
  <c r="B129" i="26464"/>
  <c r="C129" i="26464"/>
  <c r="E129" i="26464"/>
  <c r="F129" i="26464"/>
  <c r="G129" i="26464"/>
  <c r="H129" i="26464"/>
  <c r="I129" i="26464"/>
  <c r="J129" i="26464"/>
  <c r="K129" i="26464"/>
  <c r="L129" i="26464"/>
  <c r="M129" i="26464"/>
  <c r="N129" i="26464"/>
  <c r="O129" i="26464"/>
  <c r="P129" i="26464"/>
  <c r="Q129" i="26464"/>
  <c r="R129" i="26464"/>
  <c r="S129" i="26464"/>
  <c r="T129" i="26464"/>
  <c r="U129" i="26464"/>
  <c r="V129" i="26464"/>
  <c r="W129" i="26464"/>
  <c r="X129" i="26464"/>
  <c r="Y129" i="26464"/>
  <c r="Z129" i="26464"/>
  <c r="AA129" i="26464"/>
  <c r="AB129" i="26464"/>
  <c r="AC129" i="26464"/>
  <c r="AD129" i="26464"/>
  <c r="AE129" i="26464"/>
  <c r="AF129" i="26464"/>
  <c r="AG129" i="26464"/>
  <c r="AH129" i="26464"/>
  <c r="AI129" i="26464"/>
  <c r="AJ129" i="26464"/>
  <c r="AK129" i="26464"/>
  <c r="AL129" i="26464"/>
  <c r="AM129" i="26464"/>
  <c r="AN129" i="26464"/>
  <c r="AO129" i="26464"/>
  <c r="AP129" i="26464"/>
  <c r="AQ129" i="26464"/>
  <c r="AR129" i="26464"/>
  <c r="AS129" i="26464"/>
  <c r="AT129" i="26464"/>
  <c r="AU129" i="26464"/>
  <c r="AV129" i="26464"/>
  <c r="AW129" i="26464"/>
  <c r="AX129" i="26464"/>
  <c r="AY129" i="26464"/>
  <c r="AZ129" i="26464"/>
  <c r="BA129" i="26464"/>
  <c r="BB129" i="26464"/>
  <c r="BC129" i="26464"/>
  <c r="BD129" i="26464"/>
  <c r="BE129" i="26464"/>
  <c r="BF129" i="26464"/>
  <c r="BG129" i="26464"/>
  <c r="BH129" i="26464"/>
  <c r="BI129" i="26464"/>
  <c r="BJ129" i="26464"/>
  <c r="BK129" i="26464"/>
  <c r="BL129" i="26464"/>
  <c r="BM129" i="26464"/>
  <c r="BN129" i="26464"/>
  <c r="BO129" i="26464"/>
  <c r="BP129" i="26464"/>
  <c r="BQ129" i="26464"/>
  <c r="BR129" i="26464"/>
  <c r="BS129" i="26464"/>
  <c r="BT129" i="26464"/>
  <c r="BU129" i="26464"/>
  <c r="BV129" i="26464"/>
  <c r="BW129" i="26464"/>
  <c r="BX129" i="26464"/>
  <c r="BY129" i="26464"/>
  <c r="BZ129" i="26464"/>
  <c r="CA129" i="26464"/>
  <c r="CB129" i="26464"/>
  <c r="CC129" i="26464"/>
  <c r="CD129" i="26464"/>
  <c r="CE129" i="26464"/>
  <c r="CF129" i="26464"/>
  <c r="CG129" i="26464"/>
  <c r="CH129" i="26464"/>
  <c r="CI129" i="26464"/>
  <c r="CJ129" i="26464"/>
  <c r="CK129" i="26464"/>
  <c r="CL129" i="26464"/>
  <c r="CM129" i="26464"/>
  <c r="CN129" i="26464"/>
  <c r="CO129" i="26464"/>
  <c r="CP129" i="26464"/>
  <c r="CQ129" i="26464"/>
  <c r="CR129" i="26464"/>
  <c r="CS129" i="26464"/>
  <c r="CT129" i="26464"/>
  <c r="CU129" i="26464"/>
  <c r="CV129" i="26464"/>
  <c r="CW129" i="26464"/>
  <c r="CX129" i="26464"/>
  <c r="CY129" i="26464"/>
  <c r="CZ129" i="26464"/>
  <c r="DA129" i="26464"/>
  <c r="DB129" i="26464"/>
  <c r="DE129" i="26464"/>
  <c r="DF129" i="26464"/>
  <c r="DG129" i="26464"/>
  <c r="DH129" i="26464"/>
  <c r="DI129" i="26464"/>
  <c r="DJ129" i="26464"/>
  <c r="DK129" i="26464"/>
  <c r="DL129" i="26464"/>
  <c r="DM129" i="26464"/>
  <c r="DN129" i="26464"/>
  <c r="DO129" i="26464"/>
  <c r="DP129" i="26464"/>
  <c r="DQ129" i="26464"/>
  <c r="DR129" i="26464"/>
  <c r="DS129" i="26464"/>
  <c r="DT129" i="26464"/>
  <c r="DU129" i="26464"/>
  <c r="DZ129" i="26464"/>
  <c r="EA129" i="26464"/>
  <c r="EB129" i="26464"/>
  <c r="EC129" i="26464"/>
  <c r="ED129" i="26464"/>
  <c r="EE129" i="26464"/>
  <c r="EF129" i="26464"/>
  <c r="EG129" i="26464"/>
  <c r="EH129" i="26464"/>
  <c r="EI129" i="26464"/>
  <c r="EJ129" i="26464"/>
  <c r="EK129" i="26464"/>
  <c r="EL129" i="26464"/>
  <c r="EM129" i="26464"/>
  <c r="EN129" i="26464"/>
  <c r="EO129" i="26464"/>
  <c r="EP129" i="26464"/>
  <c r="A130" i="26464"/>
  <c r="B130" i="26464"/>
  <c r="C130" i="26464"/>
  <c r="E130" i="26464"/>
  <c r="F130" i="26464"/>
  <c r="G130" i="26464"/>
  <c r="H130" i="26464"/>
  <c r="I130" i="26464"/>
  <c r="J130" i="26464"/>
  <c r="K130" i="26464"/>
  <c r="L130" i="26464"/>
  <c r="M130" i="26464"/>
  <c r="N130" i="26464"/>
  <c r="O130" i="26464"/>
  <c r="P130" i="26464"/>
  <c r="Q130" i="26464"/>
  <c r="R130" i="26464"/>
  <c r="S130" i="26464"/>
  <c r="T130" i="26464"/>
  <c r="U130" i="26464"/>
  <c r="V130" i="26464"/>
  <c r="W130" i="26464"/>
  <c r="X130" i="26464"/>
  <c r="Y130" i="26464"/>
  <c r="Z130" i="26464"/>
  <c r="AA130" i="26464"/>
  <c r="AB130" i="26464"/>
  <c r="AC130" i="26464"/>
  <c r="AD130" i="26464"/>
  <c r="AE130" i="26464"/>
  <c r="AF130" i="26464"/>
  <c r="AG130" i="26464"/>
  <c r="AH130" i="26464"/>
  <c r="AI130" i="26464"/>
  <c r="AJ130" i="26464"/>
  <c r="AK130" i="26464"/>
  <c r="AL130" i="26464"/>
  <c r="AM130" i="26464"/>
  <c r="AN130" i="26464"/>
  <c r="AO130" i="26464"/>
  <c r="AP130" i="26464"/>
  <c r="AQ130" i="26464"/>
  <c r="AR130" i="26464"/>
  <c r="AS130" i="26464"/>
  <c r="AT130" i="26464"/>
  <c r="AU130" i="26464"/>
  <c r="AV130" i="26464"/>
  <c r="AW130" i="26464"/>
  <c r="AX130" i="26464"/>
  <c r="AY130" i="26464"/>
  <c r="AZ130" i="26464"/>
  <c r="BA130" i="26464"/>
  <c r="BB130" i="26464"/>
  <c r="BC130" i="26464"/>
  <c r="BD130" i="26464"/>
  <c r="BE130" i="26464"/>
  <c r="BF130" i="26464"/>
  <c r="BG130" i="26464"/>
  <c r="BH130" i="26464"/>
  <c r="BI130" i="26464"/>
  <c r="BJ130" i="26464"/>
  <c r="BK130" i="26464"/>
  <c r="BL130" i="26464"/>
  <c r="BM130" i="26464"/>
  <c r="BN130" i="26464"/>
  <c r="BO130" i="26464"/>
  <c r="BP130" i="26464"/>
  <c r="BQ130" i="26464"/>
  <c r="BR130" i="26464"/>
  <c r="BS130" i="26464"/>
  <c r="BT130" i="26464"/>
  <c r="BU130" i="26464"/>
  <c r="BV130" i="26464"/>
  <c r="BW130" i="26464"/>
  <c r="BX130" i="26464"/>
  <c r="BY130" i="26464"/>
  <c r="BZ130" i="26464"/>
  <c r="CA130" i="26464"/>
  <c r="CB130" i="26464"/>
  <c r="CC130" i="26464"/>
  <c r="CD130" i="26464"/>
  <c r="CE130" i="26464"/>
  <c r="CF130" i="26464"/>
  <c r="CG130" i="26464"/>
  <c r="CH130" i="26464"/>
  <c r="CI130" i="26464"/>
  <c r="CJ130" i="26464"/>
  <c r="CK130" i="26464"/>
  <c r="CL130" i="26464"/>
  <c r="CM130" i="26464"/>
  <c r="CN130" i="26464"/>
  <c r="CO130" i="26464"/>
  <c r="CP130" i="26464"/>
  <c r="CQ130" i="26464"/>
  <c r="CR130" i="26464"/>
  <c r="CS130" i="26464"/>
  <c r="CT130" i="26464"/>
  <c r="CU130" i="26464"/>
  <c r="CV130" i="26464"/>
  <c r="CW130" i="26464"/>
  <c r="CX130" i="26464"/>
  <c r="CY130" i="26464"/>
  <c r="CZ130" i="26464"/>
  <c r="DA130" i="26464"/>
  <c r="DB130" i="26464"/>
  <c r="DE130" i="26464"/>
  <c r="DF130" i="26464"/>
  <c r="DG130" i="26464"/>
  <c r="DH130" i="26464"/>
  <c r="DI130" i="26464"/>
  <c r="DJ130" i="26464"/>
  <c r="DK130" i="26464"/>
  <c r="DL130" i="26464"/>
  <c r="DM130" i="26464"/>
  <c r="DN130" i="26464"/>
  <c r="DO130" i="26464"/>
  <c r="DP130" i="26464"/>
  <c r="DQ130" i="26464"/>
  <c r="DR130" i="26464"/>
  <c r="DS130" i="26464"/>
  <c r="DT130" i="26464"/>
  <c r="DU130" i="26464"/>
  <c r="DZ130" i="26464"/>
  <c r="EA130" i="26464"/>
  <c r="EB130" i="26464"/>
  <c r="EC130" i="26464"/>
  <c r="ED130" i="26464"/>
  <c r="EE130" i="26464"/>
  <c r="EF130" i="26464"/>
  <c r="EG130" i="26464"/>
  <c r="EH130" i="26464"/>
  <c r="EI130" i="26464"/>
  <c r="EJ130" i="26464"/>
  <c r="EK130" i="26464"/>
  <c r="EL130" i="26464"/>
  <c r="EM130" i="26464"/>
  <c r="EN130" i="26464"/>
  <c r="EO130" i="26464"/>
  <c r="EP130" i="26464"/>
  <c r="A131" i="26464"/>
  <c r="B131" i="26464"/>
  <c r="C131" i="26464"/>
  <c r="E131" i="26464"/>
  <c r="F131" i="26464"/>
  <c r="G131" i="26464"/>
  <c r="H131" i="26464"/>
  <c r="I131" i="26464"/>
  <c r="J131" i="26464"/>
  <c r="K131" i="26464"/>
  <c r="L131" i="26464"/>
  <c r="M131" i="26464"/>
  <c r="N131" i="26464"/>
  <c r="O131" i="26464"/>
  <c r="P131" i="26464"/>
  <c r="Q131" i="26464"/>
  <c r="R131" i="26464"/>
  <c r="S131" i="26464"/>
  <c r="T131" i="26464"/>
  <c r="U131" i="26464"/>
  <c r="V131" i="26464"/>
  <c r="W131" i="26464"/>
  <c r="X131" i="26464"/>
  <c r="Y131" i="26464"/>
  <c r="Z131" i="26464"/>
  <c r="AA131" i="26464"/>
  <c r="AB131" i="26464"/>
  <c r="AC131" i="26464"/>
  <c r="AD131" i="26464"/>
  <c r="AE131" i="26464"/>
  <c r="AF131" i="26464"/>
  <c r="AG131" i="26464"/>
  <c r="AH131" i="26464"/>
  <c r="AI131" i="26464"/>
  <c r="AJ131" i="26464"/>
  <c r="AK131" i="26464"/>
  <c r="AL131" i="26464"/>
  <c r="AM131" i="26464"/>
  <c r="AN131" i="26464"/>
  <c r="AO131" i="26464"/>
  <c r="AP131" i="26464"/>
  <c r="AQ131" i="26464"/>
  <c r="AR131" i="26464"/>
  <c r="AS131" i="26464"/>
  <c r="AT131" i="26464"/>
  <c r="AU131" i="26464"/>
  <c r="AV131" i="26464"/>
  <c r="AW131" i="26464"/>
  <c r="AX131" i="26464"/>
  <c r="AY131" i="26464"/>
  <c r="AZ131" i="26464"/>
  <c r="BA131" i="26464"/>
  <c r="BB131" i="26464"/>
  <c r="BC131" i="26464"/>
  <c r="BD131" i="26464"/>
  <c r="BE131" i="26464"/>
  <c r="BF131" i="26464"/>
  <c r="BG131" i="26464"/>
  <c r="BH131" i="26464"/>
  <c r="BI131" i="26464"/>
  <c r="BJ131" i="26464"/>
  <c r="BK131" i="26464"/>
  <c r="BL131" i="26464"/>
  <c r="BM131" i="26464"/>
  <c r="BN131" i="26464"/>
  <c r="BO131" i="26464"/>
  <c r="BP131" i="26464"/>
  <c r="BQ131" i="26464"/>
  <c r="BR131" i="26464"/>
  <c r="BS131" i="26464"/>
  <c r="BT131" i="26464"/>
  <c r="BU131" i="26464"/>
  <c r="BV131" i="26464"/>
  <c r="BW131" i="26464"/>
  <c r="BX131" i="26464"/>
  <c r="BY131" i="26464"/>
  <c r="BZ131" i="26464"/>
  <c r="CA131" i="26464"/>
  <c r="CB131" i="26464"/>
  <c r="CC131" i="26464"/>
  <c r="CD131" i="26464"/>
  <c r="CE131" i="26464"/>
  <c r="CF131" i="26464"/>
  <c r="CG131" i="26464"/>
  <c r="CH131" i="26464"/>
  <c r="CI131" i="26464"/>
  <c r="CJ131" i="26464"/>
  <c r="CK131" i="26464"/>
  <c r="CL131" i="26464"/>
  <c r="CM131" i="26464"/>
  <c r="CN131" i="26464"/>
  <c r="CO131" i="26464"/>
  <c r="CP131" i="26464"/>
  <c r="CQ131" i="26464"/>
  <c r="CR131" i="26464"/>
  <c r="CS131" i="26464"/>
  <c r="CT131" i="26464"/>
  <c r="CU131" i="26464"/>
  <c r="CV131" i="26464"/>
  <c r="CW131" i="26464"/>
  <c r="CX131" i="26464"/>
  <c r="CY131" i="26464"/>
  <c r="CZ131" i="26464"/>
  <c r="DA131" i="26464"/>
  <c r="DB131" i="26464"/>
  <c r="DE131" i="26464"/>
  <c r="DF131" i="26464"/>
  <c r="DG131" i="26464"/>
  <c r="DH131" i="26464"/>
  <c r="DI131" i="26464"/>
  <c r="DJ131" i="26464"/>
  <c r="DK131" i="26464"/>
  <c r="DL131" i="26464"/>
  <c r="DM131" i="26464"/>
  <c r="DN131" i="26464"/>
  <c r="DO131" i="26464"/>
  <c r="DP131" i="26464"/>
  <c r="DQ131" i="26464"/>
  <c r="DR131" i="26464"/>
  <c r="DS131" i="26464"/>
  <c r="DT131" i="26464"/>
  <c r="DU131" i="26464"/>
  <c r="DZ131" i="26464"/>
  <c r="EA131" i="26464"/>
  <c r="EB131" i="26464"/>
  <c r="EC131" i="26464"/>
  <c r="ED131" i="26464"/>
  <c r="EE131" i="26464"/>
  <c r="EF131" i="26464"/>
  <c r="EG131" i="26464"/>
  <c r="EH131" i="26464"/>
  <c r="EI131" i="26464"/>
  <c r="EJ131" i="26464"/>
  <c r="EK131" i="26464"/>
  <c r="EL131" i="26464"/>
  <c r="EM131" i="26464"/>
  <c r="EN131" i="26464"/>
  <c r="EO131" i="26464"/>
  <c r="EP131" i="26464"/>
  <c r="A132" i="26464"/>
  <c r="B132" i="26464"/>
  <c r="C132" i="26464"/>
  <c r="E132" i="26464"/>
  <c r="F132" i="26464"/>
  <c r="G132" i="26464"/>
  <c r="H132" i="26464"/>
  <c r="I132" i="26464"/>
  <c r="J132" i="26464"/>
  <c r="K132" i="26464"/>
  <c r="L132" i="26464"/>
  <c r="M132" i="26464"/>
  <c r="N132" i="26464"/>
  <c r="O132" i="26464"/>
  <c r="P132" i="26464"/>
  <c r="Q132" i="26464"/>
  <c r="R132" i="26464"/>
  <c r="S132" i="26464"/>
  <c r="T132" i="26464"/>
  <c r="U132" i="26464"/>
  <c r="V132" i="26464"/>
  <c r="W132" i="26464"/>
  <c r="X132" i="26464"/>
  <c r="Y132" i="26464"/>
  <c r="Z132" i="26464"/>
  <c r="AA132" i="26464"/>
  <c r="AB132" i="26464"/>
  <c r="AC132" i="26464"/>
  <c r="AD132" i="26464"/>
  <c r="AE132" i="26464"/>
  <c r="AF132" i="26464"/>
  <c r="AG132" i="26464"/>
  <c r="AH132" i="26464"/>
  <c r="AI132" i="26464"/>
  <c r="AJ132" i="26464"/>
  <c r="AK132" i="26464"/>
  <c r="AL132" i="26464"/>
  <c r="AM132" i="26464"/>
  <c r="AN132" i="26464"/>
  <c r="AO132" i="26464"/>
  <c r="AP132" i="26464"/>
  <c r="AQ132" i="26464"/>
  <c r="AR132" i="26464"/>
  <c r="AS132" i="26464"/>
  <c r="AT132" i="26464"/>
  <c r="AU132" i="26464"/>
  <c r="AV132" i="26464"/>
  <c r="AW132" i="26464"/>
  <c r="AX132" i="26464"/>
  <c r="AY132" i="26464"/>
  <c r="AZ132" i="26464"/>
  <c r="BA132" i="26464"/>
  <c r="BB132" i="26464"/>
  <c r="BC132" i="26464"/>
  <c r="BD132" i="26464"/>
  <c r="BE132" i="26464"/>
  <c r="BF132" i="26464"/>
  <c r="BG132" i="26464"/>
  <c r="BH132" i="26464"/>
  <c r="BI132" i="26464"/>
  <c r="BJ132" i="26464"/>
  <c r="BK132" i="26464"/>
  <c r="BL132" i="26464"/>
  <c r="BM132" i="26464"/>
  <c r="BN132" i="26464"/>
  <c r="BO132" i="26464"/>
  <c r="BP132" i="26464"/>
  <c r="BQ132" i="26464"/>
  <c r="BR132" i="26464"/>
  <c r="BS132" i="26464"/>
  <c r="BT132" i="26464"/>
  <c r="BU132" i="26464"/>
  <c r="BV132" i="26464"/>
  <c r="BW132" i="26464"/>
  <c r="BX132" i="26464"/>
  <c r="BY132" i="26464"/>
  <c r="BZ132" i="26464"/>
  <c r="CA132" i="26464"/>
  <c r="CB132" i="26464"/>
  <c r="CC132" i="26464"/>
  <c r="CD132" i="26464"/>
  <c r="CE132" i="26464"/>
  <c r="CF132" i="26464"/>
  <c r="CG132" i="26464"/>
  <c r="CH132" i="26464"/>
  <c r="CI132" i="26464"/>
  <c r="CJ132" i="26464"/>
  <c r="CK132" i="26464"/>
  <c r="CL132" i="26464"/>
  <c r="CM132" i="26464"/>
  <c r="CN132" i="26464"/>
  <c r="CO132" i="26464"/>
  <c r="CP132" i="26464"/>
  <c r="CQ132" i="26464"/>
  <c r="CR132" i="26464"/>
  <c r="CS132" i="26464"/>
  <c r="CT132" i="26464"/>
  <c r="CU132" i="26464"/>
  <c r="CV132" i="26464"/>
  <c r="CW132" i="26464"/>
  <c r="CX132" i="26464"/>
  <c r="CY132" i="26464"/>
  <c r="CZ132" i="26464"/>
  <c r="DA132" i="26464"/>
  <c r="DB132" i="26464"/>
  <c r="DE132" i="26464"/>
  <c r="DF132" i="26464"/>
  <c r="DG132" i="26464"/>
  <c r="DH132" i="26464"/>
  <c r="DI132" i="26464"/>
  <c r="DJ132" i="26464"/>
  <c r="DK132" i="26464"/>
  <c r="DL132" i="26464"/>
  <c r="DM132" i="26464"/>
  <c r="DN132" i="26464"/>
  <c r="DO132" i="26464"/>
  <c r="DP132" i="26464"/>
  <c r="DQ132" i="26464"/>
  <c r="DR132" i="26464"/>
  <c r="DS132" i="26464"/>
  <c r="DT132" i="26464"/>
  <c r="DU132" i="26464"/>
  <c r="DZ132" i="26464"/>
  <c r="EA132" i="26464"/>
  <c r="EB132" i="26464"/>
  <c r="EC132" i="26464"/>
  <c r="ED132" i="26464"/>
  <c r="EE132" i="26464"/>
  <c r="EF132" i="26464"/>
  <c r="EG132" i="26464"/>
  <c r="EH132" i="26464"/>
  <c r="EI132" i="26464"/>
  <c r="EJ132" i="26464"/>
  <c r="EK132" i="26464"/>
  <c r="EL132" i="26464"/>
  <c r="EM132" i="26464"/>
  <c r="EN132" i="26464"/>
  <c r="EO132" i="26464"/>
  <c r="EP132" i="26464"/>
  <c r="A133" i="26464"/>
  <c r="B133" i="26464"/>
  <c r="C133" i="26464"/>
  <c r="E133" i="26464"/>
  <c r="F133" i="26464"/>
  <c r="G133" i="26464"/>
  <c r="H133" i="26464"/>
  <c r="I133" i="26464"/>
  <c r="J133" i="26464"/>
  <c r="K133" i="26464"/>
  <c r="L133" i="26464"/>
  <c r="M133" i="26464"/>
  <c r="N133" i="26464"/>
  <c r="O133" i="26464"/>
  <c r="P133" i="26464"/>
  <c r="Q133" i="26464"/>
  <c r="R133" i="26464"/>
  <c r="S133" i="26464"/>
  <c r="T133" i="26464"/>
  <c r="U133" i="26464"/>
  <c r="V133" i="26464"/>
  <c r="W133" i="26464"/>
  <c r="X133" i="26464"/>
  <c r="Y133" i="26464"/>
  <c r="Z133" i="26464"/>
  <c r="AA133" i="26464"/>
  <c r="AB133" i="26464"/>
  <c r="AC133" i="26464"/>
  <c r="AD133" i="26464"/>
  <c r="AE133" i="26464"/>
  <c r="AF133" i="26464"/>
  <c r="AG133" i="26464"/>
  <c r="AH133" i="26464"/>
  <c r="AI133" i="26464"/>
  <c r="AJ133" i="26464"/>
  <c r="AK133" i="26464"/>
  <c r="AL133" i="26464"/>
  <c r="AM133" i="26464"/>
  <c r="AN133" i="26464"/>
  <c r="AO133" i="26464"/>
  <c r="AP133" i="26464"/>
  <c r="AQ133" i="26464"/>
  <c r="AR133" i="26464"/>
  <c r="AS133" i="26464"/>
  <c r="AT133" i="26464"/>
  <c r="AU133" i="26464"/>
  <c r="AV133" i="26464"/>
  <c r="AW133" i="26464"/>
  <c r="AX133" i="26464"/>
  <c r="AY133" i="26464"/>
  <c r="AZ133" i="26464"/>
  <c r="BA133" i="26464"/>
  <c r="BB133" i="26464"/>
  <c r="BC133" i="26464"/>
  <c r="BD133" i="26464"/>
  <c r="BE133" i="26464"/>
  <c r="BF133" i="26464"/>
  <c r="BG133" i="26464"/>
  <c r="BH133" i="26464"/>
  <c r="BI133" i="26464"/>
  <c r="BJ133" i="26464"/>
  <c r="BK133" i="26464"/>
  <c r="BL133" i="26464"/>
  <c r="BM133" i="26464"/>
  <c r="BN133" i="26464"/>
  <c r="BO133" i="26464"/>
  <c r="BP133" i="26464"/>
  <c r="BQ133" i="26464"/>
  <c r="BR133" i="26464"/>
  <c r="BS133" i="26464"/>
  <c r="BT133" i="26464"/>
  <c r="BU133" i="26464"/>
  <c r="BV133" i="26464"/>
  <c r="BW133" i="26464"/>
  <c r="BX133" i="26464"/>
  <c r="BY133" i="26464"/>
  <c r="BZ133" i="26464"/>
  <c r="CA133" i="26464"/>
  <c r="CB133" i="26464"/>
  <c r="CC133" i="26464"/>
  <c r="CD133" i="26464"/>
  <c r="CE133" i="26464"/>
  <c r="CF133" i="26464"/>
  <c r="CG133" i="26464"/>
  <c r="CH133" i="26464"/>
  <c r="CI133" i="26464"/>
  <c r="CJ133" i="26464"/>
  <c r="CK133" i="26464"/>
  <c r="CL133" i="26464"/>
  <c r="CM133" i="26464"/>
  <c r="CN133" i="26464"/>
  <c r="CO133" i="26464"/>
  <c r="CP133" i="26464"/>
  <c r="CQ133" i="26464"/>
  <c r="CR133" i="26464"/>
  <c r="CS133" i="26464"/>
  <c r="CT133" i="26464"/>
  <c r="CU133" i="26464"/>
  <c r="CV133" i="26464"/>
  <c r="CW133" i="26464"/>
  <c r="CX133" i="26464"/>
  <c r="CY133" i="26464"/>
  <c r="CZ133" i="26464"/>
  <c r="DA133" i="26464"/>
  <c r="DB133" i="26464"/>
  <c r="DE133" i="26464"/>
  <c r="DF133" i="26464"/>
  <c r="DG133" i="26464"/>
  <c r="DH133" i="26464"/>
  <c r="DI133" i="26464"/>
  <c r="DJ133" i="26464"/>
  <c r="DK133" i="26464"/>
  <c r="DL133" i="26464"/>
  <c r="DM133" i="26464"/>
  <c r="DN133" i="26464"/>
  <c r="DO133" i="26464"/>
  <c r="DP133" i="26464"/>
  <c r="DQ133" i="26464"/>
  <c r="DR133" i="26464"/>
  <c r="DS133" i="26464"/>
  <c r="DT133" i="26464"/>
  <c r="DU133" i="26464"/>
  <c r="DZ133" i="26464"/>
  <c r="EA133" i="26464"/>
  <c r="EB133" i="26464"/>
  <c r="EC133" i="26464"/>
  <c r="ED133" i="26464"/>
  <c r="EE133" i="26464"/>
  <c r="EF133" i="26464"/>
  <c r="EG133" i="26464"/>
  <c r="EH133" i="26464"/>
  <c r="EI133" i="26464"/>
  <c r="EJ133" i="26464"/>
  <c r="EK133" i="26464"/>
  <c r="EL133" i="26464"/>
  <c r="EM133" i="26464"/>
  <c r="EN133" i="26464"/>
  <c r="EO133" i="26464"/>
  <c r="EP133" i="26464"/>
  <c r="A134" i="26464"/>
  <c r="B134" i="26464"/>
  <c r="C134" i="26464"/>
  <c r="E134" i="26464"/>
  <c r="F134" i="26464"/>
  <c r="G134" i="26464"/>
  <c r="H134" i="26464"/>
  <c r="I134" i="26464"/>
  <c r="J134" i="26464"/>
  <c r="K134" i="26464"/>
  <c r="L134" i="26464"/>
  <c r="M134" i="26464"/>
  <c r="N134" i="26464"/>
  <c r="O134" i="26464"/>
  <c r="P134" i="26464"/>
  <c r="Q134" i="26464"/>
  <c r="R134" i="26464"/>
  <c r="S134" i="26464"/>
  <c r="T134" i="26464"/>
  <c r="U134" i="26464"/>
  <c r="V134" i="26464"/>
  <c r="W134" i="26464"/>
  <c r="X134" i="26464"/>
  <c r="Y134" i="26464"/>
  <c r="Z134" i="26464"/>
  <c r="AA134" i="26464"/>
  <c r="AB134" i="26464"/>
  <c r="AC134" i="26464"/>
  <c r="AD134" i="26464"/>
  <c r="AE134" i="26464"/>
  <c r="AF134" i="26464"/>
  <c r="AG134" i="26464"/>
  <c r="AH134" i="26464"/>
  <c r="AI134" i="26464"/>
  <c r="AJ134" i="26464"/>
  <c r="AK134" i="26464"/>
  <c r="AL134" i="26464"/>
  <c r="AM134" i="26464"/>
  <c r="AN134" i="26464"/>
  <c r="AO134" i="26464"/>
  <c r="AP134" i="26464"/>
  <c r="AQ134" i="26464"/>
  <c r="AR134" i="26464"/>
  <c r="AS134" i="26464"/>
  <c r="AT134" i="26464"/>
  <c r="AU134" i="26464"/>
  <c r="AV134" i="26464"/>
  <c r="AW134" i="26464"/>
  <c r="AX134" i="26464"/>
  <c r="AY134" i="26464"/>
  <c r="AZ134" i="26464"/>
  <c r="BA134" i="26464"/>
  <c r="BB134" i="26464"/>
  <c r="BC134" i="26464"/>
  <c r="BD134" i="26464"/>
  <c r="BE134" i="26464"/>
  <c r="BF134" i="26464"/>
  <c r="BG134" i="26464"/>
  <c r="BH134" i="26464"/>
  <c r="BI134" i="26464"/>
  <c r="BJ134" i="26464"/>
  <c r="BK134" i="26464"/>
  <c r="BL134" i="26464"/>
  <c r="BM134" i="26464"/>
  <c r="BN134" i="26464"/>
  <c r="BO134" i="26464"/>
  <c r="BP134" i="26464"/>
  <c r="BQ134" i="26464"/>
  <c r="BR134" i="26464"/>
  <c r="BS134" i="26464"/>
  <c r="BT134" i="26464"/>
  <c r="BU134" i="26464"/>
  <c r="BV134" i="26464"/>
  <c r="BW134" i="26464"/>
  <c r="BX134" i="26464"/>
  <c r="BY134" i="26464"/>
  <c r="BZ134" i="26464"/>
  <c r="CA134" i="26464"/>
  <c r="CB134" i="26464"/>
  <c r="CC134" i="26464"/>
  <c r="CD134" i="26464"/>
  <c r="CE134" i="26464"/>
  <c r="CF134" i="26464"/>
  <c r="CG134" i="26464"/>
  <c r="CH134" i="26464"/>
  <c r="CI134" i="26464"/>
  <c r="CJ134" i="26464"/>
  <c r="CK134" i="26464"/>
  <c r="CL134" i="26464"/>
  <c r="CM134" i="26464"/>
  <c r="CN134" i="26464"/>
  <c r="CO134" i="26464"/>
  <c r="CP134" i="26464"/>
  <c r="CQ134" i="26464"/>
  <c r="CR134" i="26464"/>
  <c r="CS134" i="26464"/>
  <c r="CT134" i="26464"/>
  <c r="CU134" i="26464"/>
  <c r="CV134" i="26464"/>
  <c r="CW134" i="26464"/>
  <c r="CX134" i="26464"/>
  <c r="CY134" i="26464"/>
  <c r="CZ134" i="26464"/>
  <c r="DA134" i="26464"/>
  <c r="DB134" i="26464"/>
  <c r="DE134" i="26464"/>
  <c r="DF134" i="26464"/>
  <c r="DG134" i="26464"/>
  <c r="DH134" i="26464"/>
  <c r="DI134" i="26464"/>
  <c r="DJ134" i="26464"/>
  <c r="DK134" i="26464"/>
  <c r="DL134" i="26464"/>
  <c r="DM134" i="26464"/>
  <c r="DN134" i="26464"/>
  <c r="DO134" i="26464"/>
  <c r="DP134" i="26464"/>
  <c r="DQ134" i="26464"/>
  <c r="DR134" i="26464"/>
  <c r="DS134" i="26464"/>
  <c r="DT134" i="26464"/>
  <c r="DU134" i="26464"/>
  <c r="DZ134" i="26464"/>
  <c r="EA134" i="26464"/>
  <c r="EB134" i="26464"/>
  <c r="EC134" i="26464"/>
  <c r="ED134" i="26464"/>
  <c r="EE134" i="26464"/>
  <c r="EF134" i="26464"/>
  <c r="EG134" i="26464"/>
  <c r="EH134" i="26464"/>
  <c r="EI134" i="26464"/>
  <c r="EJ134" i="26464"/>
  <c r="EK134" i="26464"/>
  <c r="EL134" i="26464"/>
  <c r="EM134" i="26464"/>
  <c r="EN134" i="26464"/>
  <c r="EO134" i="26464"/>
  <c r="EP134" i="26464"/>
  <c r="A135" i="26464"/>
  <c r="B135" i="26464"/>
  <c r="C135" i="26464"/>
  <c r="E135" i="26464"/>
  <c r="F135" i="26464"/>
  <c r="G135" i="26464"/>
  <c r="H135" i="26464"/>
  <c r="I135" i="26464"/>
  <c r="J135" i="26464"/>
  <c r="K135" i="26464"/>
  <c r="L135" i="26464"/>
  <c r="M135" i="26464"/>
  <c r="N135" i="26464"/>
  <c r="O135" i="26464"/>
  <c r="P135" i="26464"/>
  <c r="Q135" i="26464"/>
  <c r="R135" i="26464"/>
  <c r="S135" i="26464"/>
  <c r="T135" i="26464"/>
  <c r="U135" i="26464"/>
  <c r="V135" i="26464"/>
  <c r="W135" i="26464"/>
  <c r="X135" i="26464"/>
  <c r="Y135" i="26464"/>
  <c r="Z135" i="26464"/>
  <c r="AA135" i="26464"/>
  <c r="AB135" i="26464"/>
  <c r="AC135" i="26464"/>
  <c r="AD135" i="26464"/>
  <c r="AE135" i="26464"/>
  <c r="AF135" i="26464"/>
  <c r="AG135" i="26464"/>
  <c r="AH135" i="26464"/>
  <c r="AI135" i="26464"/>
  <c r="AJ135" i="26464"/>
  <c r="AK135" i="26464"/>
  <c r="AL135" i="26464"/>
  <c r="AM135" i="26464"/>
  <c r="AN135" i="26464"/>
  <c r="AO135" i="26464"/>
  <c r="AP135" i="26464"/>
  <c r="AQ135" i="26464"/>
  <c r="AR135" i="26464"/>
  <c r="AS135" i="26464"/>
  <c r="AT135" i="26464"/>
  <c r="AU135" i="26464"/>
  <c r="AV135" i="26464"/>
  <c r="AW135" i="26464"/>
  <c r="AX135" i="26464"/>
  <c r="AY135" i="26464"/>
  <c r="AZ135" i="26464"/>
  <c r="BA135" i="26464"/>
  <c r="BB135" i="26464"/>
  <c r="BC135" i="26464"/>
  <c r="BD135" i="26464"/>
  <c r="BE135" i="26464"/>
  <c r="BF135" i="26464"/>
  <c r="BG135" i="26464"/>
  <c r="BH135" i="26464"/>
  <c r="BI135" i="26464"/>
  <c r="BJ135" i="26464"/>
  <c r="BK135" i="26464"/>
  <c r="BL135" i="26464"/>
  <c r="BM135" i="26464"/>
  <c r="BN135" i="26464"/>
  <c r="BO135" i="26464"/>
  <c r="BP135" i="26464"/>
  <c r="BQ135" i="26464"/>
  <c r="BR135" i="26464"/>
  <c r="BS135" i="26464"/>
  <c r="BT135" i="26464"/>
  <c r="BU135" i="26464"/>
  <c r="BV135" i="26464"/>
  <c r="BW135" i="26464"/>
  <c r="BX135" i="26464"/>
  <c r="BY135" i="26464"/>
  <c r="BZ135" i="26464"/>
  <c r="CA135" i="26464"/>
  <c r="CB135" i="26464"/>
  <c r="CC135" i="26464"/>
  <c r="CD135" i="26464"/>
  <c r="CE135" i="26464"/>
  <c r="CF135" i="26464"/>
  <c r="CG135" i="26464"/>
  <c r="CH135" i="26464"/>
  <c r="CI135" i="26464"/>
  <c r="CJ135" i="26464"/>
  <c r="CK135" i="26464"/>
  <c r="CL135" i="26464"/>
  <c r="CM135" i="26464"/>
  <c r="CN135" i="26464"/>
  <c r="CO135" i="26464"/>
  <c r="CP135" i="26464"/>
  <c r="CQ135" i="26464"/>
  <c r="CR135" i="26464"/>
  <c r="CS135" i="26464"/>
  <c r="CT135" i="26464"/>
  <c r="CU135" i="26464"/>
  <c r="CV135" i="26464"/>
  <c r="CW135" i="26464"/>
  <c r="CX135" i="26464"/>
  <c r="CY135" i="26464"/>
  <c r="CZ135" i="26464"/>
  <c r="DA135" i="26464"/>
  <c r="DB135" i="26464"/>
  <c r="DE135" i="26464"/>
  <c r="DF135" i="26464"/>
  <c r="DG135" i="26464"/>
  <c r="DH135" i="26464"/>
  <c r="DI135" i="26464"/>
  <c r="DJ135" i="26464"/>
  <c r="DK135" i="26464"/>
  <c r="DL135" i="26464"/>
  <c r="DM135" i="26464"/>
  <c r="DN135" i="26464"/>
  <c r="DO135" i="26464"/>
  <c r="DP135" i="26464"/>
  <c r="DQ135" i="26464"/>
  <c r="DR135" i="26464"/>
  <c r="DS135" i="26464"/>
  <c r="DT135" i="26464"/>
  <c r="DU135" i="26464"/>
  <c r="DZ135" i="26464"/>
  <c r="EA135" i="26464"/>
  <c r="EB135" i="26464"/>
  <c r="EC135" i="26464"/>
  <c r="ED135" i="26464"/>
  <c r="EE135" i="26464"/>
  <c r="EF135" i="26464"/>
  <c r="EG135" i="26464"/>
  <c r="EH135" i="26464"/>
  <c r="EI135" i="26464"/>
  <c r="EJ135" i="26464"/>
  <c r="EK135" i="26464"/>
  <c r="EL135" i="26464"/>
  <c r="EM135" i="26464"/>
  <c r="EN135" i="26464"/>
  <c r="EO135" i="26464"/>
  <c r="EP135" i="26464"/>
  <c r="A136" i="26464"/>
  <c r="B136" i="26464"/>
  <c r="C136" i="26464"/>
  <c r="E136" i="26464"/>
  <c r="F136" i="26464"/>
  <c r="G136" i="26464"/>
  <c r="H136" i="26464"/>
  <c r="I136" i="26464"/>
  <c r="J136" i="26464"/>
  <c r="K136" i="26464"/>
  <c r="L136" i="26464"/>
  <c r="M136" i="26464"/>
  <c r="N136" i="26464"/>
  <c r="O136" i="26464"/>
  <c r="P136" i="26464"/>
  <c r="Q136" i="26464"/>
  <c r="R136" i="26464"/>
  <c r="S136" i="26464"/>
  <c r="T136" i="26464"/>
  <c r="U136" i="26464"/>
  <c r="V136" i="26464"/>
  <c r="W136" i="26464"/>
  <c r="X136" i="26464"/>
  <c r="Y136" i="26464"/>
  <c r="Z136" i="26464"/>
  <c r="AA136" i="26464"/>
  <c r="AB136" i="26464"/>
  <c r="AC136" i="26464"/>
  <c r="AD136" i="26464"/>
  <c r="AE136" i="26464"/>
  <c r="AF136" i="26464"/>
  <c r="AG136" i="26464"/>
  <c r="AH136" i="26464"/>
  <c r="AI136" i="26464"/>
  <c r="AJ136" i="26464"/>
  <c r="AK136" i="26464"/>
  <c r="AL136" i="26464"/>
  <c r="AM136" i="26464"/>
  <c r="AN136" i="26464"/>
  <c r="AO136" i="26464"/>
  <c r="AP136" i="26464"/>
  <c r="AQ136" i="26464"/>
  <c r="AR136" i="26464"/>
  <c r="AS136" i="26464"/>
  <c r="AT136" i="26464"/>
  <c r="AU136" i="26464"/>
  <c r="AV136" i="26464"/>
  <c r="AW136" i="26464"/>
  <c r="AX136" i="26464"/>
  <c r="AY136" i="26464"/>
  <c r="AZ136" i="26464"/>
  <c r="BA136" i="26464"/>
  <c r="BB136" i="26464"/>
  <c r="BC136" i="26464"/>
  <c r="BD136" i="26464"/>
  <c r="BE136" i="26464"/>
  <c r="BF136" i="26464"/>
  <c r="BG136" i="26464"/>
  <c r="BH136" i="26464"/>
  <c r="BI136" i="26464"/>
  <c r="BJ136" i="26464"/>
  <c r="BK136" i="26464"/>
  <c r="BL136" i="26464"/>
  <c r="BM136" i="26464"/>
  <c r="BN136" i="26464"/>
  <c r="BO136" i="26464"/>
  <c r="BP136" i="26464"/>
  <c r="BQ136" i="26464"/>
  <c r="BR136" i="26464"/>
  <c r="BS136" i="26464"/>
  <c r="BT136" i="26464"/>
  <c r="BU136" i="26464"/>
  <c r="BV136" i="26464"/>
  <c r="BW136" i="26464"/>
  <c r="BX136" i="26464"/>
  <c r="BY136" i="26464"/>
  <c r="BZ136" i="26464"/>
  <c r="CA136" i="26464"/>
  <c r="CB136" i="26464"/>
  <c r="CC136" i="26464"/>
  <c r="CD136" i="26464"/>
  <c r="CE136" i="26464"/>
  <c r="CF136" i="26464"/>
  <c r="CG136" i="26464"/>
  <c r="CH136" i="26464"/>
  <c r="CI136" i="26464"/>
  <c r="CJ136" i="26464"/>
  <c r="CK136" i="26464"/>
  <c r="CL136" i="26464"/>
  <c r="CM136" i="26464"/>
  <c r="CN136" i="26464"/>
  <c r="CO136" i="26464"/>
  <c r="CP136" i="26464"/>
  <c r="CQ136" i="26464"/>
  <c r="CR136" i="26464"/>
  <c r="CS136" i="26464"/>
  <c r="CT136" i="26464"/>
  <c r="CU136" i="26464"/>
  <c r="CV136" i="26464"/>
  <c r="CW136" i="26464"/>
  <c r="CX136" i="26464"/>
  <c r="CY136" i="26464"/>
  <c r="CZ136" i="26464"/>
  <c r="DA136" i="26464"/>
  <c r="DB136" i="26464"/>
  <c r="DE136" i="26464"/>
  <c r="DF136" i="26464"/>
  <c r="DG136" i="26464"/>
  <c r="DH136" i="26464"/>
  <c r="DI136" i="26464"/>
  <c r="DJ136" i="26464"/>
  <c r="DK136" i="26464"/>
  <c r="DL136" i="26464"/>
  <c r="DM136" i="26464"/>
  <c r="DN136" i="26464"/>
  <c r="DO136" i="26464"/>
  <c r="DP136" i="26464"/>
  <c r="DQ136" i="26464"/>
  <c r="DR136" i="26464"/>
  <c r="DS136" i="26464"/>
  <c r="DT136" i="26464"/>
  <c r="DU136" i="26464"/>
  <c r="DZ136" i="26464"/>
  <c r="EA136" i="26464"/>
  <c r="EB136" i="26464"/>
  <c r="EC136" i="26464"/>
  <c r="ED136" i="26464"/>
  <c r="EE136" i="26464"/>
  <c r="EF136" i="26464"/>
  <c r="EG136" i="26464"/>
  <c r="EH136" i="26464"/>
  <c r="EI136" i="26464"/>
  <c r="EJ136" i="26464"/>
  <c r="EK136" i="26464"/>
  <c r="EL136" i="26464"/>
  <c r="EM136" i="26464"/>
  <c r="EN136" i="26464"/>
  <c r="EO136" i="26464"/>
  <c r="EP136" i="26464"/>
  <c r="A137" i="26464"/>
  <c r="B137" i="26464"/>
  <c r="C137" i="26464"/>
  <c r="E137" i="26464"/>
  <c r="F137" i="26464"/>
  <c r="G137" i="26464"/>
  <c r="H137" i="26464"/>
  <c r="I137" i="26464"/>
  <c r="J137" i="26464"/>
  <c r="K137" i="26464"/>
  <c r="L137" i="26464"/>
  <c r="M137" i="26464"/>
  <c r="N137" i="26464"/>
  <c r="O137" i="26464"/>
  <c r="P137" i="26464"/>
  <c r="Q137" i="26464"/>
  <c r="R137" i="26464"/>
  <c r="S137" i="26464"/>
  <c r="T137" i="26464"/>
  <c r="U137" i="26464"/>
  <c r="V137" i="26464"/>
  <c r="W137" i="26464"/>
  <c r="X137" i="26464"/>
  <c r="Y137" i="26464"/>
  <c r="Z137" i="26464"/>
  <c r="AA137" i="26464"/>
  <c r="AB137" i="26464"/>
  <c r="AC137" i="26464"/>
  <c r="AD137" i="26464"/>
  <c r="AE137" i="26464"/>
  <c r="AF137" i="26464"/>
  <c r="AG137" i="26464"/>
  <c r="AH137" i="26464"/>
  <c r="AI137" i="26464"/>
  <c r="AJ137" i="26464"/>
  <c r="AK137" i="26464"/>
  <c r="AL137" i="26464"/>
  <c r="AM137" i="26464"/>
  <c r="AN137" i="26464"/>
  <c r="AO137" i="26464"/>
  <c r="AP137" i="26464"/>
  <c r="AQ137" i="26464"/>
  <c r="AR137" i="26464"/>
  <c r="AS137" i="26464"/>
  <c r="AT137" i="26464"/>
  <c r="AU137" i="26464"/>
  <c r="AV137" i="26464"/>
  <c r="AW137" i="26464"/>
  <c r="AX137" i="26464"/>
  <c r="AY137" i="26464"/>
  <c r="AZ137" i="26464"/>
  <c r="BA137" i="26464"/>
  <c r="BB137" i="26464"/>
  <c r="BC137" i="26464"/>
  <c r="BD137" i="26464"/>
  <c r="BE137" i="26464"/>
  <c r="BF137" i="26464"/>
  <c r="BG137" i="26464"/>
  <c r="BH137" i="26464"/>
  <c r="BI137" i="26464"/>
  <c r="BJ137" i="26464"/>
  <c r="BK137" i="26464"/>
  <c r="BL137" i="26464"/>
  <c r="BM137" i="26464"/>
  <c r="BN137" i="26464"/>
  <c r="BO137" i="26464"/>
  <c r="BP137" i="26464"/>
  <c r="BQ137" i="26464"/>
  <c r="BR137" i="26464"/>
  <c r="BS137" i="26464"/>
  <c r="BT137" i="26464"/>
  <c r="BU137" i="26464"/>
  <c r="BV137" i="26464"/>
  <c r="BW137" i="26464"/>
  <c r="BX137" i="26464"/>
  <c r="BY137" i="26464"/>
  <c r="BZ137" i="26464"/>
  <c r="CA137" i="26464"/>
  <c r="CB137" i="26464"/>
  <c r="CC137" i="26464"/>
  <c r="CD137" i="26464"/>
  <c r="CE137" i="26464"/>
  <c r="CF137" i="26464"/>
  <c r="CG137" i="26464"/>
  <c r="CH137" i="26464"/>
  <c r="CI137" i="26464"/>
  <c r="CJ137" i="26464"/>
  <c r="CK137" i="26464"/>
  <c r="CL137" i="26464"/>
  <c r="CM137" i="26464"/>
  <c r="CN137" i="26464"/>
  <c r="CO137" i="26464"/>
  <c r="CP137" i="26464"/>
  <c r="CQ137" i="26464"/>
  <c r="CR137" i="26464"/>
  <c r="CS137" i="26464"/>
  <c r="CT137" i="26464"/>
  <c r="CU137" i="26464"/>
  <c r="CV137" i="26464"/>
  <c r="CW137" i="26464"/>
  <c r="CX137" i="26464"/>
  <c r="CY137" i="26464"/>
  <c r="CZ137" i="26464"/>
  <c r="DA137" i="26464"/>
  <c r="DB137" i="26464"/>
  <c r="DE137" i="26464"/>
  <c r="DF137" i="26464"/>
  <c r="DG137" i="26464"/>
  <c r="DH137" i="26464"/>
  <c r="DI137" i="26464"/>
  <c r="DJ137" i="26464"/>
  <c r="DK137" i="26464"/>
  <c r="DL137" i="26464"/>
  <c r="DM137" i="26464"/>
  <c r="DN137" i="26464"/>
  <c r="DO137" i="26464"/>
  <c r="DP137" i="26464"/>
  <c r="DQ137" i="26464"/>
  <c r="DR137" i="26464"/>
  <c r="DS137" i="26464"/>
  <c r="DT137" i="26464"/>
  <c r="DU137" i="26464"/>
  <c r="DZ137" i="26464"/>
  <c r="EA137" i="26464"/>
  <c r="EB137" i="26464"/>
  <c r="EC137" i="26464"/>
  <c r="ED137" i="26464"/>
  <c r="EE137" i="26464"/>
  <c r="EF137" i="26464"/>
  <c r="EG137" i="26464"/>
  <c r="EH137" i="26464"/>
  <c r="EI137" i="26464"/>
  <c r="EJ137" i="26464"/>
  <c r="EK137" i="26464"/>
  <c r="EL137" i="26464"/>
  <c r="EM137" i="26464"/>
  <c r="EN137" i="26464"/>
  <c r="EO137" i="26464"/>
  <c r="EP137" i="26464"/>
  <c r="A138" i="26464"/>
  <c r="B138" i="26464"/>
  <c r="C138" i="26464"/>
  <c r="E138" i="26464"/>
  <c r="F138" i="26464"/>
  <c r="G138" i="26464"/>
  <c r="H138" i="26464"/>
  <c r="I138" i="26464"/>
  <c r="J138" i="26464"/>
  <c r="K138" i="26464"/>
  <c r="L138" i="26464"/>
  <c r="M138" i="26464"/>
  <c r="N138" i="26464"/>
  <c r="O138" i="26464"/>
  <c r="P138" i="26464"/>
  <c r="Q138" i="26464"/>
  <c r="R138" i="26464"/>
  <c r="S138" i="26464"/>
  <c r="T138" i="26464"/>
  <c r="U138" i="26464"/>
  <c r="V138" i="26464"/>
  <c r="W138" i="26464"/>
  <c r="X138" i="26464"/>
  <c r="Y138" i="26464"/>
  <c r="Z138" i="26464"/>
  <c r="AA138" i="26464"/>
  <c r="AB138" i="26464"/>
  <c r="AC138" i="26464"/>
  <c r="AD138" i="26464"/>
  <c r="AE138" i="26464"/>
  <c r="AF138" i="26464"/>
  <c r="AG138" i="26464"/>
  <c r="AH138" i="26464"/>
  <c r="AI138" i="26464"/>
  <c r="AJ138" i="26464"/>
  <c r="AK138" i="26464"/>
  <c r="AL138" i="26464"/>
  <c r="AM138" i="26464"/>
  <c r="AN138" i="26464"/>
  <c r="AO138" i="26464"/>
  <c r="AP138" i="26464"/>
  <c r="AQ138" i="26464"/>
  <c r="AR138" i="26464"/>
  <c r="AS138" i="26464"/>
  <c r="AT138" i="26464"/>
  <c r="AU138" i="26464"/>
  <c r="AV138" i="26464"/>
  <c r="AW138" i="26464"/>
  <c r="AX138" i="26464"/>
  <c r="AY138" i="26464"/>
  <c r="AZ138" i="26464"/>
  <c r="BA138" i="26464"/>
  <c r="BB138" i="26464"/>
  <c r="BC138" i="26464"/>
  <c r="BD138" i="26464"/>
  <c r="BE138" i="26464"/>
  <c r="BF138" i="26464"/>
  <c r="BG138" i="26464"/>
  <c r="BH138" i="26464"/>
  <c r="BI138" i="26464"/>
  <c r="BJ138" i="26464"/>
  <c r="BK138" i="26464"/>
  <c r="BL138" i="26464"/>
  <c r="BM138" i="26464"/>
  <c r="BN138" i="26464"/>
  <c r="BO138" i="26464"/>
  <c r="BP138" i="26464"/>
  <c r="BQ138" i="26464"/>
  <c r="BR138" i="26464"/>
  <c r="BS138" i="26464"/>
  <c r="BT138" i="26464"/>
  <c r="BU138" i="26464"/>
  <c r="BV138" i="26464"/>
  <c r="BW138" i="26464"/>
  <c r="BX138" i="26464"/>
  <c r="BY138" i="26464"/>
  <c r="BZ138" i="26464"/>
  <c r="CA138" i="26464"/>
  <c r="CB138" i="26464"/>
  <c r="CC138" i="26464"/>
  <c r="CD138" i="26464"/>
  <c r="CE138" i="26464"/>
  <c r="CF138" i="26464"/>
  <c r="CG138" i="26464"/>
  <c r="CH138" i="26464"/>
  <c r="CI138" i="26464"/>
  <c r="CJ138" i="26464"/>
  <c r="CK138" i="26464"/>
  <c r="CL138" i="26464"/>
  <c r="CM138" i="26464"/>
  <c r="CN138" i="26464"/>
  <c r="CO138" i="26464"/>
  <c r="CP138" i="26464"/>
  <c r="CQ138" i="26464"/>
  <c r="CR138" i="26464"/>
  <c r="CS138" i="26464"/>
  <c r="CT138" i="26464"/>
  <c r="CU138" i="26464"/>
  <c r="CV138" i="26464"/>
  <c r="CW138" i="26464"/>
  <c r="CX138" i="26464"/>
  <c r="CY138" i="26464"/>
  <c r="CZ138" i="26464"/>
  <c r="DA138" i="26464"/>
  <c r="DB138" i="26464"/>
  <c r="DE138" i="26464"/>
  <c r="DF138" i="26464"/>
  <c r="DG138" i="26464"/>
  <c r="DH138" i="26464"/>
  <c r="DI138" i="26464"/>
  <c r="DJ138" i="26464"/>
  <c r="DK138" i="26464"/>
  <c r="DL138" i="26464"/>
  <c r="DM138" i="26464"/>
  <c r="DN138" i="26464"/>
  <c r="DO138" i="26464"/>
  <c r="DP138" i="26464"/>
  <c r="DQ138" i="26464"/>
  <c r="DR138" i="26464"/>
  <c r="DS138" i="26464"/>
  <c r="DT138" i="26464"/>
  <c r="DU138" i="26464"/>
  <c r="DZ138" i="26464"/>
  <c r="EA138" i="26464"/>
  <c r="EB138" i="26464"/>
  <c r="EC138" i="26464"/>
  <c r="ED138" i="26464"/>
  <c r="EE138" i="26464"/>
  <c r="EF138" i="26464"/>
  <c r="EG138" i="26464"/>
  <c r="EH138" i="26464"/>
  <c r="EI138" i="26464"/>
  <c r="EJ138" i="26464"/>
  <c r="EK138" i="26464"/>
  <c r="EL138" i="26464"/>
  <c r="EM138" i="26464"/>
  <c r="EN138" i="26464"/>
  <c r="EO138" i="26464"/>
  <c r="EP138" i="26464"/>
  <c r="A139" i="26464"/>
  <c r="B139" i="26464"/>
  <c r="C139" i="26464"/>
  <c r="E139" i="26464"/>
  <c r="F139" i="26464"/>
  <c r="G139" i="26464"/>
  <c r="H139" i="26464"/>
  <c r="I139" i="26464"/>
  <c r="J139" i="26464"/>
  <c r="K139" i="26464"/>
  <c r="L139" i="26464"/>
  <c r="M139" i="26464"/>
  <c r="N139" i="26464"/>
  <c r="O139" i="26464"/>
  <c r="P139" i="26464"/>
  <c r="Q139" i="26464"/>
  <c r="R139" i="26464"/>
  <c r="S139" i="26464"/>
  <c r="T139" i="26464"/>
  <c r="U139" i="26464"/>
  <c r="V139" i="26464"/>
  <c r="W139" i="26464"/>
  <c r="X139" i="26464"/>
  <c r="Y139" i="26464"/>
  <c r="Z139" i="26464"/>
  <c r="AA139" i="26464"/>
  <c r="AB139" i="26464"/>
  <c r="AC139" i="26464"/>
  <c r="AD139" i="26464"/>
  <c r="AE139" i="26464"/>
  <c r="AF139" i="26464"/>
  <c r="AG139" i="26464"/>
  <c r="AH139" i="26464"/>
  <c r="AI139" i="26464"/>
  <c r="AJ139" i="26464"/>
  <c r="AK139" i="26464"/>
  <c r="AL139" i="26464"/>
  <c r="AM139" i="26464"/>
  <c r="AN139" i="26464"/>
  <c r="AO139" i="26464"/>
  <c r="AP139" i="26464"/>
  <c r="AQ139" i="26464"/>
  <c r="AR139" i="26464"/>
  <c r="AS139" i="26464"/>
  <c r="AT139" i="26464"/>
  <c r="AU139" i="26464"/>
  <c r="AV139" i="26464"/>
  <c r="AW139" i="26464"/>
  <c r="AX139" i="26464"/>
  <c r="AY139" i="26464"/>
  <c r="AZ139" i="26464"/>
  <c r="BA139" i="26464"/>
  <c r="BB139" i="26464"/>
  <c r="BC139" i="26464"/>
  <c r="BD139" i="26464"/>
  <c r="BE139" i="26464"/>
  <c r="BF139" i="26464"/>
  <c r="BG139" i="26464"/>
  <c r="BH139" i="26464"/>
  <c r="BI139" i="26464"/>
  <c r="BJ139" i="26464"/>
  <c r="BK139" i="26464"/>
  <c r="BL139" i="26464"/>
  <c r="BM139" i="26464"/>
  <c r="BN139" i="26464"/>
  <c r="BO139" i="26464"/>
  <c r="BP139" i="26464"/>
  <c r="BQ139" i="26464"/>
  <c r="BR139" i="26464"/>
  <c r="BS139" i="26464"/>
  <c r="BT139" i="26464"/>
  <c r="BU139" i="26464"/>
  <c r="BV139" i="26464"/>
  <c r="BW139" i="26464"/>
  <c r="BX139" i="26464"/>
  <c r="BY139" i="26464"/>
  <c r="BZ139" i="26464"/>
  <c r="CA139" i="26464"/>
  <c r="CB139" i="26464"/>
  <c r="CC139" i="26464"/>
  <c r="CD139" i="26464"/>
  <c r="CE139" i="26464"/>
  <c r="CF139" i="26464"/>
  <c r="CG139" i="26464"/>
  <c r="CH139" i="26464"/>
  <c r="CI139" i="26464"/>
  <c r="CJ139" i="26464"/>
  <c r="CK139" i="26464"/>
  <c r="CL139" i="26464"/>
  <c r="CM139" i="26464"/>
  <c r="CN139" i="26464"/>
  <c r="CO139" i="26464"/>
  <c r="CP139" i="26464"/>
  <c r="CQ139" i="26464"/>
  <c r="CR139" i="26464"/>
  <c r="CS139" i="26464"/>
  <c r="CT139" i="26464"/>
  <c r="CU139" i="26464"/>
  <c r="CV139" i="26464"/>
  <c r="CW139" i="26464"/>
  <c r="CX139" i="26464"/>
  <c r="CY139" i="26464"/>
  <c r="CZ139" i="26464"/>
  <c r="DA139" i="26464"/>
  <c r="DB139" i="26464"/>
  <c r="DE139" i="26464"/>
  <c r="DF139" i="26464"/>
  <c r="DG139" i="26464"/>
  <c r="DH139" i="26464"/>
  <c r="DI139" i="26464"/>
  <c r="DJ139" i="26464"/>
  <c r="DK139" i="26464"/>
  <c r="DL139" i="26464"/>
  <c r="DM139" i="26464"/>
  <c r="DN139" i="26464"/>
  <c r="DO139" i="26464"/>
  <c r="DP139" i="26464"/>
  <c r="DQ139" i="26464"/>
  <c r="DR139" i="26464"/>
  <c r="DS139" i="26464"/>
  <c r="DT139" i="26464"/>
  <c r="DU139" i="26464"/>
  <c r="DZ139" i="26464"/>
  <c r="EA139" i="26464"/>
  <c r="EB139" i="26464"/>
  <c r="EC139" i="26464"/>
  <c r="ED139" i="26464"/>
  <c r="EE139" i="26464"/>
  <c r="EF139" i="26464"/>
  <c r="EG139" i="26464"/>
  <c r="EH139" i="26464"/>
  <c r="EI139" i="26464"/>
  <c r="EJ139" i="26464"/>
  <c r="EK139" i="26464"/>
  <c r="EL139" i="26464"/>
  <c r="EM139" i="26464"/>
  <c r="EN139" i="26464"/>
  <c r="EO139" i="26464"/>
  <c r="EP139" i="26464"/>
  <c r="A140" i="26464"/>
  <c r="B140" i="26464"/>
  <c r="C140" i="26464"/>
  <c r="E140" i="26464"/>
  <c r="F140" i="26464"/>
  <c r="G140" i="26464"/>
  <c r="H140" i="26464"/>
  <c r="I140" i="26464"/>
  <c r="J140" i="26464"/>
  <c r="K140" i="26464"/>
  <c r="L140" i="26464"/>
  <c r="M140" i="26464"/>
  <c r="N140" i="26464"/>
  <c r="O140" i="26464"/>
  <c r="P140" i="26464"/>
  <c r="Q140" i="26464"/>
  <c r="R140" i="26464"/>
  <c r="S140" i="26464"/>
  <c r="T140" i="26464"/>
  <c r="U140" i="26464"/>
  <c r="V140" i="26464"/>
  <c r="W140" i="26464"/>
  <c r="X140" i="26464"/>
  <c r="Y140" i="26464"/>
  <c r="Z140" i="26464"/>
  <c r="AA140" i="26464"/>
  <c r="AB140" i="26464"/>
  <c r="AC140" i="26464"/>
  <c r="AD140" i="26464"/>
  <c r="AE140" i="26464"/>
  <c r="AF140" i="26464"/>
  <c r="AG140" i="26464"/>
  <c r="AH140" i="26464"/>
  <c r="AI140" i="26464"/>
  <c r="AJ140" i="26464"/>
  <c r="AK140" i="26464"/>
  <c r="AL140" i="26464"/>
  <c r="AM140" i="26464"/>
  <c r="AN140" i="26464"/>
  <c r="AO140" i="26464"/>
  <c r="AP140" i="26464"/>
  <c r="AQ140" i="26464"/>
  <c r="AR140" i="26464"/>
  <c r="AS140" i="26464"/>
  <c r="AT140" i="26464"/>
  <c r="AU140" i="26464"/>
  <c r="AV140" i="26464"/>
  <c r="AW140" i="26464"/>
  <c r="AX140" i="26464"/>
  <c r="AY140" i="26464"/>
  <c r="AZ140" i="26464"/>
  <c r="BA140" i="26464"/>
  <c r="BB140" i="26464"/>
  <c r="BC140" i="26464"/>
  <c r="BD140" i="26464"/>
  <c r="BE140" i="26464"/>
  <c r="BF140" i="26464"/>
  <c r="BG140" i="26464"/>
  <c r="BH140" i="26464"/>
  <c r="BI140" i="26464"/>
  <c r="BJ140" i="26464"/>
  <c r="BK140" i="26464"/>
  <c r="BL140" i="26464"/>
  <c r="BM140" i="26464"/>
  <c r="BN140" i="26464"/>
  <c r="BO140" i="26464"/>
  <c r="BP140" i="26464"/>
  <c r="BQ140" i="26464"/>
  <c r="BR140" i="26464"/>
  <c r="BS140" i="26464"/>
  <c r="BT140" i="26464"/>
  <c r="BU140" i="26464"/>
  <c r="BV140" i="26464"/>
  <c r="BW140" i="26464"/>
  <c r="BX140" i="26464"/>
  <c r="BY140" i="26464"/>
  <c r="BZ140" i="26464"/>
  <c r="CA140" i="26464"/>
  <c r="CB140" i="26464"/>
  <c r="CC140" i="26464"/>
  <c r="CD140" i="26464"/>
  <c r="CE140" i="26464"/>
  <c r="CF140" i="26464"/>
  <c r="CG140" i="26464"/>
  <c r="CH140" i="26464"/>
  <c r="CI140" i="26464"/>
  <c r="CJ140" i="26464"/>
  <c r="CK140" i="26464"/>
  <c r="CL140" i="26464"/>
  <c r="CM140" i="26464"/>
  <c r="CN140" i="26464"/>
  <c r="CO140" i="26464"/>
  <c r="CP140" i="26464"/>
  <c r="CQ140" i="26464"/>
  <c r="CR140" i="26464"/>
  <c r="CS140" i="26464"/>
  <c r="CT140" i="26464"/>
  <c r="CU140" i="26464"/>
  <c r="CV140" i="26464"/>
  <c r="CW140" i="26464"/>
  <c r="CX140" i="26464"/>
  <c r="CY140" i="26464"/>
  <c r="CZ140" i="26464"/>
  <c r="DA140" i="26464"/>
  <c r="DB140" i="26464"/>
  <c r="DE140" i="26464"/>
  <c r="DF140" i="26464"/>
  <c r="DG140" i="26464"/>
  <c r="DH140" i="26464"/>
  <c r="DI140" i="26464"/>
  <c r="DJ140" i="26464"/>
  <c r="DK140" i="26464"/>
  <c r="DL140" i="26464"/>
  <c r="DM140" i="26464"/>
  <c r="DN140" i="26464"/>
  <c r="DO140" i="26464"/>
  <c r="DP140" i="26464"/>
  <c r="DQ140" i="26464"/>
  <c r="DR140" i="26464"/>
  <c r="DS140" i="26464"/>
  <c r="DT140" i="26464"/>
  <c r="DU140" i="26464"/>
  <c r="DZ140" i="26464"/>
  <c r="EA140" i="26464"/>
  <c r="EB140" i="26464"/>
  <c r="EC140" i="26464"/>
  <c r="ED140" i="26464"/>
  <c r="EE140" i="26464"/>
  <c r="EF140" i="26464"/>
  <c r="EG140" i="26464"/>
  <c r="EH140" i="26464"/>
  <c r="EI140" i="26464"/>
  <c r="EJ140" i="26464"/>
  <c r="EK140" i="26464"/>
  <c r="EL140" i="26464"/>
  <c r="EM140" i="26464"/>
  <c r="EN140" i="26464"/>
  <c r="EO140" i="26464"/>
  <c r="EP140" i="26464"/>
  <c r="A141" i="26464"/>
  <c r="B141" i="26464"/>
  <c r="C141" i="26464"/>
  <c r="E141" i="26464"/>
  <c r="F141" i="26464"/>
  <c r="G141" i="26464"/>
  <c r="H141" i="26464"/>
  <c r="I141" i="26464"/>
  <c r="J141" i="26464"/>
  <c r="K141" i="26464"/>
  <c r="L141" i="26464"/>
  <c r="M141" i="26464"/>
  <c r="N141" i="26464"/>
  <c r="O141" i="26464"/>
  <c r="P141" i="26464"/>
  <c r="Q141" i="26464"/>
  <c r="R141" i="26464"/>
  <c r="S141" i="26464"/>
  <c r="T141" i="26464"/>
  <c r="U141" i="26464"/>
  <c r="V141" i="26464"/>
  <c r="W141" i="26464"/>
  <c r="X141" i="26464"/>
  <c r="Y141" i="26464"/>
  <c r="Z141" i="26464"/>
  <c r="AA141" i="26464"/>
  <c r="AB141" i="26464"/>
  <c r="AC141" i="26464"/>
  <c r="AD141" i="26464"/>
  <c r="AE141" i="26464"/>
  <c r="AF141" i="26464"/>
  <c r="AG141" i="26464"/>
  <c r="AH141" i="26464"/>
  <c r="AI141" i="26464"/>
  <c r="AJ141" i="26464"/>
  <c r="AK141" i="26464"/>
  <c r="AL141" i="26464"/>
  <c r="AM141" i="26464"/>
  <c r="AN141" i="26464"/>
  <c r="AO141" i="26464"/>
  <c r="AP141" i="26464"/>
  <c r="AQ141" i="26464"/>
  <c r="AR141" i="26464"/>
  <c r="AS141" i="26464"/>
  <c r="AT141" i="26464"/>
  <c r="AU141" i="26464"/>
  <c r="AV141" i="26464"/>
  <c r="AW141" i="26464"/>
  <c r="AX141" i="26464"/>
  <c r="AY141" i="26464"/>
  <c r="AZ141" i="26464"/>
  <c r="BA141" i="26464"/>
  <c r="BB141" i="26464"/>
  <c r="BC141" i="26464"/>
  <c r="BD141" i="26464"/>
  <c r="BE141" i="26464"/>
  <c r="BF141" i="26464"/>
  <c r="BG141" i="26464"/>
  <c r="BH141" i="26464"/>
  <c r="BI141" i="26464"/>
  <c r="BJ141" i="26464"/>
  <c r="BK141" i="26464"/>
  <c r="BL141" i="26464"/>
  <c r="BM141" i="26464"/>
  <c r="BN141" i="26464"/>
  <c r="BO141" i="26464"/>
  <c r="BP141" i="26464"/>
  <c r="BQ141" i="26464"/>
  <c r="BR141" i="26464"/>
  <c r="BS141" i="26464"/>
  <c r="BT141" i="26464"/>
  <c r="BU141" i="26464"/>
  <c r="BV141" i="26464"/>
  <c r="BW141" i="26464"/>
  <c r="BX141" i="26464"/>
  <c r="BY141" i="26464"/>
  <c r="BZ141" i="26464"/>
  <c r="CA141" i="26464"/>
  <c r="CB141" i="26464"/>
  <c r="CC141" i="26464"/>
  <c r="CD141" i="26464"/>
  <c r="CE141" i="26464"/>
  <c r="CF141" i="26464"/>
  <c r="CG141" i="26464"/>
  <c r="CH141" i="26464"/>
  <c r="CI141" i="26464"/>
  <c r="CJ141" i="26464"/>
  <c r="CK141" i="26464"/>
  <c r="CL141" i="26464"/>
  <c r="CM141" i="26464"/>
  <c r="CN141" i="26464"/>
  <c r="CO141" i="26464"/>
  <c r="CP141" i="26464"/>
  <c r="CQ141" i="26464"/>
  <c r="CR141" i="26464"/>
  <c r="CS141" i="26464"/>
  <c r="CT141" i="26464"/>
  <c r="CU141" i="26464"/>
  <c r="CV141" i="26464"/>
  <c r="CW141" i="26464"/>
  <c r="CX141" i="26464"/>
  <c r="CY141" i="26464"/>
  <c r="CZ141" i="26464"/>
  <c r="DA141" i="26464"/>
  <c r="DB141" i="26464"/>
  <c r="DE141" i="26464"/>
  <c r="DF141" i="26464"/>
  <c r="DG141" i="26464"/>
  <c r="DH141" i="26464"/>
  <c r="DI141" i="26464"/>
  <c r="DJ141" i="26464"/>
  <c r="DK141" i="26464"/>
  <c r="DL141" i="26464"/>
  <c r="DM141" i="26464"/>
  <c r="DN141" i="26464"/>
  <c r="DO141" i="26464"/>
  <c r="DP141" i="26464"/>
  <c r="DQ141" i="26464"/>
  <c r="DR141" i="26464"/>
  <c r="DS141" i="26464"/>
  <c r="DT141" i="26464"/>
  <c r="DU141" i="26464"/>
  <c r="DZ141" i="26464"/>
  <c r="EA141" i="26464"/>
  <c r="EB141" i="26464"/>
  <c r="EC141" i="26464"/>
  <c r="ED141" i="26464"/>
  <c r="EE141" i="26464"/>
  <c r="EF141" i="26464"/>
  <c r="EG141" i="26464"/>
  <c r="EH141" i="26464"/>
  <c r="EI141" i="26464"/>
  <c r="EJ141" i="26464"/>
  <c r="EK141" i="26464"/>
  <c r="EL141" i="26464"/>
  <c r="EM141" i="26464"/>
  <c r="EN141" i="26464"/>
  <c r="EO141" i="26464"/>
  <c r="EP141" i="26464"/>
  <c r="A142" i="26464"/>
  <c r="B142" i="26464"/>
  <c r="C142" i="26464"/>
  <c r="E142" i="26464"/>
  <c r="F142" i="26464"/>
  <c r="G142" i="26464"/>
  <c r="H142" i="26464"/>
  <c r="I142" i="26464"/>
  <c r="J142" i="26464"/>
  <c r="K142" i="26464"/>
  <c r="L142" i="26464"/>
  <c r="M142" i="26464"/>
  <c r="N142" i="26464"/>
  <c r="O142" i="26464"/>
  <c r="P142" i="26464"/>
  <c r="Q142" i="26464"/>
  <c r="R142" i="26464"/>
  <c r="S142" i="26464"/>
  <c r="T142" i="26464"/>
  <c r="U142" i="26464"/>
  <c r="V142" i="26464"/>
  <c r="W142" i="26464"/>
  <c r="X142" i="26464"/>
  <c r="Y142" i="26464"/>
  <c r="Z142" i="26464"/>
  <c r="AA142" i="26464"/>
  <c r="AB142" i="26464"/>
  <c r="AC142" i="26464"/>
  <c r="AD142" i="26464"/>
  <c r="AE142" i="26464"/>
  <c r="AF142" i="26464"/>
  <c r="AG142" i="26464"/>
  <c r="AH142" i="26464"/>
  <c r="AI142" i="26464"/>
  <c r="AJ142" i="26464"/>
  <c r="AK142" i="26464"/>
  <c r="AL142" i="26464"/>
  <c r="AM142" i="26464"/>
  <c r="AN142" i="26464"/>
  <c r="AO142" i="26464"/>
  <c r="AP142" i="26464"/>
  <c r="AQ142" i="26464"/>
  <c r="AR142" i="26464"/>
  <c r="AS142" i="26464"/>
  <c r="AT142" i="26464"/>
  <c r="AU142" i="26464"/>
  <c r="AV142" i="26464"/>
  <c r="AW142" i="26464"/>
  <c r="AX142" i="26464"/>
  <c r="AY142" i="26464"/>
  <c r="AZ142" i="26464"/>
  <c r="BA142" i="26464"/>
  <c r="BB142" i="26464"/>
  <c r="BC142" i="26464"/>
  <c r="BD142" i="26464"/>
  <c r="BE142" i="26464"/>
  <c r="BF142" i="26464"/>
  <c r="BG142" i="26464"/>
  <c r="BH142" i="26464"/>
  <c r="BI142" i="26464"/>
  <c r="BJ142" i="26464"/>
  <c r="BK142" i="26464"/>
  <c r="BL142" i="26464"/>
  <c r="BM142" i="26464"/>
  <c r="BN142" i="26464"/>
  <c r="BO142" i="26464"/>
  <c r="BP142" i="26464"/>
  <c r="BQ142" i="26464"/>
  <c r="BR142" i="26464"/>
  <c r="BS142" i="26464"/>
  <c r="BT142" i="26464"/>
  <c r="BU142" i="26464"/>
  <c r="BV142" i="26464"/>
  <c r="BW142" i="26464"/>
  <c r="BX142" i="26464"/>
  <c r="BY142" i="26464"/>
  <c r="BZ142" i="26464"/>
  <c r="CA142" i="26464"/>
  <c r="CB142" i="26464"/>
  <c r="CC142" i="26464"/>
  <c r="CD142" i="26464"/>
  <c r="CE142" i="26464"/>
  <c r="CF142" i="26464"/>
  <c r="CG142" i="26464"/>
  <c r="CH142" i="26464"/>
  <c r="CI142" i="26464"/>
  <c r="CJ142" i="26464"/>
  <c r="CK142" i="26464"/>
  <c r="CL142" i="26464"/>
  <c r="CM142" i="26464"/>
  <c r="CN142" i="26464"/>
  <c r="CO142" i="26464"/>
  <c r="CP142" i="26464"/>
  <c r="CQ142" i="26464"/>
  <c r="CR142" i="26464"/>
  <c r="CS142" i="26464"/>
  <c r="CT142" i="26464"/>
  <c r="CU142" i="26464"/>
  <c r="CV142" i="26464"/>
  <c r="CW142" i="26464"/>
  <c r="CX142" i="26464"/>
  <c r="CY142" i="26464"/>
  <c r="CZ142" i="26464"/>
  <c r="DA142" i="26464"/>
  <c r="DB142" i="26464"/>
  <c r="DE142" i="26464"/>
  <c r="DF142" i="26464"/>
  <c r="DG142" i="26464"/>
  <c r="DH142" i="26464"/>
  <c r="DI142" i="26464"/>
  <c r="DJ142" i="26464"/>
  <c r="DK142" i="26464"/>
  <c r="DL142" i="26464"/>
  <c r="DM142" i="26464"/>
  <c r="DN142" i="26464"/>
  <c r="DO142" i="26464"/>
  <c r="DP142" i="26464"/>
  <c r="DQ142" i="26464"/>
  <c r="DR142" i="26464"/>
  <c r="DS142" i="26464"/>
  <c r="DT142" i="26464"/>
  <c r="DU142" i="26464"/>
  <c r="DZ142" i="26464"/>
  <c r="EA142" i="26464"/>
  <c r="EB142" i="26464"/>
  <c r="EC142" i="26464"/>
  <c r="ED142" i="26464"/>
  <c r="EE142" i="26464"/>
  <c r="EF142" i="26464"/>
  <c r="EG142" i="26464"/>
  <c r="EH142" i="26464"/>
  <c r="EI142" i="26464"/>
  <c r="EJ142" i="26464"/>
  <c r="EK142" i="26464"/>
  <c r="EL142" i="26464"/>
  <c r="EM142" i="26464"/>
  <c r="EN142" i="26464"/>
  <c r="EO142" i="26464"/>
  <c r="EP142" i="26464"/>
  <c r="A143" i="26464"/>
  <c r="B143" i="26464"/>
  <c r="C143" i="26464"/>
  <c r="E143" i="26464"/>
  <c r="F143" i="26464"/>
  <c r="G143" i="26464"/>
  <c r="H143" i="26464"/>
  <c r="I143" i="26464"/>
  <c r="J143" i="26464"/>
  <c r="K143" i="26464"/>
  <c r="L143" i="26464"/>
  <c r="M143" i="26464"/>
  <c r="N143" i="26464"/>
  <c r="O143" i="26464"/>
  <c r="P143" i="26464"/>
  <c r="Q143" i="26464"/>
  <c r="R143" i="26464"/>
  <c r="S143" i="26464"/>
  <c r="T143" i="26464"/>
  <c r="U143" i="26464"/>
  <c r="V143" i="26464"/>
  <c r="W143" i="26464"/>
  <c r="X143" i="26464"/>
  <c r="Y143" i="26464"/>
  <c r="Z143" i="26464"/>
  <c r="AA143" i="26464"/>
  <c r="AB143" i="26464"/>
  <c r="AC143" i="26464"/>
  <c r="AD143" i="26464"/>
  <c r="AE143" i="26464"/>
  <c r="AF143" i="26464"/>
  <c r="AG143" i="26464"/>
  <c r="AH143" i="26464"/>
  <c r="AI143" i="26464"/>
  <c r="AJ143" i="26464"/>
  <c r="AK143" i="26464"/>
  <c r="AL143" i="26464"/>
  <c r="AM143" i="26464"/>
  <c r="AN143" i="26464"/>
  <c r="AO143" i="26464"/>
  <c r="AP143" i="26464"/>
  <c r="AQ143" i="26464"/>
  <c r="AR143" i="26464"/>
  <c r="AS143" i="26464"/>
  <c r="AT143" i="26464"/>
  <c r="AU143" i="26464"/>
  <c r="AV143" i="26464"/>
  <c r="AW143" i="26464"/>
  <c r="AX143" i="26464"/>
  <c r="AY143" i="26464"/>
  <c r="AZ143" i="26464"/>
  <c r="BA143" i="26464"/>
  <c r="BB143" i="26464"/>
  <c r="BC143" i="26464"/>
  <c r="BD143" i="26464"/>
  <c r="BE143" i="26464"/>
  <c r="BF143" i="26464"/>
  <c r="BG143" i="26464"/>
  <c r="BH143" i="26464"/>
  <c r="BI143" i="26464"/>
  <c r="BJ143" i="26464"/>
  <c r="BK143" i="26464"/>
  <c r="BL143" i="26464"/>
  <c r="BM143" i="26464"/>
  <c r="BN143" i="26464"/>
  <c r="BO143" i="26464"/>
  <c r="BP143" i="26464"/>
  <c r="BQ143" i="26464"/>
  <c r="BR143" i="26464"/>
  <c r="BS143" i="26464"/>
  <c r="BT143" i="26464"/>
  <c r="BU143" i="26464"/>
  <c r="BV143" i="26464"/>
  <c r="BW143" i="26464"/>
  <c r="BX143" i="26464"/>
  <c r="BY143" i="26464"/>
  <c r="BZ143" i="26464"/>
  <c r="CA143" i="26464"/>
  <c r="CB143" i="26464"/>
  <c r="CC143" i="26464"/>
  <c r="CD143" i="26464"/>
  <c r="CE143" i="26464"/>
  <c r="CF143" i="26464"/>
  <c r="CG143" i="26464"/>
  <c r="CH143" i="26464"/>
  <c r="CI143" i="26464"/>
  <c r="CJ143" i="26464"/>
  <c r="CK143" i="26464"/>
  <c r="CL143" i="26464"/>
  <c r="CM143" i="26464"/>
  <c r="CN143" i="26464"/>
  <c r="CO143" i="26464"/>
  <c r="CP143" i="26464"/>
  <c r="CQ143" i="26464"/>
  <c r="CR143" i="26464"/>
  <c r="CS143" i="26464"/>
  <c r="CT143" i="26464"/>
  <c r="CU143" i="26464"/>
  <c r="CV143" i="26464"/>
  <c r="CW143" i="26464"/>
  <c r="CX143" i="26464"/>
  <c r="CY143" i="26464"/>
  <c r="CZ143" i="26464"/>
  <c r="DA143" i="26464"/>
  <c r="DB143" i="26464"/>
  <c r="DE143" i="26464"/>
  <c r="DF143" i="26464"/>
  <c r="DG143" i="26464"/>
  <c r="DH143" i="26464"/>
  <c r="DI143" i="26464"/>
  <c r="DJ143" i="26464"/>
  <c r="DK143" i="26464"/>
  <c r="DL143" i="26464"/>
  <c r="DM143" i="26464"/>
  <c r="DN143" i="26464"/>
  <c r="DO143" i="26464"/>
  <c r="DP143" i="26464"/>
  <c r="DQ143" i="26464"/>
  <c r="DR143" i="26464"/>
  <c r="DS143" i="26464"/>
  <c r="DT143" i="26464"/>
  <c r="DU143" i="26464"/>
  <c r="DZ143" i="26464"/>
  <c r="EA143" i="26464"/>
  <c r="EB143" i="26464"/>
  <c r="EC143" i="26464"/>
  <c r="ED143" i="26464"/>
  <c r="EE143" i="26464"/>
  <c r="EF143" i="26464"/>
  <c r="EG143" i="26464"/>
  <c r="EH143" i="26464"/>
  <c r="EI143" i="26464"/>
  <c r="EJ143" i="26464"/>
  <c r="EK143" i="26464"/>
  <c r="EL143" i="26464"/>
  <c r="EM143" i="26464"/>
  <c r="EN143" i="26464"/>
  <c r="EO143" i="26464"/>
  <c r="EP143" i="26464"/>
  <c r="A144" i="26464"/>
  <c r="B144" i="26464"/>
  <c r="C144" i="26464"/>
  <c r="E144" i="26464"/>
  <c r="F144" i="26464"/>
  <c r="G144" i="26464"/>
  <c r="H144" i="26464"/>
  <c r="I144" i="26464"/>
  <c r="J144" i="26464"/>
  <c r="K144" i="26464"/>
  <c r="L144" i="26464"/>
  <c r="M144" i="26464"/>
  <c r="N144" i="26464"/>
  <c r="O144" i="26464"/>
  <c r="P144" i="26464"/>
  <c r="Q144" i="26464"/>
  <c r="R144" i="26464"/>
  <c r="S144" i="26464"/>
  <c r="T144" i="26464"/>
  <c r="U144" i="26464"/>
  <c r="V144" i="26464"/>
  <c r="W144" i="26464"/>
  <c r="X144" i="26464"/>
  <c r="Y144" i="26464"/>
  <c r="Z144" i="26464"/>
  <c r="AA144" i="26464"/>
  <c r="AB144" i="26464"/>
  <c r="AC144" i="26464"/>
  <c r="AD144" i="26464"/>
  <c r="AE144" i="26464"/>
  <c r="AF144" i="26464"/>
  <c r="AG144" i="26464"/>
  <c r="AH144" i="26464"/>
  <c r="AI144" i="26464"/>
  <c r="AJ144" i="26464"/>
  <c r="AK144" i="26464"/>
  <c r="AL144" i="26464"/>
  <c r="AM144" i="26464"/>
  <c r="AN144" i="26464"/>
  <c r="AO144" i="26464"/>
  <c r="AP144" i="26464"/>
  <c r="AQ144" i="26464"/>
  <c r="AR144" i="26464"/>
  <c r="AS144" i="26464"/>
  <c r="AT144" i="26464"/>
  <c r="AU144" i="26464"/>
  <c r="AV144" i="26464"/>
  <c r="AW144" i="26464"/>
  <c r="AX144" i="26464"/>
  <c r="AY144" i="26464"/>
  <c r="AZ144" i="26464"/>
  <c r="BA144" i="26464"/>
  <c r="BB144" i="26464"/>
  <c r="BC144" i="26464"/>
  <c r="BD144" i="26464"/>
  <c r="BE144" i="26464"/>
  <c r="BF144" i="26464"/>
  <c r="BG144" i="26464"/>
  <c r="BH144" i="26464"/>
  <c r="BI144" i="26464"/>
  <c r="BJ144" i="26464"/>
  <c r="BK144" i="26464"/>
  <c r="BL144" i="26464"/>
  <c r="BM144" i="26464"/>
  <c r="BN144" i="26464"/>
  <c r="BO144" i="26464"/>
  <c r="BP144" i="26464"/>
  <c r="BQ144" i="26464"/>
  <c r="BR144" i="26464"/>
  <c r="BS144" i="26464"/>
  <c r="BT144" i="26464"/>
  <c r="BU144" i="26464"/>
  <c r="BV144" i="26464"/>
  <c r="BW144" i="26464"/>
  <c r="BX144" i="26464"/>
  <c r="BY144" i="26464"/>
  <c r="BZ144" i="26464"/>
  <c r="CA144" i="26464"/>
  <c r="CB144" i="26464"/>
  <c r="CC144" i="26464"/>
  <c r="CD144" i="26464"/>
  <c r="CE144" i="26464"/>
  <c r="CF144" i="26464"/>
  <c r="CG144" i="26464"/>
  <c r="CH144" i="26464"/>
  <c r="CI144" i="26464"/>
  <c r="CJ144" i="26464"/>
  <c r="CK144" i="26464"/>
  <c r="CL144" i="26464"/>
  <c r="CM144" i="26464"/>
  <c r="CN144" i="26464"/>
  <c r="CO144" i="26464"/>
  <c r="CP144" i="26464"/>
  <c r="CQ144" i="26464"/>
  <c r="CR144" i="26464"/>
  <c r="CS144" i="26464"/>
  <c r="CT144" i="26464"/>
  <c r="CU144" i="26464"/>
  <c r="CV144" i="26464"/>
  <c r="CW144" i="26464"/>
  <c r="CX144" i="26464"/>
  <c r="CY144" i="26464"/>
  <c r="CZ144" i="26464"/>
  <c r="DA144" i="26464"/>
  <c r="DB144" i="26464"/>
  <c r="DE144" i="26464"/>
  <c r="DF144" i="26464"/>
  <c r="DG144" i="26464"/>
  <c r="DH144" i="26464"/>
  <c r="DI144" i="26464"/>
  <c r="DJ144" i="26464"/>
  <c r="DK144" i="26464"/>
  <c r="DL144" i="26464"/>
  <c r="DM144" i="26464"/>
  <c r="DN144" i="26464"/>
  <c r="DO144" i="26464"/>
  <c r="DP144" i="26464"/>
  <c r="DQ144" i="26464"/>
  <c r="DR144" i="26464"/>
  <c r="DS144" i="26464"/>
  <c r="DT144" i="26464"/>
  <c r="DU144" i="26464"/>
  <c r="DZ144" i="26464"/>
  <c r="EA144" i="26464"/>
  <c r="EB144" i="26464"/>
  <c r="EC144" i="26464"/>
  <c r="ED144" i="26464"/>
  <c r="EE144" i="26464"/>
  <c r="EF144" i="26464"/>
  <c r="EG144" i="26464"/>
  <c r="EH144" i="26464"/>
  <c r="EI144" i="26464"/>
  <c r="EJ144" i="26464"/>
  <c r="EK144" i="26464"/>
  <c r="EL144" i="26464"/>
  <c r="EM144" i="26464"/>
  <c r="EN144" i="26464"/>
  <c r="EO144" i="26464"/>
  <c r="EP144" i="26464"/>
  <c r="A145" i="26464"/>
  <c r="B145" i="26464"/>
  <c r="C145" i="26464"/>
  <c r="E145" i="26464"/>
  <c r="F145" i="26464"/>
  <c r="G145" i="26464"/>
  <c r="H145" i="26464"/>
  <c r="I145" i="26464"/>
  <c r="J145" i="26464"/>
  <c r="K145" i="26464"/>
  <c r="L145" i="26464"/>
  <c r="M145" i="26464"/>
  <c r="N145" i="26464"/>
  <c r="O145" i="26464"/>
  <c r="P145" i="26464"/>
  <c r="Q145" i="26464"/>
  <c r="R145" i="26464"/>
  <c r="S145" i="26464"/>
  <c r="T145" i="26464"/>
  <c r="U145" i="26464"/>
  <c r="V145" i="26464"/>
  <c r="W145" i="26464"/>
  <c r="X145" i="26464"/>
  <c r="Y145" i="26464"/>
  <c r="Z145" i="26464"/>
  <c r="AA145" i="26464"/>
  <c r="AB145" i="26464"/>
  <c r="AC145" i="26464"/>
  <c r="AD145" i="26464"/>
  <c r="AE145" i="26464"/>
  <c r="AF145" i="26464"/>
  <c r="AG145" i="26464"/>
  <c r="AH145" i="26464"/>
  <c r="AI145" i="26464"/>
  <c r="AJ145" i="26464"/>
  <c r="AK145" i="26464"/>
  <c r="AL145" i="26464"/>
  <c r="AM145" i="26464"/>
  <c r="AN145" i="26464"/>
  <c r="AO145" i="26464"/>
  <c r="AP145" i="26464"/>
  <c r="AQ145" i="26464"/>
  <c r="AR145" i="26464"/>
  <c r="AS145" i="26464"/>
  <c r="AT145" i="26464"/>
  <c r="AU145" i="26464"/>
  <c r="AV145" i="26464"/>
  <c r="AW145" i="26464"/>
  <c r="AX145" i="26464"/>
  <c r="AY145" i="26464"/>
  <c r="AZ145" i="26464"/>
  <c r="BA145" i="26464"/>
  <c r="BB145" i="26464"/>
  <c r="BC145" i="26464"/>
  <c r="BD145" i="26464"/>
  <c r="BE145" i="26464"/>
  <c r="BF145" i="26464"/>
  <c r="BG145" i="26464"/>
  <c r="BH145" i="26464"/>
  <c r="BI145" i="26464"/>
  <c r="BJ145" i="26464"/>
  <c r="BK145" i="26464"/>
  <c r="BL145" i="26464"/>
  <c r="BM145" i="26464"/>
  <c r="BN145" i="26464"/>
  <c r="BO145" i="26464"/>
  <c r="BP145" i="26464"/>
  <c r="BQ145" i="26464"/>
  <c r="BR145" i="26464"/>
  <c r="BS145" i="26464"/>
  <c r="BT145" i="26464"/>
  <c r="BU145" i="26464"/>
  <c r="BV145" i="26464"/>
  <c r="BW145" i="26464"/>
  <c r="BX145" i="26464"/>
  <c r="BY145" i="26464"/>
  <c r="BZ145" i="26464"/>
  <c r="CA145" i="26464"/>
  <c r="CB145" i="26464"/>
  <c r="CC145" i="26464"/>
  <c r="CD145" i="26464"/>
  <c r="CE145" i="26464"/>
  <c r="CF145" i="26464"/>
  <c r="CG145" i="26464"/>
  <c r="CH145" i="26464"/>
  <c r="CI145" i="26464"/>
  <c r="CJ145" i="26464"/>
  <c r="CK145" i="26464"/>
  <c r="CL145" i="26464"/>
  <c r="CM145" i="26464"/>
  <c r="CN145" i="26464"/>
  <c r="CO145" i="26464"/>
  <c r="CP145" i="26464"/>
  <c r="CQ145" i="26464"/>
  <c r="CR145" i="26464"/>
  <c r="CS145" i="26464"/>
  <c r="CT145" i="26464"/>
  <c r="CU145" i="26464"/>
  <c r="CV145" i="26464"/>
  <c r="CW145" i="26464"/>
  <c r="CX145" i="26464"/>
  <c r="CY145" i="26464"/>
  <c r="CZ145" i="26464"/>
  <c r="DA145" i="26464"/>
  <c r="DB145" i="26464"/>
  <c r="DE145" i="26464"/>
  <c r="DF145" i="26464"/>
  <c r="DG145" i="26464"/>
  <c r="DH145" i="26464"/>
  <c r="DI145" i="26464"/>
  <c r="DJ145" i="26464"/>
  <c r="DK145" i="26464"/>
  <c r="DL145" i="26464"/>
  <c r="DM145" i="26464"/>
  <c r="DN145" i="26464"/>
  <c r="DO145" i="26464"/>
  <c r="DP145" i="26464"/>
  <c r="DQ145" i="26464"/>
  <c r="DR145" i="26464"/>
  <c r="DS145" i="26464"/>
  <c r="DT145" i="26464"/>
  <c r="DU145" i="26464"/>
  <c r="DZ145" i="26464"/>
  <c r="EA145" i="26464"/>
  <c r="EB145" i="26464"/>
  <c r="EC145" i="26464"/>
  <c r="ED145" i="26464"/>
  <c r="EE145" i="26464"/>
  <c r="EF145" i="26464"/>
  <c r="EG145" i="26464"/>
  <c r="EH145" i="26464"/>
  <c r="EI145" i="26464"/>
  <c r="EJ145" i="26464"/>
  <c r="EK145" i="26464"/>
  <c r="EL145" i="26464"/>
  <c r="EM145" i="26464"/>
  <c r="EN145" i="26464"/>
  <c r="EO145" i="26464"/>
  <c r="EP145" i="26464"/>
  <c r="A146" i="26464"/>
  <c r="B146" i="26464"/>
  <c r="C146" i="26464"/>
  <c r="E146" i="26464"/>
  <c r="F146" i="26464"/>
  <c r="G146" i="26464"/>
  <c r="H146" i="26464"/>
  <c r="I146" i="26464"/>
  <c r="J146" i="26464"/>
  <c r="K146" i="26464"/>
  <c r="L146" i="26464"/>
  <c r="M146" i="26464"/>
  <c r="N146" i="26464"/>
  <c r="O146" i="26464"/>
  <c r="P146" i="26464"/>
  <c r="Q146" i="26464"/>
  <c r="R146" i="26464"/>
  <c r="S146" i="26464"/>
  <c r="T146" i="26464"/>
  <c r="U146" i="26464"/>
  <c r="V146" i="26464"/>
  <c r="W146" i="26464"/>
  <c r="X146" i="26464"/>
  <c r="Y146" i="26464"/>
  <c r="Z146" i="26464"/>
  <c r="AA146" i="26464"/>
  <c r="AB146" i="26464"/>
  <c r="AC146" i="26464"/>
  <c r="AD146" i="26464"/>
  <c r="AE146" i="26464"/>
  <c r="AF146" i="26464"/>
  <c r="AG146" i="26464"/>
  <c r="AH146" i="26464"/>
  <c r="AI146" i="26464"/>
  <c r="AJ146" i="26464"/>
  <c r="AK146" i="26464"/>
  <c r="AL146" i="26464"/>
  <c r="AM146" i="26464"/>
  <c r="AN146" i="26464"/>
  <c r="AO146" i="26464"/>
  <c r="AP146" i="26464"/>
  <c r="AQ146" i="26464"/>
  <c r="AR146" i="26464"/>
  <c r="AS146" i="26464"/>
  <c r="AT146" i="26464"/>
  <c r="AU146" i="26464"/>
  <c r="AV146" i="26464"/>
  <c r="AW146" i="26464"/>
  <c r="AX146" i="26464"/>
  <c r="AY146" i="26464"/>
  <c r="AZ146" i="26464"/>
  <c r="BA146" i="26464"/>
  <c r="BB146" i="26464"/>
  <c r="BC146" i="26464"/>
  <c r="BD146" i="26464"/>
  <c r="BE146" i="26464"/>
  <c r="BF146" i="26464"/>
  <c r="BG146" i="26464"/>
  <c r="BH146" i="26464"/>
  <c r="BI146" i="26464"/>
  <c r="BJ146" i="26464"/>
  <c r="BK146" i="26464"/>
  <c r="BL146" i="26464"/>
  <c r="BM146" i="26464"/>
  <c r="BN146" i="26464"/>
  <c r="BO146" i="26464"/>
  <c r="BP146" i="26464"/>
  <c r="BQ146" i="26464"/>
  <c r="BR146" i="26464"/>
  <c r="BS146" i="26464"/>
  <c r="BT146" i="26464"/>
  <c r="BU146" i="26464"/>
  <c r="BV146" i="26464"/>
  <c r="BW146" i="26464"/>
  <c r="BX146" i="26464"/>
  <c r="BY146" i="26464"/>
  <c r="BZ146" i="26464"/>
  <c r="CA146" i="26464"/>
  <c r="CB146" i="26464"/>
  <c r="CC146" i="26464"/>
  <c r="CD146" i="26464"/>
  <c r="CE146" i="26464"/>
  <c r="CF146" i="26464"/>
  <c r="CG146" i="26464"/>
  <c r="CH146" i="26464"/>
  <c r="CI146" i="26464"/>
  <c r="CJ146" i="26464"/>
  <c r="CK146" i="26464"/>
  <c r="CL146" i="26464"/>
  <c r="CM146" i="26464"/>
  <c r="CN146" i="26464"/>
  <c r="CO146" i="26464"/>
  <c r="CP146" i="26464"/>
  <c r="CQ146" i="26464"/>
  <c r="CR146" i="26464"/>
  <c r="CS146" i="26464"/>
  <c r="CT146" i="26464"/>
  <c r="CU146" i="26464"/>
  <c r="CV146" i="26464"/>
  <c r="CW146" i="26464"/>
  <c r="CX146" i="26464"/>
  <c r="CY146" i="26464"/>
  <c r="CZ146" i="26464"/>
  <c r="DA146" i="26464"/>
  <c r="DB146" i="26464"/>
  <c r="DE146" i="26464"/>
  <c r="DF146" i="26464"/>
  <c r="DG146" i="26464"/>
  <c r="DH146" i="26464"/>
  <c r="DI146" i="26464"/>
  <c r="DJ146" i="26464"/>
  <c r="DK146" i="26464"/>
  <c r="DL146" i="26464"/>
  <c r="DM146" i="26464"/>
  <c r="DN146" i="26464"/>
  <c r="DO146" i="26464"/>
  <c r="DP146" i="26464"/>
  <c r="DQ146" i="26464"/>
  <c r="DR146" i="26464"/>
  <c r="DS146" i="26464"/>
  <c r="DT146" i="26464"/>
  <c r="DU146" i="26464"/>
  <c r="DZ146" i="26464"/>
  <c r="EA146" i="26464"/>
  <c r="EB146" i="26464"/>
  <c r="EC146" i="26464"/>
  <c r="ED146" i="26464"/>
  <c r="EE146" i="26464"/>
  <c r="EF146" i="26464"/>
  <c r="EG146" i="26464"/>
  <c r="EH146" i="26464"/>
  <c r="EI146" i="26464"/>
  <c r="EJ146" i="26464"/>
  <c r="EK146" i="26464"/>
  <c r="EL146" i="26464"/>
  <c r="EM146" i="26464"/>
  <c r="EN146" i="26464"/>
  <c r="EO146" i="26464"/>
  <c r="EP146" i="26464"/>
  <c r="A147" i="26464"/>
  <c r="B147" i="26464"/>
  <c r="C147" i="26464"/>
  <c r="E147" i="26464"/>
  <c r="F147" i="26464"/>
  <c r="G147" i="26464"/>
  <c r="H147" i="26464"/>
  <c r="I147" i="26464"/>
  <c r="J147" i="26464"/>
  <c r="K147" i="26464"/>
  <c r="L147" i="26464"/>
  <c r="M147" i="26464"/>
  <c r="N147" i="26464"/>
  <c r="O147" i="26464"/>
  <c r="P147" i="26464"/>
  <c r="Q147" i="26464"/>
  <c r="R147" i="26464"/>
  <c r="S147" i="26464"/>
  <c r="T147" i="26464"/>
  <c r="U147" i="26464"/>
  <c r="V147" i="26464"/>
  <c r="W147" i="26464"/>
  <c r="X147" i="26464"/>
  <c r="Y147" i="26464"/>
  <c r="Z147" i="26464"/>
  <c r="AA147" i="26464"/>
  <c r="AB147" i="26464"/>
  <c r="AC147" i="26464"/>
  <c r="AD147" i="26464"/>
  <c r="AE147" i="26464"/>
  <c r="AF147" i="26464"/>
  <c r="AG147" i="26464"/>
  <c r="AH147" i="26464"/>
  <c r="AI147" i="26464"/>
  <c r="AJ147" i="26464"/>
  <c r="AK147" i="26464"/>
  <c r="AL147" i="26464"/>
  <c r="AM147" i="26464"/>
  <c r="AN147" i="26464"/>
  <c r="AO147" i="26464"/>
  <c r="AP147" i="26464"/>
  <c r="AQ147" i="26464"/>
  <c r="AR147" i="26464"/>
  <c r="AS147" i="26464"/>
  <c r="AT147" i="26464"/>
  <c r="AU147" i="26464"/>
  <c r="AV147" i="26464"/>
  <c r="AW147" i="26464"/>
  <c r="AX147" i="26464"/>
  <c r="AY147" i="26464"/>
  <c r="AZ147" i="26464"/>
  <c r="BA147" i="26464"/>
  <c r="BB147" i="26464"/>
  <c r="BC147" i="26464"/>
  <c r="BD147" i="26464"/>
  <c r="BE147" i="26464"/>
  <c r="BF147" i="26464"/>
  <c r="BG147" i="26464"/>
  <c r="BH147" i="26464"/>
  <c r="BI147" i="26464"/>
  <c r="BJ147" i="26464"/>
  <c r="BK147" i="26464"/>
  <c r="BL147" i="26464"/>
  <c r="BM147" i="26464"/>
  <c r="BN147" i="26464"/>
  <c r="BO147" i="26464"/>
  <c r="BP147" i="26464"/>
  <c r="BQ147" i="26464"/>
  <c r="BR147" i="26464"/>
  <c r="BS147" i="26464"/>
  <c r="BT147" i="26464"/>
  <c r="BU147" i="26464"/>
  <c r="BV147" i="26464"/>
  <c r="BW147" i="26464"/>
  <c r="BX147" i="26464"/>
  <c r="BY147" i="26464"/>
  <c r="BZ147" i="26464"/>
  <c r="CA147" i="26464"/>
  <c r="CB147" i="26464"/>
  <c r="CC147" i="26464"/>
  <c r="CD147" i="26464"/>
  <c r="CE147" i="26464"/>
  <c r="CF147" i="26464"/>
  <c r="CG147" i="26464"/>
  <c r="CH147" i="26464"/>
  <c r="CI147" i="26464"/>
  <c r="CJ147" i="26464"/>
  <c r="CK147" i="26464"/>
  <c r="CL147" i="26464"/>
  <c r="CM147" i="26464"/>
  <c r="CN147" i="26464"/>
  <c r="CO147" i="26464"/>
  <c r="CP147" i="26464"/>
  <c r="CQ147" i="26464"/>
  <c r="CR147" i="26464"/>
  <c r="CS147" i="26464"/>
  <c r="CT147" i="26464"/>
  <c r="CU147" i="26464"/>
  <c r="CV147" i="26464"/>
  <c r="CW147" i="26464"/>
  <c r="CX147" i="26464"/>
  <c r="CY147" i="26464"/>
  <c r="CZ147" i="26464"/>
  <c r="DA147" i="26464"/>
  <c r="DB147" i="26464"/>
  <c r="DE147" i="26464"/>
  <c r="DF147" i="26464"/>
  <c r="DG147" i="26464"/>
  <c r="DH147" i="26464"/>
  <c r="DI147" i="26464"/>
  <c r="DJ147" i="26464"/>
  <c r="DK147" i="26464"/>
  <c r="DL147" i="26464"/>
  <c r="DM147" i="26464"/>
  <c r="DN147" i="26464"/>
  <c r="DO147" i="26464"/>
  <c r="DP147" i="26464"/>
  <c r="DQ147" i="26464"/>
  <c r="DR147" i="26464"/>
  <c r="DS147" i="26464"/>
  <c r="DT147" i="26464"/>
  <c r="DU147" i="26464"/>
  <c r="DZ147" i="26464"/>
  <c r="EA147" i="26464"/>
  <c r="EB147" i="26464"/>
  <c r="EC147" i="26464"/>
  <c r="ED147" i="26464"/>
  <c r="EE147" i="26464"/>
  <c r="EF147" i="26464"/>
  <c r="EG147" i="26464"/>
  <c r="EH147" i="26464"/>
  <c r="EI147" i="26464"/>
  <c r="EJ147" i="26464"/>
  <c r="EK147" i="26464"/>
  <c r="EL147" i="26464"/>
  <c r="EM147" i="26464"/>
  <c r="EN147" i="26464"/>
  <c r="EO147" i="26464"/>
  <c r="EP147" i="26464"/>
  <c r="A148" i="26464"/>
  <c r="B148" i="26464"/>
  <c r="C148" i="26464"/>
  <c r="E148" i="26464"/>
  <c r="F148" i="26464"/>
  <c r="G148" i="26464"/>
  <c r="H148" i="26464"/>
  <c r="I148" i="26464"/>
  <c r="J148" i="26464"/>
  <c r="K148" i="26464"/>
  <c r="L148" i="26464"/>
  <c r="M148" i="26464"/>
  <c r="N148" i="26464"/>
  <c r="O148" i="26464"/>
  <c r="P148" i="26464"/>
  <c r="Q148" i="26464"/>
  <c r="R148" i="26464"/>
  <c r="S148" i="26464"/>
  <c r="T148" i="26464"/>
  <c r="U148" i="26464"/>
  <c r="V148" i="26464"/>
  <c r="W148" i="26464"/>
  <c r="X148" i="26464"/>
  <c r="Y148" i="26464"/>
  <c r="Z148" i="26464"/>
  <c r="AA148" i="26464"/>
  <c r="AB148" i="26464"/>
  <c r="AC148" i="26464"/>
  <c r="AD148" i="26464"/>
  <c r="AE148" i="26464"/>
  <c r="AF148" i="26464"/>
  <c r="AG148" i="26464"/>
  <c r="AH148" i="26464"/>
  <c r="AI148" i="26464"/>
  <c r="AJ148" i="26464"/>
  <c r="AK148" i="26464"/>
  <c r="AL148" i="26464"/>
  <c r="AM148" i="26464"/>
  <c r="AN148" i="26464"/>
  <c r="AO148" i="26464"/>
  <c r="AP148" i="26464"/>
  <c r="AQ148" i="26464"/>
  <c r="AR148" i="26464"/>
  <c r="AS148" i="26464"/>
  <c r="AT148" i="26464"/>
  <c r="AU148" i="26464"/>
  <c r="AV148" i="26464"/>
  <c r="AW148" i="26464"/>
  <c r="AX148" i="26464"/>
  <c r="AY148" i="26464"/>
  <c r="AZ148" i="26464"/>
  <c r="BA148" i="26464"/>
  <c r="BB148" i="26464"/>
  <c r="BC148" i="26464"/>
  <c r="BD148" i="26464"/>
  <c r="BE148" i="26464"/>
  <c r="BF148" i="26464"/>
  <c r="BG148" i="26464"/>
  <c r="BH148" i="26464"/>
  <c r="BI148" i="26464"/>
  <c r="BJ148" i="26464"/>
  <c r="BK148" i="26464"/>
  <c r="BL148" i="26464"/>
  <c r="BM148" i="26464"/>
  <c r="BN148" i="26464"/>
  <c r="BO148" i="26464"/>
  <c r="BP148" i="26464"/>
  <c r="BQ148" i="26464"/>
  <c r="BR148" i="26464"/>
  <c r="BS148" i="26464"/>
  <c r="BT148" i="26464"/>
  <c r="BU148" i="26464"/>
  <c r="BV148" i="26464"/>
  <c r="BW148" i="26464"/>
  <c r="BX148" i="26464"/>
  <c r="BY148" i="26464"/>
  <c r="BZ148" i="26464"/>
  <c r="CA148" i="26464"/>
  <c r="CB148" i="26464"/>
  <c r="CC148" i="26464"/>
  <c r="CD148" i="26464"/>
  <c r="CE148" i="26464"/>
  <c r="CF148" i="26464"/>
  <c r="CG148" i="26464"/>
  <c r="CH148" i="26464"/>
  <c r="CI148" i="26464"/>
  <c r="CJ148" i="26464"/>
  <c r="CK148" i="26464"/>
  <c r="CL148" i="26464"/>
  <c r="CM148" i="26464"/>
  <c r="CN148" i="26464"/>
  <c r="CO148" i="26464"/>
  <c r="CP148" i="26464"/>
  <c r="CQ148" i="26464"/>
  <c r="CR148" i="26464"/>
  <c r="CS148" i="26464"/>
  <c r="CT148" i="26464"/>
  <c r="CU148" i="26464"/>
  <c r="CV148" i="26464"/>
  <c r="CW148" i="26464"/>
  <c r="CX148" i="26464"/>
  <c r="CY148" i="26464"/>
  <c r="CZ148" i="26464"/>
  <c r="DA148" i="26464"/>
  <c r="DB148" i="26464"/>
  <c r="DE148" i="26464"/>
  <c r="DF148" i="26464"/>
  <c r="DG148" i="26464"/>
  <c r="DH148" i="26464"/>
  <c r="DI148" i="26464"/>
  <c r="DJ148" i="26464"/>
  <c r="DK148" i="26464"/>
  <c r="DL148" i="26464"/>
  <c r="DM148" i="26464"/>
  <c r="DN148" i="26464"/>
  <c r="DO148" i="26464"/>
  <c r="DP148" i="26464"/>
  <c r="DQ148" i="26464"/>
  <c r="DR148" i="26464"/>
  <c r="DS148" i="26464"/>
  <c r="DT148" i="26464"/>
  <c r="DU148" i="26464"/>
  <c r="DZ148" i="26464"/>
  <c r="EA148" i="26464"/>
  <c r="EB148" i="26464"/>
  <c r="EC148" i="26464"/>
  <c r="ED148" i="26464"/>
  <c r="EE148" i="26464"/>
  <c r="EF148" i="26464"/>
  <c r="EG148" i="26464"/>
  <c r="EH148" i="26464"/>
  <c r="EI148" i="26464"/>
  <c r="EJ148" i="26464"/>
  <c r="EK148" i="26464"/>
  <c r="EL148" i="26464"/>
  <c r="EM148" i="26464"/>
  <c r="EN148" i="26464"/>
  <c r="EO148" i="26464"/>
  <c r="EP148" i="26464"/>
  <c r="A149" i="26464"/>
  <c r="B149" i="26464"/>
  <c r="C149" i="26464"/>
  <c r="E149" i="26464"/>
  <c r="F149" i="26464"/>
  <c r="G149" i="26464"/>
  <c r="H149" i="26464"/>
  <c r="I149" i="26464"/>
  <c r="J149" i="26464"/>
  <c r="K149" i="26464"/>
  <c r="L149" i="26464"/>
  <c r="M149" i="26464"/>
  <c r="N149" i="26464"/>
  <c r="O149" i="26464"/>
  <c r="P149" i="26464"/>
  <c r="Q149" i="26464"/>
  <c r="R149" i="26464"/>
  <c r="S149" i="26464"/>
  <c r="T149" i="26464"/>
  <c r="U149" i="26464"/>
  <c r="V149" i="26464"/>
  <c r="W149" i="26464"/>
  <c r="X149" i="26464"/>
  <c r="Y149" i="26464"/>
  <c r="Z149" i="26464"/>
  <c r="AA149" i="26464"/>
  <c r="AB149" i="26464"/>
  <c r="AC149" i="26464"/>
  <c r="AD149" i="26464"/>
  <c r="AE149" i="26464"/>
  <c r="AF149" i="26464"/>
  <c r="AG149" i="26464"/>
  <c r="AH149" i="26464"/>
  <c r="AI149" i="26464"/>
  <c r="AJ149" i="26464"/>
  <c r="AK149" i="26464"/>
  <c r="AL149" i="26464"/>
  <c r="AM149" i="26464"/>
  <c r="AN149" i="26464"/>
  <c r="AO149" i="26464"/>
  <c r="AP149" i="26464"/>
  <c r="AQ149" i="26464"/>
  <c r="AR149" i="26464"/>
  <c r="AS149" i="26464"/>
  <c r="AT149" i="26464"/>
  <c r="AU149" i="26464"/>
  <c r="AV149" i="26464"/>
  <c r="AW149" i="26464"/>
  <c r="AX149" i="26464"/>
  <c r="AY149" i="26464"/>
  <c r="AZ149" i="26464"/>
  <c r="BA149" i="26464"/>
  <c r="BB149" i="26464"/>
  <c r="BC149" i="26464"/>
  <c r="BD149" i="26464"/>
  <c r="BE149" i="26464"/>
  <c r="BF149" i="26464"/>
  <c r="BG149" i="26464"/>
  <c r="BH149" i="26464"/>
  <c r="BI149" i="26464"/>
  <c r="BJ149" i="26464"/>
  <c r="BK149" i="26464"/>
  <c r="BL149" i="26464"/>
  <c r="BM149" i="26464"/>
  <c r="BN149" i="26464"/>
  <c r="BO149" i="26464"/>
  <c r="BP149" i="26464"/>
  <c r="BQ149" i="26464"/>
  <c r="BR149" i="26464"/>
  <c r="BS149" i="26464"/>
  <c r="BT149" i="26464"/>
  <c r="BU149" i="26464"/>
  <c r="BV149" i="26464"/>
  <c r="BW149" i="26464"/>
  <c r="BX149" i="26464"/>
  <c r="BY149" i="26464"/>
  <c r="BZ149" i="26464"/>
  <c r="CA149" i="26464"/>
  <c r="CB149" i="26464"/>
  <c r="CC149" i="26464"/>
  <c r="CD149" i="26464"/>
  <c r="CE149" i="26464"/>
  <c r="CF149" i="26464"/>
  <c r="CG149" i="26464"/>
  <c r="CH149" i="26464"/>
  <c r="CI149" i="26464"/>
  <c r="CJ149" i="26464"/>
  <c r="CK149" i="26464"/>
  <c r="CL149" i="26464"/>
  <c r="CM149" i="26464"/>
  <c r="CN149" i="26464"/>
  <c r="CO149" i="26464"/>
  <c r="CP149" i="26464"/>
  <c r="CQ149" i="26464"/>
  <c r="CR149" i="26464"/>
  <c r="CS149" i="26464"/>
  <c r="CT149" i="26464"/>
  <c r="CU149" i="26464"/>
  <c r="CV149" i="26464"/>
  <c r="CW149" i="26464"/>
  <c r="CX149" i="26464"/>
  <c r="CY149" i="26464"/>
  <c r="CZ149" i="26464"/>
  <c r="DA149" i="26464"/>
  <c r="DB149" i="26464"/>
  <c r="DE149" i="26464"/>
  <c r="DF149" i="26464"/>
  <c r="DG149" i="26464"/>
  <c r="DH149" i="26464"/>
  <c r="DI149" i="26464"/>
  <c r="DJ149" i="26464"/>
  <c r="DK149" i="26464"/>
  <c r="DL149" i="26464"/>
  <c r="DM149" i="26464"/>
  <c r="DN149" i="26464"/>
  <c r="DO149" i="26464"/>
  <c r="DP149" i="26464"/>
  <c r="DQ149" i="26464"/>
  <c r="DR149" i="26464"/>
  <c r="DS149" i="26464"/>
  <c r="DT149" i="26464"/>
  <c r="DU149" i="26464"/>
  <c r="DZ149" i="26464"/>
  <c r="EA149" i="26464"/>
  <c r="EB149" i="26464"/>
  <c r="EC149" i="26464"/>
  <c r="ED149" i="26464"/>
  <c r="EE149" i="26464"/>
  <c r="EF149" i="26464"/>
  <c r="EG149" i="26464"/>
  <c r="EH149" i="26464"/>
  <c r="EI149" i="26464"/>
  <c r="EJ149" i="26464"/>
  <c r="EK149" i="26464"/>
  <c r="EL149" i="26464"/>
  <c r="EM149" i="26464"/>
  <c r="EN149" i="26464"/>
  <c r="EO149" i="26464"/>
  <c r="EP149" i="26464"/>
  <c r="A150" i="26464"/>
  <c r="B150" i="26464"/>
  <c r="C150" i="26464"/>
  <c r="E150" i="26464"/>
  <c r="F150" i="26464"/>
  <c r="G150" i="26464"/>
  <c r="H150" i="26464"/>
  <c r="I150" i="26464"/>
  <c r="J150" i="26464"/>
  <c r="K150" i="26464"/>
  <c r="L150" i="26464"/>
  <c r="M150" i="26464"/>
  <c r="N150" i="26464"/>
  <c r="O150" i="26464"/>
  <c r="P150" i="26464"/>
  <c r="Q150" i="26464"/>
  <c r="R150" i="26464"/>
  <c r="S150" i="26464"/>
  <c r="T150" i="26464"/>
  <c r="U150" i="26464"/>
  <c r="V150" i="26464"/>
  <c r="W150" i="26464"/>
  <c r="X150" i="26464"/>
  <c r="Y150" i="26464"/>
  <c r="Z150" i="26464"/>
  <c r="AA150" i="26464"/>
  <c r="AB150" i="26464"/>
  <c r="AC150" i="26464"/>
  <c r="AD150" i="26464"/>
  <c r="AE150" i="26464"/>
  <c r="AF150" i="26464"/>
  <c r="AG150" i="26464"/>
  <c r="AH150" i="26464"/>
  <c r="AI150" i="26464"/>
  <c r="AJ150" i="26464"/>
  <c r="AK150" i="26464"/>
  <c r="AL150" i="26464"/>
  <c r="AM150" i="26464"/>
  <c r="AN150" i="26464"/>
  <c r="AO150" i="26464"/>
  <c r="AP150" i="26464"/>
  <c r="AQ150" i="26464"/>
  <c r="AR150" i="26464"/>
  <c r="AS150" i="26464"/>
  <c r="AT150" i="26464"/>
  <c r="AU150" i="26464"/>
  <c r="AV150" i="26464"/>
  <c r="AW150" i="26464"/>
  <c r="AX150" i="26464"/>
  <c r="AY150" i="26464"/>
  <c r="AZ150" i="26464"/>
  <c r="BA150" i="26464"/>
  <c r="BB150" i="26464"/>
  <c r="BC150" i="26464"/>
  <c r="BD150" i="26464"/>
  <c r="BE150" i="26464"/>
  <c r="BF150" i="26464"/>
  <c r="BG150" i="26464"/>
  <c r="BH150" i="26464"/>
  <c r="BI150" i="26464"/>
  <c r="BJ150" i="26464"/>
  <c r="BK150" i="26464"/>
  <c r="BL150" i="26464"/>
  <c r="BM150" i="26464"/>
  <c r="BN150" i="26464"/>
  <c r="BO150" i="26464"/>
  <c r="BP150" i="26464"/>
  <c r="BQ150" i="26464"/>
  <c r="BR150" i="26464"/>
  <c r="BS150" i="26464"/>
  <c r="BT150" i="26464"/>
  <c r="BU150" i="26464"/>
  <c r="BV150" i="26464"/>
  <c r="BW150" i="26464"/>
  <c r="BX150" i="26464"/>
  <c r="BY150" i="26464"/>
  <c r="BZ150" i="26464"/>
  <c r="CA150" i="26464"/>
  <c r="CB150" i="26464"/>
  <c r="CC150" i="26464"/>
  <c r="CD150" i="26464"/>
  <c r="CE150" i="26464"/>
  <c r="CF150" i="26464"/>
  <c r="CG150" i="26464"/>
  <c r="CH150" i="26464"/>
  <c r="CI150" i="26464"/>
  <c r="CJ150" i="26464"/>
  <c r="CK150" i="26464"/>
  <c r="CL150" i="26464"/>
  <c r="CM150" i="26464"/>
  <c r="CN150" i="26464"/>
  <c r="CO150" i="26464"/>
  <c r="CP150" i="26464"/>
  <c r="CQ150" i="26464"/>
  <c r="CR150" i="26464"/>
  <c r="CS150" i="26464"/>
  <c r="CT150" i="26464"/>
  <c r="CU150" i="26464"/>
  <c r="CV150" i="26464"/>
  <c r="CW150" i="26464"/>
  <c r="CX150" i="26464"/>
  <c r="CY150" i="26464"/>
  <c r="CZ150" i="26464"/>
  <c r="DA150" i="26464"/>
  <c r="DB150" i="26464"/>
  <c r="DE150" i="26464"/>
  <c r="DF150" i="26464"/>
  <c r="DG150" i="26464"/>
  <c r="DH150" i="26464"/>
  <c r="DI150" i="26464"/>
  <c r="DJ150" i="26464"/>
  <c r="DK150" i="26464"/>
  <c r="DL150" i="26464"/>
  <c r="DM150" i="26464"/>
  <c r="DN150" i="26464"/>
  <c r="DO150" i="26464"/>
  <c r="DP150" i="26464"/>
  <c r="DQ150" i="26464"/>
  <c r="DR150" i="26464"/>
  <c r="DS150" i="26464"/>
  <c r="DT150" i="26464"/>
  <c r="DU150" i="26464"/>
  <c r="DZ150" i="26464"/>
  <c r="EA150" i="26464"/>
  <c r="EB150" i="26464"/>
  <c r="EC150" i="26464"/>
  <c r="ED150" i="26464"/>
  <c r="EE150" i="26464"/>
  <c r="EF150" i="26464"/>
  <c r="EG150" i="26464"/>
  <c r="EH150" i="26464"/>
  <c r="EI150" i="26464"/>
  <c r="EJ150" i="26464"/>
  <c r="EK150" i="26464"/>
  <c r="EL150" i="26464"/>
  <c r="EM150" i="26464"/>
  <c r="EN150" i="26464"/>
  <c r="EO150" i="26464"/>
  <c r="EP150" i="26464"/>
  <c r="A151" i="26464"/>
  <c r="B151" i="26464"/>
  <c r="C151" i="26464"/>
  <c r="E151" i="26464"/>
  <c r="F151" i="26464"/>
  <c r="G151" i="26464"/>
  <c r="H151" i="26464"/>
  <c r="I151" i="26464"/>
  <c r="J151" i="26464"/>
  <c r="K151" i="26464"/>
  <c r="L151" i="26464"/>
  <c r="M151" i="26464"/>
  <c r="N151" i="26464"/>
  <c r="O151" i="26464"/>
  <c r="P151" i="26464"/>
  <c r="Q151" i="26464"/>
  <c r="R151" i="26464"/>
  <c r="S151" i="26464"/>
  <c r="T151" i="26464"/>
  <c r="U151" i="26464"/>
  <c r="V151" i="26464"/>
  <c r="W151" i="26464"/>
  <c r="X151" i="26464"/>
  <c r="Y151" i="26464"/>
  <c r="Z151" i="26464"/>
  <c r="AA151" i="26464"/>
  <c r="AB151" i="26464"/>
  <c r="AC151" i="26464"/>
  <c r="AD151" i="26464"/>
  <c r="AE151" i="26464"/>
  <c r="AF151" i="26464"/>
  <c r="AG151" i="26464"/>
  <c r="AH151" i="26464"/>
  <c r="AI151" i="26464"/>
  <c r="AJ151" i="26464"/>
  <c r="AK151" i="26464"/>
  <c r="AL151" i="26464"/>
  <c r="AM151" i="26464"/>
  <c r="AN151" i="26464"/>
  <c r="AO151" i="26464"/>
  <c r="AP151" i="26464"/>
  <c r="AQ151" i="26464"/>
  <c r="AR151" i="26464"/>
  <c r="AS151" i="26464"/>
  <c r="AT151" i="26464"/>
  <c r="AU151" i="26464"/>
  <c r="AV151" i="26464"/>
  <c r="AW151" i="26464"/>
  <c r="AX151" i="26464"/>
  <c r="AY151" i="26464"/>
  <c r="AZ151" i="26464"/>
  <c r="BA151" i="26464"/>
  <c r="BB151" i="26464"/>
  <c r="BC151" i="26464"/>
  <c r="BD151" i="26464"/>
  <c r="BE151" i="26464"/>
  <c r="BF151" i="26464"/>
  <c r="BG151" i="26464"/>
  <c r="BH151" i="26464"/>
  <c r="BI151" i="26464"/>
  <c r="BJ151" i="26464"/>
  <c r="BK151" i="26464"/>
  <c r="BL151" i="26464"/>
  <c r="BM151" i="26464"/>
  <c r="BN151" i="26464"/>
  <c r="BO151" i="26464"/>
  <c r="BP151" i="26464"/>
  <c r="BQ151" i="26464"/>
  <c r="BR151" i="26464"/>
  <c r="BS151" i="26464"/>
  <c r="BT151" i="26464"/>
  <c r="BU151" i="26464"/>
  <c r="BV151" i="26464"/>
  <c r="BW151" i="26464"/>
  <c r="BX151" i="26464"/>
  <c r="BY151" i="26464"/>
  <c r="BZ151" i="26464"/>
  <c r="CA151" i="26464"/>
  <c r="CB151" i="26464"/>
  <c r="CC151" i="26464"/>
  <c r="CD151" i="26464"/>
  <c r="CE151" i="26464"/>
  <c r="CF151" i="26464"/>
  <c r="CG151" i="26464"/>
  <c r="CH151" i="26464"/>
  <c r="CI151" i="26464"/>
  <c r="CJ151" i="26464"/>
  <c r="CK151" i="26464"/>
  <c r="CL151" i="26464"/>
  <c r="CM151" i="26464"/>
  <c r="CN151" i="26464"/>
  <c r="CO151" i="26464"/>
  <c r="CP151" i="26464"/>
  <c r="CQ151" i="26464"/>
  <c r="CR151" i="26464"/>
  <c r="CS151" i="26464"/>
  <c r="CT151" i="26464"/>
  <c r="CU151" i="26464"/>
  <c r="CV151" i="26464"/>
  <c r="CW151" i="26464"/>
  <c r="CX151" i="26464"/>
  <c r="CY151" i="26464"/>
  <c r="CZ151" i="26464"/>
  <c r="DA151" i="26464"/>
  <c r="DB151" i="26464"/>
  <c r="DE151" i="26464"/>
  <c r="DF151" i="26464"/>
  <c r="DG151" i="26464"/>
  <c r="DH151" i="26464"/>
  <c r="DI151" i="26464"/>
  <c r="DJ151" i="26464"/>
  <c r="DK151" i="26464"/>
  <c r="DL151" i="26464"/>
  <c r="DM151" i="26464"/>
  <c r="DN151" i="26464"/>
  <c r="DO151" i="26464"/>
  <c r="DP151" i="26464"/>
  <c r="DQ151" i="26464"/>
  <c r="DR151" i="26464"/>
  <c r="DS151" i="26464"/>
  <c r="DT151" i="26464"/>
  <c r="DU151" i="26464"/>
  <c r="DZ151" i="26464"/>
  <c r="EA151" i="26464"/>
  <c r="EB151" i="26464"/>
  <c r="EC151" i="26464"/>
  <c r="ED151" i="26464"/>
  <c r="EE151" i="26464"/>
  <c r="EF151" i="26464"/>
  <c r="EG151" i="26464"/>
  <c r="EH151" i="26464"/>
  <c r="EI151" i="26464"/>
  <c r="EJ151" i="26464"/>
  <c r="EK151" i="26464"/>
  <c r="EL151" i="26464"/>
  <c r="EM151" i="26464"/>
  <c r="EN151" i="26464"/>
  <c r="EO151" i="26464"/>
  <c r="EP151" i="26464"/>
  <c r="A152" i="26464"/>
  <c r="B152" i="26464"/>
  <c r="C152" i="26464"/>
  <c r="E152" i="26464"/>
  <c r="F152" i="26464"/>
  <c r="G152" i="26464"/>
  <c r="H152" i="26464"/>
  <c r="I152" i="26464"/>
  <c r="J152" i="26464"/>
  <c r="K152" i="26464"/>
  <c r="L152" i="26464"/>
  <c r="M152" i="26464"/>
  <c r="N152" i="26464"/>
  <c r="O152" i="26464"/>
  <c r="P152" i="26464"/>
  <c r="Q152" i="26464"/>
  <c r="R152" i="26464"/>
  <c r="S152" i="26464"/>
  <c r="T152" i="26464"/>
  <c r="U152" i="26464"/>
  <c r="V152" i="26464"/>
  <c r="W152" i="26464"/>
  <c r="X152" i="26464"/>
  <c r="Y152" i="26464"/>
  <c r="Z152" i="26464"/>
  <c r="AA152" i="26464"/>
  <c r="AB152" i="26464"/>
  <c r="AC152" i="26464"/>
  <c r="AD152" i="26464"/>
  <c r="AE152" i="26464"/>
  <c r="AF152" i="26464"/>
  <c r="AG152" i="26464"/>
  <c r="AH152" i="26464"/>
  <c r="AI152" i="26464"/>
  <c r="AJ152" i="26464"/>
  <c r="AK152" i="26464"/>
  <c r="AL152" i="26464"/>
  <c r="AM152" i="26464"/>
  <c r="AN152" i="26464"/>
  <c r="AO152" i="26464"/>
  <c r="AP152" i="26464"/>
  <c r="AQ152" i="26464"/>
  <c r="AR152" i="26464"/>
  <c r="AS152" i="26464"/>
  <c r="AT152" i="26464"/>
  <c r="AU152" i="26464"/>
  <c r="AV152" i="26464"/>
  <c r="AW152" i="26464"/>
  <c r="AX152" i="26464"/>
  <c r="AY152" i="26464"/>
  <c r="AZ152" i="26464"/>
  <c r="BA152" i="26464"/>
  <c r="BB152" i="26464"/>
  <c r="BC152" i="26464"/>
  <c r="BD152" i="26464"/>
  <c r="BE152" i="26464"/>
  <c r="BF152" i="26464"/>
  <c r="BG152" i="26464"/>
  <c r="BH152" i="26464"/>
  <c r="BI152" i="26464"/>
  <c r="BJ152" i="26464"/>
  <c r="BK152" i="26464"/>
  <c r="BL152" i="26464"/>
  <c r="BM152" i="26464"/>
  <c r="BN152" i="26464"/>
  <c r="BO152" i="26464"/>
  <c r="BP152" i="26464"/>
  <c r="BQ152" i="26464"/>
  <c r="BR152" i="26464"/>
  <c r="BS152" i="26464"/>
  <c r="BT152" i="26464"/>
  <c r="BU152" i="26464"/>
  <c r="BV152" i="26464"/>
  <c r="BW152" i="26464"/>
  <c r="BX152" i="26464"/>
  <c r="BY152" i="26464"/>
  <c r="BZ152" i="26464"/>
  <c r="CA152" i="26464"/>
  <c r="CB152" i="26464"/>
  <c r="CC152" i="26464"/>
  <c r="CD152" i="26464"/>
  <c r="CE152" i="26464"/>
  <c r="CF152" i="26464"/>
  <c r="CG152" i="26464"/>
  <c r="CH152" i="26464"/>
  <c r="CI152" i="26464"/>
  <c r="CJ152" i="26464"/>
  <c r="CK152" i="26464"/>
  <c r="CL152" i="26464"/>
  <c r="CM152" i="26464"/>
  <c r="CN152" i="26464"/>
  <c r="CO152" i="26464"/>
  <c r="CP152" i="26464"/>
  <c r="CQ152" i="26464"/>
  <c r="CR152" i="26464"/>
  <c r="CS152" i="26464"/>
  <c r="CT152" i="26464"/>
  <c r="CU152" i="26464"/>
  <c r="CV152" i="26464"/>
  <c r="CW152" i="26464"/>
  <c r="CX152" i="26464"/>
  <c r="CY152" i="26464"/>
  <c r="CZ152" i="26464"/>
  <c r="DA152" i="26464"/>
  <c r="DB152" i="26464"/>
  <c r="DE152" i="26464"/>
  <c r="DF152" i="26464"/>
  <c r="DG152" i="26464"/>
  <c r="DH152" i="26464"/>
  <c r="DI152" i="26464"/>
  <c r="DJ152" i="26464"/>
  <c r="DK152" i="26464"/>
  <c r="DL152" i="26464"/>
  <c r="DM152" i="26464"/>
  <c r="DN152" i="26464"/>
  <c r="DO152" i="26464"/>
  <c r="DP152" i="26464"/>
  <c r="DQ152" i="26464"/>
  <c r="DR152" i="26464"/>
  <c r="DS152" i="26464"/>
  <c r="DT152" i="26464"/>
  <c r="DU152" i="26464"/>
  <c r="DZ152" i="26464"/>
  <c r="EA152" i="26464"/>
  <c r="EB152" i="26464"/>
  <c r="EC152" i="26464"/>
  <c r="ED152" i="26464"/>
  <c r="EE152" i="26464"/>
  <c r="EF152" i="26464"/>
  <c r="EG152" i="26464"/>
  <c r="EH152" i="26464"/>
  <c r="EI152" i="26464"/>
  <c r="EJ152" i="26464"/>
  <c r="EK152" i="26464"/>
  <c r="EL152" i="26464"/>
  <c r="EM152" i="26464"/>
  <c r="EN152" i="26464"/>
  <c r="EO152" i="26464"/>
  <c r="EP152" i="26464"/>
  <c r="A153" i="26464"/>
  <c r="B153" i="26464"/>
  <c r="C153" i="26464"/>
  <c r="E153" i="26464"/>
  <c r="F153" i="26464"/>
  <c r="G153" i="26464"/>
  <c r="H153" i="26464"/>
  <c r="I153" i="26464"/>
  <c r="J153" i="26464"/>
  <c r="K153" i="26464"/>
  <c r="L153" i="26464"/>
  <c r="M153" i="26464"/>
  <c r="N153" i="26464"/>
  <c r="O153" i="26464"/>
  <c r="P153" i="26464"/>
  <c r="Q153" i="26464"/>
  <c r="R153" i="26464"/>
  <c r="S153" i="26464"/>
  <c r="T153" i="26464"/>
  <c r="U153" i="26464"/>
  <c r="V153" i="26464"/>
  <c r="W153" i="26464"/>
  <c r="X153" i="26464"/>
  <c r="Y153" i="26464"/>
  <c r="Z153" i="26464"/>
  <c r="AA153" i="26464"/>
  <c r="AB153" i="26464"/>
  <c r="AC153" i="26464"/>
  <c r="AD153" i="26464"/>
  <c r="AE153" i="26464"/>
  <c r="AF153" i="26464"/>
  <c r="AG153" i="26464"/>
  <c r="AH153" i="26464"/>
  <c r="AI153" i="26464"/>
  <c r="AJ153" i="26464"/>
  <c r="AK153" i="26464"/>
  <c r="AL153" i="26464"/>
  <c r="AM153" i="26464"/>
  <c r="AN153" i="26464"/>
  <c r="AO153" i="26464"/>
  <c r="AP153" i="26464"/>
  <c r="AQ153" i="26464"/>
  <c r="AR153" i="26464"/>
  <c r="AS153" i="26464"/>
  <c r="AT153" i="26464"/>
  <c r="AU153" i="26464"/>
  <c r="AV153" i="26464"/>
  <c r="AW153" i="26464"/>
  <c r="AX153" i="26464"/>
  <c r="AY153" i="26464"/>
  <c r="AZ153" i="26464"/>
  <c r="BA153" i="26464"/>
  <c r="BB153" i="26464"/>
  <c r="BC153" i="26464"/>
  <c r="BD153" i="26464"/>
  <c r="BE153" i="26464"/>
  <c r="BF153" i="26464"/>
  <c r="BG153" i="26464"/>
  <c r="BH153" i="26464"/>
  <c r="BI153" i="26464"/>
  <c r="BJ153" i="26464"/>
  <c r="BK153" i="26464"/>
  <c r="BL153" i="26464"/>
  <c r="BM153" i="26464"/>
  <c r="BN153" i="26464"/>
  <c r="BO153" i="26464"/>
  <c r="BP153" i="26464"/>
  <c r="BQ153" i="26464"/>
  <c r="BR153" i="26464"/>
  <c r="BS153" i="26464"/>
  <c r="BT153" i="26464"/>
  <c r="BU153" i="26464"/>
  <c r="BV153" i="26464"/>
  <c r="BW153" i="26464"/>
  <c r="BX153" i="26464"/>
  <c r="BY153" i="26464"/>
  <c r="BZ153" i="26464"/>
  <c r="CA153" i="26464"/>
  <c r="CB153" i="26464"/>
  <c r="CC153" i="26464"/>
  <c r="CD153" i="26464"/>
  <c r="CE153" i="26464"/>
  <c r="CF153" i="26464"/>
  <c r="CG153" i="26464"/>
  <c r="CH153" i="26464"/>
  <c r="CI153" i="26464"/>
  <c r="CJ153" i="26464"/>
  <c r="CK153" i="26464"/>
  <c r="CL153" i="26464"/>
  <c r="CM153" i="26464"/>
  <c r="CN153" i="26464"/>
  <c r="CO153" i="26464"/>
  <c r="CP153" i="26464"/>
  <c r="CQ153" i="26464"/>
  <c r="CR153" i="26464"/>
  <c r="CS153" i="26464"/>
  <c r="CT153" i="26464"/>
  <c r="CU153" i="26464"/>
  <c r="CV153" i="26464"/>
  <c r="CW153" i="26464"/>
  <c r="CX153" i="26464"/>
  <c r="CY153" i="26464"/>
  <c r="CZ153" i="26464"/>
  <c r="DA153" i="26464"/>
  <c r="DB153" i="26464"/>
  <c r="DE153" i="26464"/>
  <c r="DF153" i="26464"/>
  <c r="DG153" i="26464"/>
  <c r="DH153" i="26464"/>
  <c r="DI153" i="26464"/>
  <c r="DJ153" i="26464"/>
  <c r="DK153" i="26464"/>
  <c r="DL153" i="26464"/>
  <c r="DM153" i="26464"/>
  <c r="DN153" i="26464"/>
  <c r="DO153" i="26464"/>
  <c r="DP153" i="26464"/>
  <c r="DQ153" i="26464"/>
  <c r="DR153" i="26464"/>
  <c r="DS153" i="26464"/>
  <c r="DT153" i="26464"/>
  <c r="DU153" i="26464"/>
  <c r="DZ153" i="26464"/>
  <c r="EA153" i="26464"/>
  <c r="EB153" i="26464"/>
  <c r="EC153" i="26464"/>
  <c r="ED153" i="26464"/>
  <c r="EE153" i="26464"/>
  <c r="EF153" i="26464"/>
  <c r="EG153" i="26464"/>
  <c r="EH153" i="26464"/>
  <c r="EI153" i="26464"/>
  <c r="EJ153" i="26464"/>
  <c r="EK153" i="26464"/>
  <c r="EL153" i="26464"/>
  <c r="EM153" i="26464"/>
  <c r="EN153" i="26464"/>
  <c r="EO153" i="26464"/>
  <c r="EP153" i="26464"/>
  <c r="A154" i="26464"/>
  <c r="B154" i="26464"/>
  <c r="C154" i="26464"/>
  <c r="E154" i="26464"/>
  <c r="F154" i="26464"/>
  <c r="G154" i="26464"/>
  <c r="H154" i="26464"/>
  <c r="I154" i="26464"/>
  <c r="J154" i="26464"/>
  <c r="K154" i="26464"/>
  <c r="L154" i="26464"/>
  <c r="M154" i="26464"/>
  <c r="N154" i="26464"/>
  <c r="O154" i="26464"/>
  <c r="P154" i="26464"/>
  <c r="Q154" i="26464"/>
  <c r="R154" i="26464"/>
  <c r="S154" i="26464"/>
  <c r="T154" i="26464"/>
  <c r="U154" i="26464"/>
  <c r="V154" i="26464"/>
  <c r="W154" i="26464"/>
  <c r="X154" i="26464"/>
  <c r="Y154" i="26464"/>
  <c r="Z154" i="26464"/>
  <c r="AA154" i="26464"/>
  <c r="AB154" i="26464"/>
  <c r="AC154" i="26464"/>
  <c r="AD154" i="26464"/>
  <c r="AE154" i="26464"/>
  <c r="AF154" i="26464"/>
  <c r="AG154" i="26464"/>
  <c r="AH154" i="26464"/>
  <c r="AI154" i="26464"/>
  <c r="AJ154" i="26464"/>
  <c r="AK154" i="26464"/>
  <c r="AL154" i="26464"/>
  <c r="AM154" i="26464"/>
  <c r="AN154" i="26464"/>
  <c r="AO154" i="26464"/>
  <c r="AP154" i="26464"/>
  <c r="AQ154" i="26464"/>
  <c r="AR154" i="26464"/>
  <c r="AS154" i="26464"/>
  <c r="AT154" i="26464"/>
  <c r="AU154" i="26464"/>
  <c r="AV154" i="26464"/>
  <c r="AW154" i="26464"/>
  <c r="AX154" i="26464"/>
  <c r="AY154" i="26464"/>
  <c r="AZ154" i="26464"/>
  <c r="BA154" i="26464"/>
  <c r="BB154" i="26464"/>
  <c r="BC154" i="26464"/>
  <c r="BD154" i="26464"/>
  <c r="BE154" i="26464"/>
  <c r="BF154" i="26464"/>
  <c r="BG154" i="26464"/>
  <c r="BH154" i="26464"/>
  <c r="BI154" i="26464"/>
  <c r="BJ154" i="26464"/>
  <c r="BK154" i="26464"/>
  <c r="BL154" i="26464"/>
  <c r="BM154" i="26464"/>
  <c r="BN154" i="26464"/>
  <c r="BO154" i="26464"/>
  <c r="BP154" i="26464"/>
  <c r="BQ154" i="26464"/>
  <c r="BR154" i="26464"/>
  <c r="BS154" i="26464"/>
  <c r="BT154" i="26464"/>
  <c r="BU154" i="26464"/>
  <c r="BV154" i="26464"/>
  <c r="BW154" i="26464"/>
  <c r="BX154" i="26464"/>
  <c r="BY154" i="26464"/>
  <c r="BZ154" i="26464"/>
  <c r="CA154" i="26464"/>
  <c r="CB154" i="26464"/>
  <c r="CC154" i="26464"/>
  <c r="CD154" i="26464"/>
  <c r="CE154" i="26464"/>
  <c r="CF154" i="26464"/>
  <c r="CG154" i="26464"/>
  <c r="CH154" i="26464"/>
  <c r="CI154" i="26464"/>
  <c r="CJ154" i="26464"/>
  <c r="CK154" i="26464"/>
  <c r="CL154" i="26464"/>
  <c r="CM154" i="26464"/>
  <c r="CN154" i="26464"/>
  <c r="CO154" i="26464"/>
  <c r="CP154" i="26464"/>
  <c r="CQ154" i="26464"/>
  <c r="CR154" i="26464"/>
  <c r="CS154" i="26464"/>
  <c r="CT154" i="26464"/>
  <c r="CU154" i="26464"/>
  <c r="CV154" i="26464"/>
  <c r="CW154" i="26464"/>
  <c r="CX154" i="26464"/>
  <c r="CY154" i="26464"/>
  <c r="CZ154" i="26464"/>
  <c r="DA154" i="26464"/>
  <c r="DB154" i="26464"/>
  <c r="DE154" i="26464"/>
  <c r="DF154" i="26464"/>
  <c r="DG154" i="26464"/>
  <c r="DH154" i="26464"/>
  <c r="DI154" i="26464"/>
  <c r="DJ154" i="26464"/>
  <c r="DK154" i="26464"/>
  <c r="DL154" i="26464"/>
  <c r="DM154" i="26464"/>
  <c r="DN154" i="26464"/>
  <c r="DO154" i="26464"/>
  <c r="DP154" i="26464"/>
  <c r="DQ154" i="26464"/>
  <c r="DR154" i="26464"/>
  <c r="DS154" i="26464"/>
  <c r="DT154" i="26464"/>
  <c r="DU154" i="26464"/>
  <c r="DZ154" i="26464"/>
  <c r="EA154" i="26464"/>
  <c r="EB154" i="26464"/>
  <c r="EC154" i="26464"/>
  <c r="ED154" i="26464"/>
  <c r="EE154" i="26464"/>
  <c r="EF154" i="26464"/>
  <c r="EG154" i="26464"/>
  <c r="EH154" i="26464"/>
  <c r="EI154" i="26464"/>
  <c r="EJ154" i="26464"/>
  <c r="EK154" i="26464"/>
  <c r="EL154" i="26464"/>
  <c r="EM154" i="26464"/>
  <c r="EN154" i="26464"/>
  <c r="EO154" i="26464"/>
  <c r="EP154" i="26464"/>
  <c r="A155" i="26464"/>
  <c r="B155" i="26464"/>
  <c r="C155" i="26464"/>
  <c r="E155" i="26464"/>
  <c r="F155" i="26464"/>
  <c r="G155" i="26464"/>
  <c r="H155" i="26464"/>
  <c r="I155" i="26464"/>
  <c r="J155" i="26464"/>
  <c r="K155" i="26464"/>
  <c r="L155" i="26464"/>
  <c r="M155" i="26464"/>
  <c r="N155" i="26464"/>
  <c r="O155" i="26464"/>
  <c r="P155" i="26464"/>
  <c r="Q155" i="26464"/>
  <c r="R155" i="26464"/>
  <c r="S155" i="26464"/>
  <c r="T155" i="26464"/>
  <c r="U155" i="26464"/>
  <c r="V155" i="26464"/>
  <c r="W155" i="26464"/>
  <c r="X155" i="26464"/>
  <c r="Y155" i="26464"/>
  <c r="Z155" i="26464"/>
  <c r="AA155" i="26464"/>
  <c r="AB155" i="26464"/>
  <c r="AC155" i="26464"/>
  <c r="AD155" i="26464"/>
  <c r="AE155" i="26464"/>
  <c r="AF155" i="26464"/>
  <c r="AG155" i="26464"/>
  <c r="AH155" i="26464"/>
  <c r="AI155" i="26464"/>
  <c r="AJ155" i="26464"/>
  <c r="AK155" i="26464"/>
  <c r="AL155" i="26464"/>
  <c r="AM155" i="26464"/>
  <c r="AN155" i="26464"/>
  <c r="AO155" i="26464"/>
  <c r="AP155" i="26464"/>
  <c r="AQ155" i="26464"/>
  <c r="AR155" i="26464"/>
  <c r="AS155" i="26464"/>
  <c r="AT155" i="26464"/>
  <c r="AU155" i="26464"/>
  <c r="AV155" i="26464"/>
  <c r="AW155" i="26464"/>
  <c r="AX155" i="26464"/>
  <c r="AY155" i="26464"/>
  <c r="AZ155" i="26464"/>
  <c r="BA155" i="26464"/>
  <c r="BB155" i="26464"/>
  <c r="BC155" i="26464"/>
  <c r="BD155" i="26464"/>
  <c r="BE155" i="26464"/>
  <c r="BF155" i="26464"/>
  <c r="BG155" i="26464"/>
  <c r="BH155" i="26464"/>
  <c r="BI155" i="26464"/>
  <c r="BJ155" i="26464"/>
  <c r="BK155" i="26464"/>
  <c r="BL155" i="26464"/>
  <c r="BM155" i="26464"/>
  <c r="BN155" i="26464"/>
  <c r="BO155" i="26464"/>
  <c r="BP155" i="26464"/>
  <c r="BQ155" i="26464"/>
  <c r="BR155" i="26464"/>
  <c r="BS155" i="26464"/>
  <c r="BT155" i="26464"/>
  <c r="BU155" i="26464"/>
  <c r="BV155" i="26464"/>
  <c r="BW155" i="26464"/>
  <c r="BX155" i="26464"/>
  <c r="BY155" i="26464"/>
  <c r="BZ155" i="26464"/>
  <c r="CA155" i="26464"/>
  <c r="CB155" i="26464"/>
  <c r="CC155" i="26464"/>
  <c r="CD155" i="26464"/>
  <c r="CE155" i="26464"/>
  <c r="CF155" i="26464"/>
  <c r="CG155" i="26464"/>
  <c r="CH155" i="26464"/>
  <c r="CI155" i="26464"/>
  <c r="CJ155" i="26464"/>
  <c r="CK155" i="26464"/>
  <c r="CL155" i="26464"/>
  <c r="CM155" i="26464"/>
  <c r="CN155" i="26464"/>
  <c r="CO155" i="26464"/>
  <c r="CP155" i="26464"/>
  <c r="CQ155" i="26464"/>
  <c r="CR155" i="26464"/>
  <c r="CS155" i="26464"/>
  <c r="CT155" i="26464"/>
  <c r="CU155" i="26464"/>
  <c r="CV155" i="26464"/>
  <c r="CW155" i="26464"/>
  <c r="CX155" i="26464"/>
  <c r="CY155" i="26464"/>
  <c r="CZ155" i="26464"/>
  <c r="DA155" i="26464"/>
  <c r="DB155" i="26464"/>
  <c r="DE155" i="26464"/>
  <c r="DF155" i="26464"/>
  <c r="DG155" i="26464"/>
  <c r="DH155" i="26464"/>
  <c r="DI155" i="26464"/>
  <c r="DJ155" i="26464"/>
  <c r="DK155" i="26464"/>
  <c r="DL155" i="26464"/>
  <c r="DM155" i="26464"/>
  <c r="DN155" i="26464"/>
  <c r="DO155" i="26464"/>
  <c r="DP155" i="26464"/>
  <c r="DQ155" i="26464"/>
  <c r="DR155" i="26464"/>
  <c r="DS155" i="26464"/>
  <c r="DT155" i="26464"/>
  <c r="DU155" i="26464"/>
  <c r="DZ155" i="26464"/>
  <c r="EA155" i="26464"/>
  <c r="EB155" i="26464"/>
  <c r="EC155" i="26464"/>
  <c r="ED155" i="26464"/>
  <c r="EE155" i="26464"/>
  <c r="EF155" i="26464"/>
  <c r="EG155" i="26464"/>
  <c r="EH155" i="26464"/>
  <c r="EI155" i="26464"/>
  <c r="EJ155" i="26464"/>
  <c r="EK155" i="26464"/>
  <c r="EL155" i="26464"/>
  <c r="EM155" i="26464"/>
  <c r="EN155" i="26464"/>
  <c r="EO155" i="26464"/>
  <c r="EP155" i="26464"/>
  <c r="A156" i="26464"/>
  <c r="B156" i="26464"/>
  <c r="C156" i="26464"/>
  <c r="E156" i="26464"/>
  <c r="F156" i="26464"/>
  <c r="G156" i="26464"/>
  <c r="H156" i="26464"/>
  <c r="I156" i="26464"/>
  <c r="J156" i="26464"/>
  <c r="K156" i="26464"/>
  <c r="L156" i="26464"/>
  <c r="M156" i="26464"/>
  <c r="N156" i="26464"/>
  <c r="O156" i="26464"/>
  <c r="P156" i="26464"/>
  <c r="Q156" i="26464"/>
  <c r="R156" i="26464"/>
  <c r="S156" i="26464"/>
  <c r="T156" i="26464"/>
  <c r="U156" i="26464"/>
  <c r="V156" i="26464"/>
  <c r="W156" i="26464"/>
  <c r="X156" i="26464"/>
  <c r="Y156" i="26464"/>
  <c r="Z156" i="26464"/>
  <c r="AA156" i="26464"/>
  <c r="AB156" i="26464"/>
  <c r="AC156" i="26464"/>
  <c r="AD156" i="26464"/>
  <c r="AE156" i="26464"/>
  <c r="AF156" i="26464"/>
  <c r="AG156" i="26464"/>
  <c r="AH156" i="26464"/>
  <c r="AI156" i="26464"/>
  <c r="AJ156" i="26464"/>
  <c r="AK156" i="26464"/>
  <c r="AL156" i="26464"/>
  <c r="AM156" i="26464"/>
  <c r="AN156" i="26464"/>
  <c r="AO156" i="26464"/>
  <c r="AP156" i="26464"/>
  <c r="AQ156" i="26464"/>
  <c r="AR156" i="26464"/>
  <c r="AS156" i="26464"/>
  <c r="AT156" i="26464"/>
  <c r="AU156" i="26464"/>
  <c r="AV156" i="26464"/>
  <c r="AW156" i="26464"/>
  <c r="AX156" i="26464"/>
  <c r="AY156" i="26464"/>
  <c r="AZ156" i="26464"/>
  <c r="BA156" i="26464"/>
  <c r="BB156" i="26464"/>
  <c r="BC156" i="26464"/>
  <c r="BD156" i="26464"/>
  <c r="BE156" i="26464"/>
  <c r="BF156" i="26464"/>
  <c r="BG156" i="26464"/>
  <c r="BH156" i="26464"/>
  <c r="BI156" i="26464"/>
  <c r="BJ156" i="26464"/>
  <c r="BK156" i="26464"/>
  <c r="BL156" i="26464"/>
  <c r="BM156" i="26464"/>
  <c r="BN156" i="26464"/>
  <c r="BO156" i="26464"/>
  <c r="BP156" i="26464"/>
  <c r="BQ156" i="26464"/>
  <c r="BR156" i="26464"/>
  <c r="BS156" i="26464"/>
  <c r="BT156" i="26464"/>
  <c r="BU156" i="26464"/>
  <c r="BV156" i="26464"/>
  <c r="BW156" i="26464"/>
  <c r="BX156" i="26464"/>
  <c r="BY156" i="26464"/>
  <c r="BZ156" i="26464"/>
  <c r="CA156" i="26464"/>
  <c r="CB156" i="26464"/>
  <c r="CC156" i="26464"/>
  <c r="CD156" i="26464"/>
  <c r="CE156" i="26464"/>
  <c r="CF156" i="26464"/>
  <c r="CG156" i="26464"/>
  <c r="CH156" i="26464"/>
  <c r="CI156" i="26464"/>
  <c r="CJ156" i="26464"/>
  <c r="CK156" i="26464"/>
  <c r="CL156" i="26464"/>
  <c r="CM156" i="26464"/>
  <c r="CN156" i="26464"/>
  <c r="CO156" i="26464"/>
  <c r="CP156" i="26464"/>
  <c r="CQ156" i="26464"/>
  <c r="CR156" i="26464"/>
  <c r="CS156" i="26464"/>
  <c r="CT156" i="26464"/>
  <c r="CU156" i="26464"/>
  <c r="CV156" i="26464"/>
  <c r="CW156" i="26464"/>
  <c r="CX156" i="26464"/>
  <c r="CY156" i="26464"/>
  <c r="CZ156" i="26464"/>
  <c r="DA156" i="26464"/>
  <c r="DB156" i="26464"/>
  <c r="DE156" i="26464"/>
  <c r="DF156" i="26464"/>
  <c r="DG156" i="26464"/>
  <c r="DH156" i="26464"/>
  <c r="DI156" i="26464"/>
  <c r="DJ156" i="26464"/>
  <c r="DK156" i="26464"/>
  <c r="DL156" i="26464"/>
  <c r="DM156" i="26464"/>
  <c r="DN156" i="26464"/>
  <c r="DO156" i="26464"/>
  <c r="DP156" i="26464"/>
  <c r="DQ156" i="26464"/>
  <c r="DR156" i="26464"/>
  <c r="DS156" i="26464"/>
  <c r="DT156" i="26464"/>
  <c r="DU156" i="26464"/>
  <c r="DZ156" i="26464"/>
  <c r="EA156" i="26464"/>
  <c r="EB156" i="26464"/>
  <c r="EC156" i="26464"/>
  <c r="ED156" i="26464"/>
  <c r="EE156" i="26464"/>
  <c r="EF156" i="26464"/>
  <c r="EG156" i="26464"/>
  <c r="EH156" i="26464"/>
  <c r="EI156" i="26464"/>
  <c r="EJ156" i="26464"/>
  <c r="EK156" i="26464"/>
  <c r="EL156" i="26464"/>
  <c r="EM156" i="26464"/>
  <c r="EN156" i="26464"/>
  <c r="EO156" i="26464"/>
  <c r="EP156" i="26464"/>
  <c r="A157" i="26464"/>
  <c r="B157" i="26464"/>
  <c r="C157" i="26464"/>
  <c r="E157" i="26464"/>
  <c r="F157" i="26464"/>
  <c r="G157" i="26464"/>
  <c r="H157" i="26464"/>
  <c r="I157" i="26464"/>
  <c r="J157" i="26464"/>
  <c r="K157" i="26464"/>
  <c r="L157" i="26464"/>
  <c r="M157" i="26464"/>
  <c r="N157" i="26464"/>
  <c r="O157" i="26464"/>
  <c r="P157" i="26464"/>
  <c r="Q157" i="26464"/>
  <c r="R157" i="26464"/>
  <c r="S157" i="26464"/>
  <c r="T157" i="26464"/>
  <c r="U157" i="26464"/>
  <c r="V157" i="26464"/>
  <c r="W157" i="26464"/>
  <c r="X157" i="26464"/>
  <c r="Y157" i="26464"/>
  <c r="Z157" i="26464"/>
  <c r="AA157" i="26464"/>
  <c r="AB157" i="26464"/>
  <c r="AC157" i="26464"/>
  <c r="AD157" i="26464"/>
  <c r="AE157" i="26464"/>
  <c r="AF157" i="26464"/>
  <c r="AG157" i="26464"/>
  <c r="AH157" i="26464"/>
  <c r="AI157" i="26464"/>
  <c r="AJ157" i="26464"/>
  <c r="AK157" i="26464"/>
  <c r="AL157" i="26464"/>
  <c r="AM157" i="26464"/>
  <c r="AN157" i="26464"/>
  <c r="AO157" i="26464"/>
  <c r="AP157" i="26464"/>
  <c r="AQ157" i="26464"/>
  <c r="AR157" i="26464"/>
  <c r="AS157" i="26464"/>
  <c r="AT157" i="26464"/>
  <c r="AU157" i="26464"/>
  <c r="AV157" i="26464"/>
  <c r="AW157" i="26464"/>
  <c r="AX157" i="26464"/>
  <c r="AY157" i="26464"/>
  <c r="AZ157" i="26464"/>
  <c r="BA157" i="26464"/>
  <c r="BB157" i="26464"/>
  <c r="BC157" i="26464"/>
  <c r="BD157" i="26464"/>
  <c r="BE157" i="26464"/>
  <c r="BF157" i="26464"/>
  <c r="BG157" i="26464"/>
  <c r="BH157" i="26464"/>
  <c r="BI157" i="26464"/>
  <c r="BJ157" i="26464"/>
  <c r="BK157" i="26464"/>
  <c r="BL157" i="26464"/>
  <c r="BM157" i="26464"/>
  <c r="BN157" i="26464"/>
  <c r="BO157" i="26464"/>
  <c r="BP157" i="26464"/>
  <c r="BQ157" i="26464"/>
  <c r="BR157" i="26464"/>
  <c r="BS157" i="26464"/>
  <c r="BT157" i="26464"/>
  <c r="BU157" i="26464"/>
  <c r="BV157" i="26464"/>
  <c r="BW157" i="26464"/>
  <c r="BX157" i="26464"/>
  <c r="BY157" i="26464"/>
  <c r="BZ157" i="26464"/>
  <c r="CA157" i="26464"/>
  <c r="CB157" i="26464"/>
  <c r="CC157" i="26464"/>
  <c r="CD157" i="26464"/>
  <c r="CE157" i="26464"/>
  <c r="CF157" i="26464"/>
  <c r="CG157" i="26464"/>
  <c r="CH157" i="26464"/>
  <c r="CI157" i="26464"/>
  <c r="CJ157" i="26464"/>
  <c r="CK157" i="26464"/>
  <c r="CL157" i="26464"/>
  <c r="CM157" i="26464"/>
  <c r="CN157" i="26464"/>
  <c r="CO157" i="26464"/>
  <c r="CP157" i="26464"/>
  <c r="CQ157" i="26464"/>
  <c r="CR157" i="26464"/>
  <c r="CS157" i="26464"/>
  <c r="CT157" i="26464"/>
  <c r="CU157" i="26464"/>
  <c r="CV157" i="26464"/>
  <c r="CW157" i="26464"/>
  <c r="CX157" i="26464"/>
  <c r="CY157" i="26464"/>
  <c r="CZ157" i="26464"/>
  <c r="DA157" i="26464"/>
  <c r="DB157" i="26464"/>
  <c r="DE157" i="26464"/>
  <c r="DF157" i="26464"/>
  <c r="DG157" i="26464"/>
  <c r="DH157" i="26464"/>
  <c r="DI157" i="26464"/>
  <c r="DJ157" i="26464"/>
  <c r="DK157" i="26464"/>
  <c r="DL157" i="26464"/>
  <c r="DM157" i="26464"/>
  <c r="DN157" i="26464"/>
  <c r="DO157" i="26464"/>
  <c r="DP157" i="26464"/>
  <c r="DQ157" i="26464"/>
  <c r="DR157" i="26464"/>
  <c r="DS157" i="26464"/>
  <c r="DT157" i="26464"/>
  <c r="DU157" i="26464"/>
  <c r="DZ157" i="26464"/>
  <c r="EA157" i="26464"/>
  <c r="EB157" i="26464"/>
  <c r="EC157" i="26464"/>
  <c r="ED157" i="26464"/>
  <c r="EE157" i="26464"/>
  <c r="EF157" i="26464"/>
  <c r="EG157" i="26464"/>
  <c r="EH157" i="26464"/>
  <c r="EI157" i="26464"/>
  <c r="EJ157" i="26464"/>
  <c r="EK157" i="26464"/>
  <c r="EL157" i="26464"/>
  <c r="EM157" i="26464"/>
  <c r="EN157" i="26464"/>
  <c r="EO157" i="26464"/>
  <c r="EP157" i="26464"/>
  <c r="A158" i="26464"/>
  <c r="B158" i="26464"/>
  <c r="C158" i="26464"/>
  <c r="E158" i="26464"/>
  <c r="F158" i="26464"/>
  <c r="G158" i="26464"/>
  <c r="H158" i="26464"/>
  <c r="I158" i="26464"/>
  <c r="J158" i="26464"/>
  <c r="K158" i="26464"/>
  <c r="L158" i="26464"/>
  <c r="M158" i="26464"/>
  <c r="N158" i="26464"/>
  <c r="O158" i="26464"/>
  <c r="P158" i="26464"/>
  <c r="Q158" i="26464"/>
  <c r="R158" i="26464"/>
  <c r="S158" i="26464"/>
  <c r="T158" i="26464"/>
  <c r="U158" i="26464"/>
  <c r="V158" i="26464"/>
  <c r="W158" i="26464"/>
  <c r="X158" i="26464"/>
  <c r="Y158" i="26464"/>
  <c r="Z158" i="26464"/>
  <c r="AA158" i="26464"/>
  <c r="AB158" i="26464"/>
  <c r="AC158" i="26464"/>
  <c r="AD158" i="26464"/>
  <c r="AE158" i="26464"/>
  <c r="AF158" i="26464"/>
  <c r="AG158" i="26464"/>
  <c r="AH158" i="26464"/>
  <c r="AI158" i="26464"/>
  <c r="AJ158" i="26464"/>
  <c r="AK158" i="26464"/>
  <c r="AL158" i="26464"/>
  <c r="AM158" i="26464"/>
  <c r="AN158" i="26464"/>
  <c r="AO158" i="26464"/>
  <c r="AP158" i="26464"/>
  <c r="AQ158" i="26464"/>
  <c r="AR158" i="26464"/>
  <c r="AS158" i="26464"/>
  <c r="AT158" i="26464"/>
  <c r="AU158" i="26464"/>
  <c r="AV158" i="26464"/>
  <c r="AW158" i="26464"/>
  <c r="AX158" i="26464"/>
  <c r="AY158" i="26464"/>
  <c r="AZ158" i="26464"/>
  <c r="BA158" i="26464"/>
  <c r="BB158" i="26464"/>
  <c r="BC158" i="26464"/>
  <c r="BD158" i="26464"/>
  <c r="BE158" i="26464"/>
  <c r="BF158" i="26464"/>
  <c r="BG158" i="26464"/>
  <c r="BH158" i="26464"/>
  <c r="BI158" i="26464"/>
  <c r="BJ158" i="26464"/>
  <c r="BK158" i="26464"/>
  <c r="BL158" i="26464"/>
  <c r="BM158" i="26464"/>
  <c r="BN158" i="26464"/>
  <c r="BO158" i="26464"/>
  <c r="BP158" i="26464"/>
  <c r="BQ158" i="26464"/>
  <c r="BR158" i="26464"/>
  <c r="BS158" i="26464"/>
  <c r="BT158" i="26464"/>
  <c r="BU158" i="26464"/>
  <c r="BV158" i="26464"/>
  <c r="BW158" i="26464"/>
  <c r="BX158" i="26464"/>
  <c r="BY158" i="26464"/>
  <c r="BZ158" i="26464"/>
  <c r="CA158" i="26464"/>
  <c r="CB158" i="26464"/>
  <c r="CC158" i="26464"/>
  <c r="CD158" i="26464"/>
  <c r="CE158" i="26464"/>
  <c r="CF158" i="26464"/>
  <c r="CG158" i="26464"/>
  <c r="CH158" i="26464"/>
  <c r="CI158" i="26464"/>
  <c r="CJ158" i="26464"/>
  <c r="CK158" i="26464"/>
  <c r="CL158" i="26464"/>
  <c r="CM158" i="26464"/>
  <c r="CN158" i="26464"/>
  <c r="CO158" i="26464"/>
  <c r="CP158" i="26464"/>
  <c r="CQ158" i="26464"/>
  <c r="CR158" i="26464"/>
  <c r="CS158" i="26464"/>
  <c r="CT158" i="26464"/>
  <c r="CU158" i="26464"/>
  <c r="CV158" i="26464"/>
  <c r="CW158" i="26464"/>
  <c r="CX158" i="26464"/>
  <c r="CY158" i="26464"/>
  <c r="CZ158" i="26464"/>
  <c r="DA158" i="26464"/>
  <c r="DB158" i="26464"/>
  <c r="DE158" i="26464"/>
  <c r="DF158" i="26464"/>
  <c r="DG158" i="26464"/>
  <c r="DH158" i="26464"/>
  <c r="DI158" i="26464"/>
  <c r="DJ158" i="26464"/>
  <c r="DK158" i="26464"/>
  <c r="DL158" i="26464"/>
  <c r="DM158" i="26464"/>
  <c r="DN158" i="26464"/>
  <c r="DO158" i="26464"/>
  <c r="DP158" i="26464"/>
  <c r="DQ158" i="26464"/>
  <c r="DR158" i="26464"/>
  <c r="DS158" i="26464"/>
  <c r="DT158" i="26464"/>
  <c r="DU158" i="26464"/>
  <c r="DZ158" i="26464"/>
  <c r="EA158" i="26464"/>
  <c r="EB158" i="26464"/>
  <c r="EC158" i="26464"/>
  <c r="ED158" i="26464"/>
  <c r="EE158" i="26464"/>
  <c r="EF158" i="26464"/>
  <c r="EG158" i="26464"/>
  <c r="EH158" i="26464"/>
  <c r="EI158" i="26464"/>
  <c r="EJ158" i="26464"/>
  <c r="EK158" i="26464"/>
  <c r="EL158" i="26464"/>
  <c r="EM158" i="26464"/>
  <c r="EN158" i="26464"/>
  <c r="EO158" i="26464"/>
  <c r="EP158" i="26464"/>
  <c r="A159" i="26464"/>
  <c r="B159" i="26464"/>
  <c r="C159" i="26464"/>
  <c r="E159" i="26464"/>
  <c r="F159" i="26464"/>
  <c r="G159" i="26464"/>
  <c r="H159" i="26464"/>
  <c r="I159" i="26464"/>
  <c r="J159" i="26464"/>
  <c r="K159" i="26464"/>
  <c r="L159" i="26464"/>
  <c r="M159" i="26464"/>
  <c r="N159" i="26464"/>
  <c r="O159" i="26464"/>
  <c r="P159" i="26464"/>
  <c r="Q159" i="26464"/>
  <c r="R159" i="26464"/>
  <c r="S159" i="26464"/>
  <c r="T159" i="26464"/>
  <c r="U159" i="26464"/>
  <c r="V159" i="26464"/>
  <c r="W159" i="26464"/>
  <c r="X159" i="26464"/>
  <c r="Y159" i="26464"/>
  <c r="Z159" i="26464"/>
  <c r="AA159" i="26464"/>
  <c r="AB159" i="26464"/>
  <c r="AC159" i="26464"/>
  <c r="AD159" i="26464"/>
  <c r="AE159" i="26464"/>
  <c r="AF159" i="26464"/>
  <c r="AG159" i="26464"/>
  <c r="AH159" i="26464"/>
  <c r="AI159" i="26464"/>
  <c r="AJ159" i="26464"/>
  <c r="AK159" i="26464"/>
  <c r="AL159" i="26464"/>
  <c r="AM159" i="26464"/>
  <c r="AN159" i="26464"/>
  <c r="AO159" i="26464"/>
  <c r="AP159" i="26464"/>
  <c r="AQ159" i="26464"/>
  <c r="AR159" i="26464"/>
  <c r="AS159" i="26464"/>
  <c r="AT159" i="26464"/>
  <c r="AU159" i="26464"/>
  <c r="AV159" i="26464"/>
  <c r="AW159" i="26464"/>
  <c r="AX159" i="26464"/>
  <c r="AY159" i="26464"/>
  <c r="AZ159" i="26464"/>
  <c r="BA159" i="26464"/>
  <c r="BB159" i="26464"/>
  <c r="BC159" i="26464"/>
  <c r="BD159" i="26464"/>
  <c r="BE159" i="26464"/>
  <c r="BF159" i="26464"/>
  <c r="BG159" i="26464"/>
  <c r="BH159" i="26464"/>
  <c r="BI159" i="26464"/>
  <c r="BJ159" i="26464"/>
  <c r="BK159" i="26464"/>
  <c r="BL159" i="26464"/>
  <c r="BM159" i="26464"/>
  <c r="BN159" i="26464"/>
  <c r="BO159" i="26464"/>
  <c r="BP159" i="26464"/>
  <c r="BQ159" i="26464"/>
  <c r="BR159" i="26464"/>
  <c r="BS159" i="26464"/>
  <c r="BT159" i="26464"/>
  <c r="BU159" i="26464"/>
  <c r="BV159" i="26464"/>
  <c r="BW159" i="26464"/>
  <c r="BX159" i="26464"/>
  <c r="BY159" i="26464"/>
  <c r="BZ159" i="26464"/>
  <c r="CA159" i="26464"/>
  <c r="CB159" i="26464"/>
  <c r="CC159" i="26464"/>
  <c r="CD159" i="26464"/>
  <c r="CE159" i="26464"/>
  <c r="CF159" i="26464"/>
  <c r="CG159" i="26464"/>
  <c r="CH159" i="26464"/>
  <c r="CI159" i="26464"/>
  <c r="CJ159" i="26464"/>
  <c r="CK159" i="26464"/>
  <c r="CL159" i="26464"/>
  <c r="CM159" i="26464"/>
  <c r="CN159" i="26464"/>
  <c r="CO159" i="26464"/>
  <c r="CP159" i="26464"/>
  <c r="CQ159" i="26464"/>
  <c r="CR159" i="26464"/>
  <c r="CS159" i="26464"/>
  <c r="CT159" i="26464"/>
  <c r="CU159" i="26464"/>
  <c r="CV159" i="26464"/>
  <c r="CW159" i="26464"/>
  <c r="CX159" i="26464"/>
  <c r="CY159" i="26464"/>
  <c r="CZ159" i="26464"/>
  <c r="DA159" i="26464"/>
  <c r="DB159" i="26464"/>
  <c r="DE159" i="26464"/>
  <c r="DF159" i="26464"/>
  <c r="DG159" i="26464"/>
  <c r="DH159" i="26464"/>
  <c r="DI159" i="26464"/>
  <c r="DJ159" i="26464"/>
  <c r="DK159" i="26464"/>
  <c r="DL159" i="26464"/>
  <c r="DM159" i="26464"/>
  <c r="DN159" i="26464"/>
  <c r="DO159" i="26464"/>
  <c r="DP159" i="26464"/>
  <c r="DQ159" i="26464"/>
  <c r="DR159" i="26464"/>
  <c r="DS159" i="26464"/>
  <c r="DT159" i="26464"/>
  <c r="DU159" i="26464"/>
  <c r="DZ159" i="26464"/>
  <c r="EA159" i="26464"/>
  <c r="EB159" i="26464"/>
  <c r="EC159" i="26464"/>
  <c r="ED159" i="26464"/>
  <c r="EE159" i="26464"/>
  <c r="EF159" i="26464"/>
  <c r="EG159" i="26464"/>
  <c r="EH159" i="26464"/>
  <c r="EI159" i="26464"/>
  <c r="EJ159" i="26464"/>
  <c r="EK159" i="26464"/>
  <c r="EL159" i="26464"/>
  <c r="EM159" i="26464"/>
  <c r="EN159" i="26464"/>
  <c r="EO159" i="26464"/>
  <c r="EP159" i="26464"/>
  <c r="A160" i="26464"/>
  <c r="B160" i="26464"/>
  <c r="C160" i="26464"/>
  <c r="E160" i="26464"/>
  <c r="F160" i="26464"/>
  <c r="G160" i="26464"/>
  <c r="H160" i="26464"/>
  <c r="I160" i="26464"/>
  <c r="J160" i="26464"/>
  <c r="K160" i="26464"/>
  <c r="L160" i="26464"/>
  <c r="M160" i="26464"/>
  <c r="N160" i="26464"/>
  <c r="O160" i="26464"/>
  <c r="P160" i="26464"/>
  <c r="Q160" i="26464"/>
  <c r="R160" i="26464"/>
  <c r="S160" i="26464"/>
  <c r="T160" i="26464"/>
  <c r="U160" i="26464"/>
  <c r="V160" i="26464"/>
  <c r="W160" i="26464"/>
  <c r="X160" i="26464"/>
  <c r="Y160" i="26464"/>
  <c r="Z160" i="26464"/>
  <c r="AA160" i="26464"/>
  <c r="AB160" i="26464"/>
  <c r="AC160" i="26464"/>
  <c r="AD160" i="26464"/>
  <c r="AE160" i="26464"/>
  <c r="AF160" i="26464"/>
  <c r="AG160" i="26464"/>
  <c r="AH160" i="26464"/>
  <c r="AI160" i="26464"/>
  <c r="AJ160" i="26464"/>
  <c r="AK160" i="26464"/>
  <c r="AL160" i="26464"/>
  <c r="AM160" i="26464"/>
  <c r="AN160" i="26464"/>
  <c r="AO160" i="26464"/>
  <c r="AP160" i="26464"/>
  <c r="AQ160" i="26464"/>
  <c r="AR160" i="26464"/>
  <c r="AS160" i="26464"/>
  <c r="AT160" i="26464"/>
  <c r="AU160" i="26464"/>
  <c r="AV160" i="26464"/>
  <c r="AW160" i="26464"/>
  <c r="AX160" i="26464"/>
  <c r="AY160" i="26464"/>
  <c r="AZ160" i="26464"/>
  <c r="BA160" i="26464"/>
  <c r="BB160" i="26464"/>
  <c r="BC160" i="26464"/>
  <c r="BD160" i="26464"/>
  <c r="BE160" i="26464"/>
  <c r="BF160" i="26464"/>
  <c r="BG160" i="26464"/>
  <c r="BH160" i="26464"/>
  <c r="BI160" i="26464"/>
  <c r="BJ160" i="26464"/>
  <c r="BK160" i="26464"/>
  <c r="BL160" i="26464"/>
  <c r="BM160" i="26464"/>
  <c r="BN160" i="26464"/>
  <c r="BO160" i="26464"/>
  <c r="BP160" i="26464"/>
  <c r="BQ160" i="26464"/>
  <c r="BR160" i="26464"/>
  <c r="BS160" i="26464"/>
  <c r="BT160" i="26464"/>
  <c r="BU160" i="26464"/>
  <c r="BV160" i="26464"/>
  <c r="BW160" i="26464"/>
  <c r="BX160" i="26464"/>
  <c r="BY160" i="26464"/>
  <c r="BZ160" i="26464"/>
  <c r="CA160" i="26464"/>
  <c r="CB160" i="26464"/>
  <c r="CC160" i="26464"/>
  <c r="CD160" i="26464"/>
  <c r="CE160" i="26464"/>
  <c r="CF160" i="26464"/>
  <c r="CG160" i="26464"/>
  <c r="CH160" i="26464"/>
  <c r="CI160" i="26464"/>
  <c r="CJ160" i="26464"/>
  <c r="CK160" i="26464"/>
  <c r="CL160" i="26464"/>
  <c r="CM160" i="26464"/>
  <c r="CN160" i="26464"/>
  <c r="CO160" i="26464"/>
  <c r="CP160" i="26464"/>
  <c r="CQ160" i="26464"/>
  <c r="CR160" i="26464"/>
  <c r="CS160" i="26464"/>
  <c r="CT160" i="26464"/>
  <c r="CU160" i="26464"/>
  <c r="CV160" i="26464"/>
  <c r="CW160" i="26464"/>
  <c r="CX160" i="26464"/>
  <c r="CY160" i="26464"/>
  <c r="CZ160" i="26464"/>
  <c r="DA160" i="26464"/>
  <c r="DB160" i="26464"/>
  <c r="DE160" i="26464"/>
  <c r="DF160" i="26464"/>
  <c r="DG160" i="26464"/>
  <c r="DH160" i="26464"/>
  <c r="DI160" i="26464"/>
  <c r="DJ160" i="26464"/>
  <c r="DK160" i="26464"/>
  <c r="DL160" i="26464"/>
  <c r="DM160" i="26464"/>
  <c r="DN160" i="26464"/>
  <c r="DO160" i="26464"/>
  <c r="DP160" i="26464"/>
  <c r="DQ160" i="26464"/>
  <c r="DR160" i="26464"/>
  <c r="DS160" i="26464"/>
  <c r="DT160" i="26464"/>
  <c r="DU160" i="26464"/>
  <c r="DZ160" i="26464"/>
  <c r="EA160" i="26464"/>
  <c r="EB160" i="26464"/>
  <c r="EC160" i="26464"/>
  <c r="ED160" i="26464"/>
  <c r="EE160" i="26464"/>
  <c r="EF160" i="26464"/>
  <c r="EG160" i="26464"/>
  <c r="EH160" i="26464"/>
  <c r="EI160" i="26464"/>
  <c r="EJ160" i="26464"/>
  <c r="EK160" i="26464"/>
  <c r="EL160" i="26464"/>
  <c r="EM160" i="26464"/>
  <c r="EN160" i="26464"/>
  <c r="EO160" i="26464"/>
  <c r="EP160" i="26464"/>
  <c r="A161" i="26464"/>
  <c r="B161" i="26464"/>
  <c r="C161" i="26464"/>
  <c r="E161" i="26464"/>
  <c r="F161" i="26464"/>
  <c r="G161" i="26464"/>
  <c r="H161" i="26464"/>
  <c r="I161" i="26464"/>
  <c r="J161" i="26464"/>
  <c r="K161" i="26464"/>
  <c r="L161" i="26464"/>
  <c r="M161" i="26464"/>
  <c r="N161" i="26464"/>
  <c r="O161" i="26464"/>
  <c r="P161" i="26464"/>
  <c r="Q161" i="26464"/>
  <c r="R161" i="26464"/>
  <c r="S161" i="26464"/>
  <c r="T161" i="26464"/>
  <c r="U161" i="26464"/>
  <c r="V161" i="26464"/>
  <c r="W161" i="26464"/>
  <c r="X161" i="26464"/>
  <c r="Y161" i="26464"/>
  <c r="Z161" i="26464"/>
  <c r="AA161" i="26464"/>
  <c r="AB161" i="26464"/>
  <c r="AC161" i="26464"/>
  <c r="AD161" i="26464"/>
  <c r="AE161" i="26464"/>
  <c r="AF161" i="26464"/>
  <c r="AG161" i="26464"/>
  <c r="AH161" i="26464"/>
  <c r="AI161" i="26464"/>
  <c r="AJ161" i="26464"/>
  <c r="AK161" i="26464"/>
  <c r="AL161" i="26464"/>
  <c r="AM161" i="26464"/>
  <c r="AN161" i="26464"/>
  <c r="AO161" i="26464"/>
  <c r="AP161" i="26464"/>
  <c r="AQ161" i="26464"/>
  <c r="AR161" i="26464"/>
  <c r="AS161" i="26464"/>
  <c r="AT161" i="26464"/>
  <c r="AU161" i="26464"/>
  <c r="AV161" i="26464"/>
  <c r="AW161" i="26464"/>
  <c r="AX161" i="26464"/>
  <c r="AY161" i="26464"/>
  <c r="AZ161" i="26464"/>
  <c r="BA161" i="26464"/>
  <c r="BB161" i="26464"/>
  <c r="BC161" i="26464"/>
  <c r="BD161" i="26464"/>
  <c r="BE161" i="26464"/>
  <c r="BF161" i="26464"/>
  <c r="BG161" i="26464"/>
  <c r="BH161" i="26464"/>
  <c r="BI161" i="26464"/>
  <c r="BJ161" i="26464"/>
  <c r="BK161" i="26464"/>
  <c r="BL161" i="26464"/>
  <c r="BM161" i="26464"/>
  <c r="BN161" i="26464"/>
  <c r="BO161" i="26464"/>
  <c r="BP161" i="26464"/>
  <c r="BQ161" i="26464"/>
  <c r="BR161" i="26464"/>
  <c r="BS161" i="26464"/>
  <c r="BT161" i="26464"/>
  <c r="BU161" i="26464"/>
  <c r="BV161" i="26464"/>
  <c r="BW161" i="26464"/>
  <c r="BX161" i="26464"/>
  <c r="BY161" i="26464"/>
  <c r="BZ161" i="26464"/>
  <c r="CA161" i="26464"/>
  <c r="CB161" i="26464"/>
  <c r="CC161" i="26464"/>
  <c r="CD161" i="26464"/>
  <c r="CE161" i="26464"/>
  <c r="CF161" i="26464"/>
  <c r="CG161" i="26464"/>
  <c r="CH161" i="26464"/>
  <c r="CI161" i="26464"/>
  <c r="CJ161" i="26464"/>
  <c r="CK161" i="26464"/>
  <c r="CL161" i="26464"/>
  <c r="CM161" i="26464"/>
  <c r="CN161" i="26464"/>
  <c r="CO161" i="26464"/>
  <c r="CP161" i="26464"/>
  <c r="CQ161" i="26464"/>
  <c r="CR161" i="26464"/>
  <c r="CS161" i="26464"/>
  <c r="CT161" i="26464"/>
  <c r="CU161" i="26464"/>
  <c r="CV161" i="26464"/>
  <c r="CW161" i="26464"/>
  <c r="CX161" i="26464"/>
  <c r="CY161" i="26464"/>
  <c r="CZ161" i="26464"/>
  <c r="DA161" i="26464"/>
  <c r="DB161" i="26464"/>
  <c r="DE161" i="26464"/>
  <c r="DF161" i="26464"/>
  <c r="DG161" i="26464"/>
  <c r="DH161" i="26464"/>
  <c r="DI161" i="26464"/>
  <c r="DJ161" i="26464"/>
  <c r="DK161" i="26464"/>
  <c r="DL161" i="26464"/>
  <c r="DM161" i="26464"/>
  <c r="DN161" i="26464"/>
  <c r="DO161" i="26464"/>
  <c r="DP161" i="26464"/>
  <c r="DQ161" i="26464"/>
  <c r="DR161" i="26464"/>
  <c r="DS161" i="26464"/>
  <c r="DT161" i="26464"/>
  <c r="DU161" i="26464"/>
  <c r="DZ161" i="26464"/>
  <c r="EA161" i="26464"/>
  <c r="EB161" i="26464"/>
  <c r="EC161" i="26464"/>
  <c r="ED161" i="26464"/>
  <c r="EE161" i="26464"/>
  <c r="EF161" i="26464"/>
  <c r="EG161" i="26464"/>
  <c r="EH161" i="26464"/>
  <c r="EI161" i="26464"/>
  <c r="EJ161" i="26464"/>
  <c r="EK161" i="26464"/>
  <c r="EL161" i="26464"/>
  <c r="EM161" i="26464"/>
  <c r="EN161" i="26464"/>
  <c r="EO161" i="26464"/>
  <c r="EP161" i="26464"/>
  <c r="A162" i="26464"/>
  <c r="B162" i="26464"/>
  <c r="C162" i="26464"/>
  <c r="E162" i="26464"/>
  <c r="F162" i="26464"/>
  <c r="G162" i="26464"/>
  <c r="H162" i="26464"/>
  <c r="I162" i="26464"/>
  <c r="J162" i="26464"/>
  <c r="K162" i="26464"/>
  <c r="L162" i="26464"/>
  <c r="M162" i="26464"/>
  <c r="N162" i="26464"/>
  <c r="O162" i="26464"/>
  <c r="P162" i="26464"/>
  <c r="Q162" i="26464"/>
  <c r="R162" i="26464"/>
  <c r="S162" i="26464"/>
  <c r="T162" i="26464"/>
  <c r="U162" i="26464"/>
  <c r="V162" i="26464"/>
  <c r="W162" i="26464"/>
  <c r="X162" i="26464"/>
  <c r="Y162" i="26464"/>
  <c r="Z162" i="26464"/>
  <c r="AA162" i="26464"/>
  <c r="AB162" i="26464"/>
  <c r="AC162" i="26464"/>
  <c r="AD162" i="26464"/>
  <c r="AE162" i="26464"/>
  <c r="AF162" i="26464"/>
  <c r="AG162" i="26464"/>
  <c r="AH162" i="26464"/>
  <c r="AI162" i="26464"/>
  <c r="AJ162" i="26464"/>
  <c r="AK162" i="26464"/>
  <c r="AL162" i="26464"/>
  <c r="AM162" i="26464"/>
  <c r="AN162" i="26464"/>
  <c r="AO162" i="26464"/>
  <c r="AP162" i="26464"/>
  <c r="AQ162" i="26464"/>
  <c r="AR162" i="26464"/>
  <c r="AS162" i="26464"/>
  <c r="AT162" i="26464"/>
  <c r="AU162" i="26464"/>
  <c r="AV162" i="26464"/>
  <c r="AW162" i="26464"/>
  <c r="AX162" i="26464"/>
  <c r="AY162" i="26464"/>
  <c r="AZ162" i="26464"/>
  <c r="BA162" i="26464"/>
  <c r="BB162" i="26464"/>
  <c r="BC162" i="26464"/>
  <c r="BD162" i="26464"/>
  <c r="BE162" i="26464"/>
  <c r="BF162" i="26464"/>
  <c r="BG162" i="26464"/>
  <c r="BH162" i="26464"/>
  <c r="BI162" i="26464"/>
  <c r="BJ162" i="26464"/>
  <c r="BK162" i="26464"/>
  <c r="BL162" i="26464"/>
  <c r="BM162" i="26464"/>
  <c r="BN162" i="26464"/>
  <c r="BO162" i="26464"/>
  <c r="BP162" i="26464"/>
  <c r="BQ162" i="26464"/>
  <c r="BR162" i="26464"/>
  <c r="BS162" i="26464"/>
  <c r="BT162" i="26464"/>
  <c r="BU162" i="26464"/>
  <c r="BV162" i="26464"/>
  <c r="BW162" i="26464"/>
  <c r="BX162" i="26464"/>
  <c r="BY162" i="26464"/>
  <c r="BZ162" i="26464"/>
  <c r="CA162" i="26464"/>
  <c r="CB162" i="26464"/>
  <c r="CC162" i="26464"/>
  <c r="CD162" i="26464"/>
  <c r="CE162" i="26464"/>
  <c r="CF162" i="26464"/>
  <c r="CG162" i="26464"/>
  <c r="CH162" i="26464"/>
  <c r="CI162" i="26464"/>
  <c r="CJ162" i="26464"/>
  <c r="CK162" i="26464"/>
  <c r="CL162" i="26464"/>
  <c r="CM162" i="26464"/>
  <c r="CN162" i="26464"/>
  <c r="CO162" i="26464"/>
  <c r="CP162" i="26464"/>
  <c r="CQ162" i="26464"/>
  <c r="CR162" i="26464"/>
  <c r="CS162" i="26464"/>
  <c r="CT162" i="26464"/>
  <c r="CU162" i="26464"/>
  <c r="CV162" i="26464"/>
  <c r="CW162" i="26464"/>
  <c r="CX162" i="26464"/>
  <c r="CY162" i="26464"/>
  <c r="CZ162" i="26464"/>
  <c r="DA162" i="26464"/>
  <c r="DB162" i="26464"/>
  <c r="DE162" i="26464"/>
  <c r="DF162" i="26464"/>
  <c r="DG162" i="26464"/>
  <c r="DH162" i="26464"/>
  <c r="DI162" i="26464"/>
  <c r="DJ162" i="26464"/>
  <c r="DK162" i="26464"/>
  <c r="DL162" i="26464"/>
  <c r="DM162" i="26464"/>
  <c r="DN162" i="26464"/>
  <c r="DO162" i="26464"/>
  <c r="DP162" i="26464"/>
  <c r="DQ162" i="26464"/>
  <c r="DR162" i="26464"/>
  <c r="DS162" i="26464"/>
  <c r="DT162" i="26464"/>
  <c r="DU162" i="26464"/>
  <c r="DZ162" i="26464"/>
  <c r="EA162" i="26464"/>
  <c r="EB162" i="26464"/>
  <c r="EC162" i="26464"/>
  <c r="ED162" i="26464"/>
  <c r="EE162" i="26464"/>
  <c r="EF162" i="26464"/>
  <c r="EG162" i="26464"/>
  <c r="EH162" i="26464"/>
  <c r="EI162" i="26464"/>
  <c r="EJ162" i="26464"/>
  <c r="EK162" i="26464"/>
  <c r="EL162" i="26464"/>
  <c r="EM162" i="26464"/>
  <c r="EN162" i="26464"/>
  <c r="EO162" i="26464"/>
  <c r="EP162" i="26464"/>
  <c r="A163" i="26464"/>
  <c r="B163" i="26464"/>
  <c r="C163" i="26464"/>
  <c r="E163" i="26464"/>
  <c r="F163" i="26464"/>
  <c r="G163" i="26464"/>
  <c r="H163" i="26464"/>
  <c r="I163" i="26464"/>
  <c r="J163" i="26464"/>
  <c r="K163" i="26464"/>
  <c r="L163" i="26464"/>
  <c r="M163" i="26464"/>
  <c r="N163" i="26464"/>
  <c r="O163" i="26464"/>
  <c r="P163" i="26464"/>
  <c r="Q163" i="26464"/>
  <c r="R163" i="26464"/>
  <c r="S163" i="26464"/>
  <c r="T163" i="26464"/>
  <c r="U163" i="26464"/>
  <c r="V163" i="26464"/>
  <c r="W163" i="26464"/>
  <c r="X163" i="26464"/>
  <c r="Y163" i="26464"/>
  <c r="Z163" i="26464"/>
  <c r="AA163" i="26464"/>
  <c r="AB163" i="26464"/>
  <c r="AC163" i="26464"/>
  <c r="AD163" i="26464"/>
  <c r="AE163" i="26464"/>
  <c r="AF163" i="26464"/>
  <c r="AG163" i="26464"/>
  <c r="AH163" i="26464"/>
  <c r="AI163" i="26464"/>
  <c r="AJ163" i="26464"/>
  <c r="AK163" i="26464"/>
  <c r="AL163" i="26464"/>
  <c r="AM163" i="26464"/>
  <c r="AN163" i="26464"/>
  <c r="AO163" i="26464"/>
  <c r="AP163" i="26464"/>
  <c r="AQ163" i="26464"/>
  <c r="AR163" i="26464"/>
  <c r="AS163" i="26464"/>
  <c r="AT163" i="26464"/>
  <c r="AU163" i="26464"/>
  <c r="AV163" i="26464"/>
  <c r="AW163" i="26464"/>
  <c r="AX163" i="26464"/>
  <c r="AY163" i="26464"/>
  <c r="AZ163" i="26464"/>
  <c r="BA163" i="26464"/>
  <c r="BB163" i="26464"/>
  <c r="BC163" i="26464"/>
  <c r="BD163" i="26464"/>
  <c r="BE163" i="26464"/>
  <c r="BF163" i="26464"/>
  <c r="BG163" i="26464"/>
  <c r="BH163" i="26464"/>
  <c r="BI163" i="26464"/>
  <c r="BJ163" i="26464"/>
  <c r="BK163" i="26464"/>
  <c r="BL163" i="26464"/>
  <c r="BM163" i="26464"/>
  <c r="BN163" i="26464"/>
  <c r="BO163" i="26464"/>
  <c r="BP163" i="26464"/>
  <c r="BQ163" i="26464"/>
  <c r="BR163" i="26464"/>
  <c r="BS163" i="26464"/>
  <c r="BT163" i="26464"/>
  <c r="BU163" i="26464"/>
  <c r="BV163" i="26464"/>
  <c r="BW163" i="26464"/>
  <c r="BX163" i="26464"/>
  <c r="BY163" i="26464"/>
  <c r="BZ163" i="26464"/>
  <c r="CA163" i="26464"/>
  <c r="CB163" i="26464"/>
  <c r="CC163" i="26464"/>
  <c r="CD163" i="26464"/>
  <c r="CE163" i="26464"/>
  <c r="CF163" i="26464"/>
  <c r="CG163" i="26464"/>
  <c r="CH163" i="26464"/>
  <c r="CI163" i="26464"/>
  <c r="CJ163" i="26464"/>
  <c r="CK163" i="26464"/>
  <c r="CL163" i="26464"/>
  <c r="CM163" i="26464"/>
  <c r="CN163" i="26464"/>
  <c r="CO163" i="26464"/>
  <c r="CP163" i="26464"/>
  <c r="CQ163" i="26464"/>
  <c r="CR163" i="26464"/>
  <c r="CS163" i="26464"/>
  <c r="CT163" i="26464"/>
  <c r="CU163" i="26464"/>
  <c r="CV163" i="26464"/>
  <c r="CW163" i="26464"/>
  <c r="CX163" i="26464"/>
  <c r="CY163" i="26464"/>
  <c r="CZ163" i="26464"/>
  <c r="DA163" i="26464"/>
  <c r="DB163" i="26464"/>
  <c r="DE163" i="26464"/>
  <c r="DF163" i="26464"/>
  <c r="DG163" i="26464"/>
  <c r="DH163" i="26464"/>
  <c r="DI163" i="26464"/>
  <c r="DJ163" i="26464"/>
  <c r="DK163" i="26464"/>
  <c r="DL163" i="26464"/>
  <c r="DM163" i="26464"/>
  <c r="DN163" i="26464"/>
  <c r="DO163" i="26464"/>
  <c r="DP163" i="26464"/>
  <c r="DQ163" i="26464"/>
  <c r="DR163" i="26464"/>
  <c r="DS163" i="26464"/>
  <c r="DT163" i="26464"/>
  <c r="DU163" i="26464"/>
  <c r="DZ163" i="26464"/>
  <c r="EA163" i="26464"/>
  <c r="EB163" i="26464"/>
  <c r="EC163" i="26464"/>
  <c r="ED163" i="26464"/>
  <c r="EE163" i="26464"/>
  <c r="EF163" i="26464"/>
  <c r="EG163" i="26464"/>
  <c r="EH163" i="26464"/>
  <c r="EI163" i="26464"/>
  <c r="EJ163" i="26464"/>
  <c r="EK163" i="26464"/>
  <c r="EL163" i="26464"/>
  <c r="EM163" i="26464"/>
  <c r="EN163" i="26464"/>
  <c r="EO163" i="26464"/>
  <c r="EP163" i="26464"/>
  <c r="A164" i="26464"/>
  <c r="B164" i="26464"/>
  <c r="C164" i="26464"/>
  <c r="E164" i="26464"/>
  <c r="F164" i="26464"/>
  <c r="G164" i="26464"/>
  <c r="H164" i="26464"/>
  <c r="I164" i="26464"/>
  <c r="J164" i="26464"/>
  <c r="K164" i="26464"/>
  <c r="L164" i="26464"/>
  <c r="M164" i="26464"/>
  <c r="N164" i="26464"/>
  <c r="O164" i="26464"/>
  <c r="P164" i="26464"/>
  <c r="Q164" i="26464"/>
  <c r="R164" i="26464"/>
  <c r="S164" i="26464"/>
  <c r="T164" i="26464"/>
  <c r="U164" i="26464"/>
  <c r="V164" i="26464"/>
  <c r="W164" i="26464"/>
  <c r="X164" i="26464"/>
  <c r="Y164" i="26464"/>
  <c r="Z164" i="26464"/>
  <c r="AA164" i="26464"/>
  <c r="AB164" i="26464"/>
  <c r="AC164" i="26464"/>
  <c r="AD164" i="26464"/>
  <c r="AE164" i="26464"/>
  <c r="AF164" i="26464"/>
  <c r="AG164" i="26464"/>
  <c r="AH164" i="26464"/>
  <c r="AI164" i="26464"/>
  <c r="AJ164" i="26464"/>
  <c r="AK164" i="26464"/>
  <c r="AL164" i="26464"/>
  <c r="AM164" i="26464"/>
  <c r="AN164" i="26464"/>
  <c r="AO164" i="26464"/>
  <c r="AP164" i="26464"/>
  <c r="AQ164" i="26464"/>
  <c r="AR164" i="26464"/>
  <c r="AS164" i="26464"/>
  <c r="AT164" i="26464"/>
  <c r="AU164" i="26464"/>
  <c r="AV164" i="26464"/>
  <c r="AW164" i="26464"/>
  <c r="AX164" i="26464"/>
  <c r="AY164" i="26464"/>
  <c r="AZ164" i="26464"/>
  <c r="BA164" i="26464"/>
  <c r="BB164" i="26464"/>
  <c r="BC164" i="26464"/>
  <c r="BD164" i="26464"/>
  <c r="BE164" i="26464"/>
  <c r="BF164" i="26464"/>
  <c r="BG164" i="26464"/>
  <c r="BH164" i="26464"/>
  <c r="BI164" i="26464"/>
  <c r="BJ164" i="26464"/>
  <c r="BK164" i="26464"/>
  <c r="BL164" i="26464"/>
  <c r="BM164" i="26464"/>
  <c r="BN164" i="26464"/>
  <c r="BO164" i="26464"/>
  <c r="BP164" i="26464"/>
  <c r="BQ164" i="26464"/>
  <c r="BR164" i="26464"/>
  <c r="BS164" i="26464"/>
  <c r="BT164" i="26464"/>
  <c r="BU164" i="26464"/>
  <c r="BV164" i="26464"/>
  <c r="BW164" i="26464"/>
  <c r="BX164" i="26464"/>
  <c r="BY164" i="26464"/>
  <c r="BZ164" i="26464"/>
  <c r="CA164" i="26464"/>
  <c r="CB164" i="26464"/>
  <c r="CC164" i="26464"/>
  <c r="CD164" i="26464"/>
  <c r="CE164" i="26464"/>
  <c r="CF164" i="26464"/>
  <c r="CG164" i="26464"/>
  <c r="CH164" i="26464"/>
  <c r="CI164" i="26464"/>
  <c r="CJ164" i="26464"/>
  <c r="CK164" i="26464"/>
  <c r="CL164" i="26464"/>
  <c r="CM164" i="26464"/>
  <c r="CN164" i="26464"/>
  <c r="CO164" i="26464"/>
  <c r="CP164" i="26464"/>
  <c r="CQ164" i="26464"/>
  <c r="CR164" i="26464"/>
  <c r="CS164" i="26464"/>
  <c r="CT164" i="26464"/>
  <c r="CU164" i="26464"/>
  <c r="CV164" i="26464"/>
  <c r="CW164" i="26464"/>
  <c r="CX164" i="26464"/>
  <c r="CY164" i="26464"/>
  <c r="CZ164" i="26464"/>
  <c r="DA164" i="26464"/>
  <c r="DB164" i="26464"/>
  <c r="DE164" i="26464"/>
  <c r="DF164" i="26464"/>
  <c r="DG164" i="26464"/>
  <c r="DH164" i="26464"/>
  <c r="DI164" i="26464"/>
  <c r="DJ164" i="26464"/>
  <c r="DK164" i="26464"/>
  <c r="DL164" i="26464"/>
  <c r="DM164" i="26464"/>
  <c r="DN164" i="26464"/>
  <c r="DO164" i="26464"/>
  <c r="DP164" i="26464"/>
  <c r="DQ164" i="26464"/>
  <c r="DR164" i="26464"/>
  <c r="DS164" i="26464"/>
  <c r="DT164" i="26464"/>
  <c r="DU164" i="26464"/>
  <c r="DZ164" i="26464"/>
  <c r="EA164" i="26464"/>
  <c r="EB164" i="26464"/>
  <c r="EC164" i="26464"/>
  <c r="ED164" i="26464"/>
  <c r="EE164" i="26464"/>
  <c r="EF164" i="26464"/>
  <c r="EG164" i="26464"/>
  <c r="EH164" i="26464"/>
  <c r="EI164" i="26464"/>
  <c r="EJ164" i="26464"/>
  <c r="EK164" i="26464"/>
  <c r="EL164" i="26464"/>
  <c r="EM164" i="26464"/>
  <c r="EN164" i="26464"/>
  <c r="EO164" i="26464"/>
  <c r="EP164" i="26464"/>
  <c r="A165" i="26464"/>
  <c r="B165" i="26464"/>
  <c r="C165" i="26464"/>
  <c r="E165" i="26464"/>
  <c r="F165" i="26464"/>
  <c r="G165" i="26464"/>
  <c r="H165" i="26464"/>
  <c r="I165" i="26464"/>
  <c r="J165" i="26464"/>
  <c r="K165" i="26464"/>
  <c r="L165" i="26464"/>
  <c r="M165" i="26464"/>
  <c r="N165" i="26464"/>
  <c r="O165" i="26464"/>
  <c r="P165" i="26464"/>
  <c r="Q165" i="26464"/>
  <c r="R165" i="26464"/>
  <c r="S165" i="26464"/>
  <c r="T165" i="26464"/>
  <c r="U165" i="26464"/>
  <c r="V165" i="26464"/>
  <c r="W165" i="26464"/>
  <c r="X165" i="26464"/>
  <c r="Y165" i="26464"/>
  <c r="Z165" i="26464"/>
  <c r="AA165" i="26464"/>
  <c r="AB165" i="26464"/>
  <c r="AC165" i="26464"/>
  <c r="AD165" i="26464"/>
  <c r="AE165" i="26464"/>
  <c r="AF165" i="26464"/>
  <c r="AG165" i="26464"/>
  <c r="AH165" i="26464"/>
  <c r="AI165" i="26464"/>
  <c r="AJ165" i="26464"/>
  <c r="AK165" i="26464"/>
  <c r="AL165" i="26464"/>
  <c r="AM165" i="26464"/>
  <c r="AN165" i="26464"/>
  <c r="AO165" i="26464"/>
  <c r="AP165" i="26464"/>
  <c r="AQ165" i="26464"/>
  <c r="AR165" i="26464"/>
  <c r="AS165" i="26464"/>
  <c r="AT165" i="26464"/>
  <c r="AU165" i="26464"/>
  <c r="AV165" i="26464"/>
  <c r="AW165" i="26464"/>
  <c r="AX165" i="26464"/>
  <c r="AY165" i="26464"/>
  <c r="AZ165" i="26464"/>
  <c r="BA165" i="26464"/>
  <c r="BB165" i="26464"/>
  <c r="BC165" i="26464"/>
  <c r="BD165" i="26464"/>
  <c r="BE165" i="26464"/>
  <c r="BF165" i="26464"/>
  <c r="BG165" i="26464"/>
  <c r="BH165" i="26464"/>
  <c r="BI165" i="26464"/>
  <c r="BJ165" i="26464"/>
  <c r="BK165" i="26464"/>
  <c r="BL165" i="26464"/>
  <c r="BM165" i="26464"/>
  <c r="BN165" i="26464"/>
  <c r="BO165" i="26464"/>
  <c r="BP165" i="26464"/>
  <c r="BQ165" i="26464"/>
  <c r="BR165" i="26464"/>
  <c r="BS165" i="26464"/>
  <c r="BT165" i="26464"/>
  <c r="BU165" i="26464"/>
  <c r="BV165" i="26464"/>
  <c r="BW165" i="26464"/>
  <c r="BX165" i="26464"/>
  <c r="BY165" i="26464"/>
  <c r="BZ165" i="26464"/>
  <c r="CA165" i="26464"/>
  <c r="CB165" i="26464"/>
  <c r="CC165" i="26464"/>
  <c r="CD165" i="26464"/>
  <c r="CE165" i="26464"/>
  <c r="CF165" i="26464"/>
  <c r="CG165" i="26464"/>
  <c r="CH165" i="26464"/>
  <c r="CI165" i="26464"/>
  <c r="CJ165" i="26464"/>
  <c r="CK165" i="26464"/>
  <c r="CL165" i="26464"/>
  <c r="CM165" i="26464"/>
  <c r="CN165" i="26464"/>
  <c r="CO165" i="26464"/>
  <c r="CP165" i="26464"/>
  <c r="CQ165" i="26464"/>
  <c r="CR165" i="26464"/>
  <c r="CS165" i="26464"/>
  <c r="CT165" i="26464"/>
  <c r="CU165" i="26464"/>
  <c r="CV165" i="26464"/>
  <c r="CW165" i="26464"/>
  <c r="CX165" i="26464"/>
  <c r="CY165" i="26464"/>
  <c r="CZ165" i="26464"/>
  <c r="DA165" i="26464"/>
  <c r="DB165" i="26464"/>
  <c r="DE165" i="26464"/>
  <c r="DF165" i="26464"/>
  <c r="DG165" i="26464"/>
  <c r="DH165" i="26464"/>
  <c r="DI165" i="26464"/>
  <c r="DJ165" i="26464"/>
  <c r="DK165" i="26464"/>
  <c r="DL165" i="26464"/>
  <c r="DM165" i="26464"/>
  <c r="DN165" i="26464"/>
  <c r="DO165" i="26464"/>
  <c r="DP165" i="26464"/>
  <c r="DQ165" i="26464"/>
  <c r="DR165" i="26464"/>
  <c r="DS165" i="26464"/>
  <c r="DT165" i="26464"/>
  <c r="DU165" i="26464"/>
  <c r="DZ165" i="26464"/>
  <c r="EA165" i="26464"/>
  <c r="EB165" i="26464"/>
  <c r="EC165" i="26464"/>
  <c r="ED165" i="26464"/>
  <c r="EE165" i="26464"/>
  <c r="EF165" i="26464"/>
  <c r="EG165" i="26464"/>
  <c r="EH165" i="26464"/>
  <c r="EI165" i="26464"/>
  <c r="EJ165" i="26464"/>
  <c r="EK165" i="26464"/>
  <c r="EL165" i="26464"/>
  <c r="EM165" i="26464"/>
  <c r="EN165" i="26464"/>
  <c r="EO165" i="26464"/>
  <c r="EP165" i="26464"/>
  <c r="A166" i="26464"/>
  <c r="B166" i="26464"/>
  <c r="C166" i="26464"/>
  <c r="E166" i="26464"/>
  <c r="F166" i="26464"/>
  <c r="G166" i="26464"/>
  <c r="H166" i="26464"/>
  <c r="I166" i="26464"/>
  <c r="J166" i="26464"/>
  <c r="K166" i="26464"/>
  <c r="L166" i="26464"/>
  <c r="M166" i="26464"/>
  <c r="N166" i="26464"/>
  <c r="O166" i="26464"/>
  <c r="P166" i="26464"/>
  <c r="Q166" i="26464"/>
  <c r="R166" i="26464"/>
  <c r="S166" i="26464"/>
  <c r="T166" i="26464"/>
  <c r="U166" i="26464"/>
  <c r="V166" i="26464"/>
  <c r="W166" i="26464"/>
  <c r="X166" i="26464"/>
  <c r="Y166" i="26464"/>
  <c r="Z166" i="26464"/>
  <c r="AA166" i="26464"/>
  <c r="AB166" i="26464"/>
  <c r="AC166" i="26464"/>
  <c r="AD166" i="26464"/>
  <c r="AE166" i="26464"/>
  <c r="AF166" i="26464"/>
  <c r="AG166" i="26464"/>
  <c r="AH166" i="26464"/>
  <c r="AI166" i="26464"/>
  <c r="AJ166" i="26464"/>
  <c r="AK166" i="26464"/>
  <c r="AL166" i="26464"/>
  <c r="AM166" i="26464"/>
  <c r="AN166" i="26464"/>
  <c r="AO166" i="26464"/>
  <c r="AP166" i="26464"/>
  <c r="AQ166" i="26464"/>
  <c r="AR166" i="26464"/>
  <c r="AS166" i="26464"/>
  <c r="AT166" i="26464"/>
  <c r="AU166" i="26464"/>
  <c r="AV166" i="26464"/>
  <c r="AW166" i="26464"/>
  <c r="AX166" i="26464"/>
  <c r="AY166" i="26464"/>
  <c r="AZ166" i="26464"/>
  <c r="BA166" i="26464"/>
  <c r="BB166" i="26464"/>
  <c r="BC166" i="26464"/>
  <c r="BD166" i="26464"/>
  <c r="BE166" i="26464"/>
  <c r="BF166" i="26464"/>
  <c r="BG166" i="26464"/>
  <c r="BH166" i="26464"/>
  <c r="BI166" i="26464"/>
  <c r="BJ166" i="26464"/>
  <c r="BK166" i="26464"/>
  <c r="BL166" i="26464"/>
  <c r="BM166" i="26464"/>
  <c r="BN166" i="26464"/>
  <c r="BO166" i="26464"/>
  <c r="BP166" i="26464"/>
  <c r="BQ166" i="26464"/>
  <c r="BR166" i="26464"/>
  <c r="BS166" i="26464"/>
  <c r="BT166" i="26464"/>
  <c r="BU166" i="26464"/>
  <c r="BV166" i="26464"/>
  <c r="BW166" i="26464"/>
  <c r="BX166" i="26464"/>
  <c r="BY166" i="26464"/>
  <c r="BZ166" i="26464"/>
  <c r="CA166" i="26464"/>
  <c r="CB166" i="26464"/>
  <c r="CC166" i="26464"/>
  <c r="CD166" i="26464"/>
  <c r="CE166" i="26464"/>
  <c r="CF166" i="26464"/>
  <c r="CG166" i="26464"/>
  <c r="CH166" i="26464"/>
  <c r="CI166" i="26464"/>
  <c r="CJ166" i="26464"/>
  <c r="CK166" i="26464"/>
  <c r="CL166" i="26464"/>
  <c r="CM166" i="26464"/>
  <c r="CN166" i="26464"/>
  <c r="CO166" i="26464"/>
  <c r="CP166" i="26464"/>
  <c r="CQ166" i="26464"/>
  <c r="CR166" i="26464"/>
  <c r="CS166" i="26464"/>
  <c r="CT166" i="26464"/>
  <c r="CU166" i="26464"/>
  <c r="CV166" i="26464"/>
  <c r="CW166" i="26464"/>
  <c r="CX166" i="26464"/>
  <c r="CY166" i="26464"/>
  <c r="CZ166" i="26464"/>
  <c r="DA166" i="26464"/>
  <c r="DB166" i="26464"/>
  <c r="DE166" i="26464"/>
  <c r="DF166" i="26464"/>
  <c r="DG166" i="26464"/>
  <c r="DH166" i="26464"/>
  <c r="DI166" i="26464"/>
  <c r="DJ166" i="26464"/>
  <c r="DK166" i="26464"/>
  <c r="DL166" i="26464"/>
  <c r="DM166" i="26464"/>
  <c r="DN166" i="26464"/>
  <c r="DO166" i="26464"/>
  <c r="DP166" i="26464"/>
  <c r="DQ166" i="26464"/>
  <c r="DR166" i="26464"/>
  <c r="DS166" i="26464"/>
  <c r="DT166" i="26464"/>
  <c r="DU166" i="26464"/>
  <c r="DZ166" i="26464"/>
  <c r="EA166" i="26464"/>
  <c r="EB166" i="26464"/>
  <c r="EC166" i="26464"/>
  <c r="ED166" i="26464"/>
  <c r="EE166" i="26464"/>
  <c r="EF166" i="26464"/>
  <c r="EG166" i="26464"/>
  <c r="EH166" i="26464"/>
  <c r="EI166" i="26464"/>
  <c r="EJ166" i="26464"/>
  <c r="EK166" i="26464"/>
  <c r="EL166" i="26464"/>
  <c r="EM166" i="26464"/>
  <c r="EN166" i="26464"/>
  <c r="EO166" i="26464"/>
  <c r="EP166" i="26464"/>
  <c r="A167" i="26464"/>
  <c r="B167" i="26464"/>
  <c r="C167" i="26464"/>
  <c r="E167" i="26464"/>
  <c r="F167" i="26464"/>
  <c r="G167" i="26464"/>
  <c r="H167" i="26464"/>
  <c r="I167" i="26464"/>
  <c r="J167" i="26464"/>
  <c r="K167" i="26464"/>
  <c r="L167" i="26464"/>
  <c r="M167" i="26464"/>
  <c r="N167" i="26464"/>
  <c r="O167" i="26464"/>
  <c r="P167" i="26464"/>
  <c r="Q167" i="26464"/>
  <c r="R167" i="26464"/>
  <c r="S167" i="26464"/>
  <c r="T167" i="26464"/>
  <c r="U167" i="26464"/>
  <c r="V167" i="26464"/>
  <c r="W167" i="26464"/>
  <c r="X167" i="26464"/>
  <c r="Y167" i="26464"/>
  <c r="Z167" i="26464"/>
  <c r="AA167" i="26464"/>
  <c r="AB167" i="26464"/>
  <c r="AC167" i="26464"/>
  <c r="AD167" i="26464"/>
  <c r="AE167" i="26464"/>
  <c r="AF167" i="26464"/>
  <c r="AG167" i="26464"/>
  <c r="AH167" i="26464"/>
  <c r="AI167" i="26464"/>
  <c r="AJ167" i="26464"/>
  <c r="AK167" i="26464"/>
  <c r="AL167" i="26464"/>
  <c r="AM167" i="26464"/>
  <c r="AN167" i="26464"/>
  <c r="AO167" i="26464"/>
  <c r="AP167" i="26464"/>
  <c r="AQ167" i="26464"/>
  <c r="AR167" i="26464"/>
  <c r="AS167" i="26464"/>
  <c r="AT167" i="26464"/>
  <c r="AU167" i="26464"/>
  <c r="AV167" i="26464"/>
  <c r="AW167" i="26464"/>
  <c r="AX167" i="26464"/>
  <c r="AY167" i="26464"/>
  <c r="AZ167" i="26464"/>
  <c r="BA167" i="26464"/>
  <c r="BB167" i="26464"/>
  <c r="BC167" i="26464"/>
  <c r="BD167" i="26464"/>
  <c r="BE167" i="26464"/>
  <c r="BF167" i="26464"/>
  <c r="BG167" i="26464"/>
  <c r="BH167" i="26464"/>
  <c r="BI167" i="26464"/>
  <c r="BJ167" i="26464"/>
  <c r="BK167" i="26464"/>
  <c r="BL167" i="26464"/>
  <c r="BM167" i="26464"/>
  <c r="BN167" i="26464"/>
  <c r="BO167" i="26464"/>
  <c r="BP167" i="26464"/>
  <c r="BQ167" i="26464"/>
  <c r="BR167" i="26464"/>
  <c r="BS167" i="26464"/>
  <c r="BT167" i="26464"/>
  <c r="BU167" i="26464"/>
  <c r="BV167" i="26464"/>
  <c r="BW167" i="26464"/>
  <c r="BX167" i="26464"/>
  <c r="BY167" i="26464"/>
  <c r="BZ167" i="26464"/>
  <c r="CA167" i="26464"/>
  <c r="CB167" i="26464"/>
  <c r="CC167" i="26464"/>
  <c r="CD167" i="26464"/>
  <c r="CE167" i="26464"/>
  <c r="CF167" i="26464"/>
  <c r="CG167" i="26464"/>
  <c r="CH167" i="26464"/>
  <c r="CI167" i="26464"/>
  <c r="CJ167" i="26464"/>
  <c r="CK167" i="26464"/>
  <c r="CL167" i="26464"/>
  <c r="CM167" i="26464"/>
  <c r="CN167" i="26464"/>
  <c r="CO167" i="26464"/>
  <c r="CP167" i="26464"/>
  <c r="CQ167" i="26464"/>
  <c r="CR167" i="26464"/>
  <c r="CS167" i="26464"/>
  <c r="CT167" i="26464"/>
  <c r="CU167" i="26464"/>
  <c r="CV167" i="26464"/>
  <c r="CW167" i="26464"/>
  <c r="CX167" i="26464"/>
  <c r="CY167" i="26464"/>
  <c r="CZ167" i="26464"/>
  <c r="DA167" i="26464"/>
  <c r="DB167" i="26464"/>
  <c r="DE167" i="26464"/>
  <c r="DF167" i="26464"/>
  <c r="DG167" i="26464"/>
  <c r="DH167" i="26464"/>
  <c r="DI167" i="26464"/>
  <c r="DJ167" i="26464"/>
  <c r="DK167" i="26464"/>
  <c r="DL167" i="26464"/>
  <c r="DM167" i="26464"/>
  <c r="DN167" i="26464"/>
  <c r="DO167" i="26464"/>
  <c r="DP167" i="26464"/>
  <c r="DQ167" i="26464"/>
  <c r="DR167" i="26464"/>
  <c r="DS167" i="26464"/>
  <c r="DT167" i="26464"/>
  <c r="DU167" i="26464"/>
  <c r="DZ167" i="26464"/>
  <c r="EA167" i="26464"/>
  <c r="EB167" i="26464"/>
  <c r="EC167" i="26464"/>
  <c r="ED167" i="26464"/>
  <c r="EE167" i="26464"/>
  <c r="EF167" i="26464"/>
  <c r="EG167" i="26464"/>
  <c r="EH167" i="26464"/>
  <c r="EI167" i="26464"/>
  <c r="EJ167" i="26464"/>
  <c r="EK167" i="26464"/>
  <c r="EL167" i="26464"/>
  <c r="EM167" i="26464"/>
  <c r="EN167" i="26464"/>
  <c r="EO167" i="26464"/>
  <c r="EP167" i="26464"/>
  <c r="A168" i="26464"/>
  <c r="B168" i="26464"/>
  <c r="C168" i="26464"/>
  <c r="E168" i="26464"/>
  <c r="F168" i="26464"/>
  <c r="G168" i="26464"/>
  <c r="H168" i="26464"/>
  <c r="I168" i="26464"/>
  <c r="J168" i="26464"/>
  <c r="K168" i="26464"/>
  <c r="L168" i="26464"/>
  <c r="M168" i="26464"/>
  <c r="N168" i="26464"/>
  <c r="O168" i="26464"/>
  <c r="P168" i="26464"/>
  <c r="Q168" i="26464"/>
  <c r="R168" i="26464"/>
  <c r="S168" i="26464"/>
  <c r="T168" i="26464"/>
  <c r="U168" i="26464"/>
  <c r="V168" i="26464"/>
  <c r="W168" i="26464"/>
  <c r="X168" i="26464"/>
  <c r="Y168" i="26464"/>
  <c r="Z168" i="26464"/>
  <c r="AA168" i="26464"/>
  <c r="AB168" i="26464"/>
  <c r="AC168" i="26464"/>
  <c r="AD168" i="26464"/>
  <c r="AE168" i="26464"/>
  <c r="AF168" i="26464"/>
  <c r="AG168" i="26464"/>
  <c r="AH168" i="26464"/>
  <c r="AI168" i="26464"/>
  <c r="AJ168" i="26464"/>
  <c r="AK168" i="26464"/>
  <c r="AL168" i="26464"/>
  <c r="AM168" i="26464"/>
  <c r="AN168" i="26464"/>
  <c r="AO168" i="26464"/>
  <c r="AP168" i="26464"/>
  <c r="AQ168" i="26464"/>
  <c r="AR168" i="26464"/>
  <c r="AS168" i="26464"/>
  <c r="AT168" i="26464"/>
  <c r="AU168" i="26464"/>
  <c r="AV168" i="26464"/>
  <c r="AW168" i="26464"/>
  <c r="AX168" i="26464"/>
  <c r="AY168" i="26464"/>
  <c r="AZ168" i="26464"/>
  <c r="BA168" i="26464"/>
  <c r="BB168" i="26464"/>
  <c r="BC168" i="26464"/>
  <c r="BD168" i="26464"/>
  <c r="BE168" i="26464"/>
  <c r="BF168" i="26464"/>
  <c r="BG168" i="26464"/>
  <c r="BH168" i="26464"/>
  <c r="BI168" i="26464"/>
  <c r="BJ168" i="26464"/>
  <c r="BK168" i="26464"/>
  <c r="BL168" i="26464"/>
  <c r="BM168" i="26464"/>
  <c r="BN168" i="26464"/>
  <c r="BO168" i="26464"/>
  <c r="BP168" i="26464"/>
  <c r="BQ168" i="26464"/>
  <c r="BR168" i="26464"/>
  <c r="BS168" i="26464"/>
  <c r="BT168" i="26464"/>
  <c r="BU168" i="26464"/>
  <c r="BV168" i="26464"/>
  <c r="BW168" i="26464"/>
  <c r="BX168" i="26464"/>
  <c r="BY168" i="26464"/>
  <c r="BZ168" i="26464"/>
  <c r="CA168" i="26464"/>
  <c r="CB168" i="26464"/>
  <c r="CC168" i="26464"/>
  <c r="CD168" i="26464"/>
  <c r="CE168" i="26464"/>
  <c r="CF168" i="26464"/>
  <c r="CG168" i="26464"/>
  <c r="CH168" i="26464"/>
  <c r="CI168" i="26464"/>
  <c r="CJ168" i="26464"/>
  <c r="CK168" i="26464"/>
  <c r="CL168" i="26464"/>
  <c r="CM168" i="26464"/>
  <c r="CN168" i="26464"/>
  <c r="CO168" i="26464"/>
  <c r="CP168" i="26464"/>
  <c r="CQ168" i="26464"/>
  <c r="CR168" i="26464"/>
  <c r="CS168" i="26464"/>
  <c r="CT168" i="26464"/>
  <c r="CU168" i="26464"/>
  <c r="CV168" i="26464"/>
  <c r="CW168" i="26464"/>
  <c r="CX168" i="26464"/>
  <c r="CY168" i="26464"/>
  <c r="CZ168" i="26464"/>
  <c r="DA168" i="26464"/>
  <c r="DB168" i="26464"/>
  <c r="DE168" i="26464"/>
  <c r="DF168" i="26464"/>
  <c r="DG168" i="26464"/>
  <c r="DH168" i="26464"/>
  <c r="DI168" i="26464"/>
  <c r="DJ168" i="26464"/>
  <c r="DK168" i="26464"/>
  <c r="DL168" i="26464"/>
  <c r="DM168" i="26464"/>
  <c r="DN168" i="26464"/>
  <c r="DO168" i="26464"/>
  <c r="DP168" i="26464"/>
  <c r="DQ168" i="26464"/>
  <c r="DR168" i="26464"/>
  <c r="DS168" i="26464"/>
  <c r="DT168" i="26464"/>
  <c r="DU168" i="26464"/>
  <c r="DZ168" i="26464"/>
  <c r="EA168" i="26464"/>
  <c r="EB168" i="26464"/>
  <c r="EC168" i="26464"/>
  <c r="ED168" i="26464"/>
  <c r="EE168" i="26464"/>
  <c r="EF168" i="26464"/>
  <c r="EG168" i="26464"/>
  <c r="EH168" i="26464"/>
  <c r="EI168" i="26464"/>
  <c r="EJ168" i="26464"/>
  <c r="EK168" i="26464"/>
  <c r="EL168" i="26464"/>
  <c r="EM168" i="26464"/>
  <c r="EN168" i="26464"/>
  <c r="EO168" i="26464"/>
  <c r="EP168" i="26464"/>
  <c r="A169" i="26464"/>
  <c r="B169" i="26464"/>
  <c r="C169" i="26464"/>
  <c r="E169" i="26464"/>
  <c r="F169" i="26464"/>
  <c r="G169" i="26464"/>
  <c r="H169" i="26464"/>
  <c r="I169" i="26464"/>
  <c r="J169" i="26464"/>
  <c r="K169" i="26464"/>
  <c r="L169" i="26464"/>
  <c r="M169" i="26464"/>
  <c r="N169" i="26464"/>
  <c r="O169" i="26464"/>
  <c r="P169" i="26464"/>
  <c r="Q169" i="26464"/>
  <c r="R169" i="26464"/>
  <c r="S169" i="26464"/>
  <c r="T169" i="26464"/>
  <c r="U169" i="26464"/>
  <c r="V169" i="26464"/>
  <c r="W169" i="26464"/>
  <c r="X169" i="26464"/>
  <c r="Y169" i="26464"/>
  <c r="Z169" i="26464"/>
  <c r="AA169" i="26464"/>
  <c r="AB169" i="26464"/>
  <c r="AC169" i="26464"/>
  <c r="AD169" i="26464"/>
  <c r="AE169" i="26464"/>
  <c r="AF169" i="26464"/>
  <c r="AG169" i="26464"/>
  <c r="AH169" i="26464"/>
  <c r="AI169" i="26464"/>
  <c r="AJ169" i="26464"/>
  <c r="AK169" i="26464"/>
  <c r="AL169" i="26464"/>
  <c r="AM169" i="26464"/>
  <c r="AN169" i="26464"/>
  <c r="AO169" i="26464"/>
  <c r="AP169" i="26464"/>
  <c r="AQ169" i="26464"/>
  <c r="AR169" i="26464"/>
  <c r="AS169" i="26464"/>
  <c r="AT169" i="26464"/>
  <c r="AU169" i="26464"/>
  <c r="AV169" i="26464"/>
  <c r="AW169" i="26464"/>
  <c r="AX169" i="26464"/>
  <c r="AY169" i="26464"/>
  <c r="AZ169" i="26464"/>
  <c r="BA169" i="26464"/>
  <c r="BB169" i="26464"/>
  <c r="BC169" i="26464"/>
  <c r="BD169" i="26464"/>
  <c r="BE169" i="26464"/>
  <c r="BF169" i="26464"/>
  <c r="BG169" i="26464"/>
  <c r="BH169" i="26464"/>
  <c r="BI169" i="26464"/>
  <c r="BJ169" i="26464"/>
  <c r="BK169" i="26464"/>
  <c r="BL169" i="26464"/>
  <c r="BM169" i="26464"/>
  <c r="BN169" i="26464"/>
  <c r="BO169" i="26464"/>
  <c r="BP169" i="26464"/>
  <c r="BQ169" i="26464"/>
  <c r="BR169" i="26464"/>
  <c r="BS169" i="26464"/>
  <c r="BT169" i="26464"/>
  <c r="BU169" i="26464"/>
  <c r="BV169" i="26464"/>
  <c r="BW169" i="26464"/>
  <c r="BX169" i="26464"/>
  <c r="BY169" i="26464"/>
  <c r="BZ169" i="26464"/>
  <c r="CA169" i="26464"/>
  <c r="CB169" i="26464"/>
  <c r="CC169" i="26464"/>
  <c r="CD169" i="26464"/>
  <c r="CE169" i="26464"/>
  <c r="CF169" i="26464"/>
  <c r="CG169" i="26464"/>
  <c r="CH169" i="26464"/>
  <c r="CI169" i="26464"/>
  <c r="CJ169" i="26464"/>
  <c r="CK169" i="26464"/>
  <c r="CL169" i="26464"/>
  <c r="CM169" i="26464"/>
  <c r="CN169" i="26464"/>
  <c r="CO169" i="26464"/>
  <c r="CP169" i="26464"/>
  <c r="CQ169" i="26464"/>
  <c r="CR169" i="26464"/>
  <c r="CS169" i="26464"/>
  <c r="CT169" i="26464"/>
  <c r="CU169" i="26464"/>
  <c r="CV169" i="26464"/>
  <c r="CW169" i="26464"/>
  <c r="CX169" i="26464"/>
  <c r="CY169" i="26464"/>
  <c r="CZ169" i="26464"/>
  <c r="DA169" i="26464"/>
  <c r="DB169" i="26464"/>
  <c r="DE169" i="26464"/>
  <c r="DF169" i="26464"/>
  <c r="DG169" i="26464"/>
  <c r="DH169" i="26464"/>
  <c r="DI169" i="26464"/>
  <c r="DJ169" i="26464"/>
  <c r="DK169" i="26464"/>
  <c r="DL169" i="26464"/>
  <c r="DM169" i="26464"/>
  <c r="DN169" i="26464"/>
  <c r="DO169" i="26464"/>
  <c r="DP169" i="26464"/>
  <c r="DQ169" i="26464"/>
  <c r="DR169" i="26464"/>
  <c r="DS169" i="26464"/>
  <c r="DT169" i="26464"/>
  <c r="DU169" i="26464"/>
  <c r="DZ169" i="26464"/>
  <c r="EA169" i="26464"/>
  <c r="EB169" i="26464"/>
  <c r="EC169" i="26464"/>
  <c r="ED169" i="26464"/>
  <c r="EE169" i="26464"/>
  <c r="EF169" i="26464"/>
  <c r="EG169" i="26464"/>
  <c r="EH169" i="26464"/>
  <c r="EI169" i="26464"/>
  <c r="EJ169" i="26464"/>
  <c r="EK169" i="26464"/>
  <c r="EL169" i="26464"/>
  <c r="EM169" i="26464"/>
  <c r="EN169" i="26464"/>
  <c r="EO169" i="26464"/>
  <c r="EP169" i="26464"/>
  <c r="A170" i="26464"/>
  <c r="B170" i="26464"/>
  <c r="C170" i="26464"/>
  <c r="E170" i="26464"/>
  <c r="F170" i="26464"/>
  <c r="G170" i="26464"/>
  <c r="H170" i="26464"/>
  <c r="I170" i="26464"/>
  <c r="J170" i="26464"/>
  <c r="K170" i="26464"/>
  <c r="L170" i="26464"/>
  <c r="M170" i="26464"/>
  <c r="N170" i="26464"/>
  <c r="O170" i="26464"/>
  <c r="P170" i="26464"/>
  <c r="Q170" i="26464"/>
  <c r="R170" i="26464"/>
  <c r="S170" i="26464"/>
  <c r="T170" i="26464"/>
  <c r="U170" i="26464"/>
  <c r="V170" i="26464"/>
  <c r="W170" i="26464"/>
  <c r="X170" i="26464"/>
  <c r="Y170" i="26464"/>
  <c r="Z170" i="26464"/>
  <c r="AA170" i="26464"/>
  <c r="AB170" i="26464"/>
  <c r="AC170" i="26464"/>
  <c r="AD170" i="26464"/>
  <c r="AE170" i="26464"/>
  <c r="AF170" i="26464"/>
  <c r="AG170" i="26464"/>
  <c r="AH170" i="26464"/>
  <c r="AI170" i="26464"/>
  <c r="AJ170" i="26464"/>
  <c r="AK170" i="26464"/>
  <c r="AL170" i="26464"/>
  <c r="AM170" i="26464"/>
  <c r="AN170" i="26464"/>
  <c r="AO170" i="26464"/>
  <c r="AP170" i="26464"/>
  <c r="AQ170" i="26464"/>
  <c r="AR170" i="26464"/>
  <c r="AS170" i="26464"/>
  <c r="AT170" i="26464"/>
  <c r="AU170" i="26464"/>
  <c r="AV170" i="26464"/>
  <c r="AW170" i="26464"/>
  <c r="AX170" i="26464"/>
  <c r="AY170" i="26464"/>
  <c r="AZ170" i="26464"/>
  <c r="BA170" i="26464"/>
  <c r="BB170" i="26464"/>
  <c r="BC170" i="26464"/>
  <c r="BD170" i="26464"/>
  <c r="BE170" i="26464"/>
  <c r="BF170" i="26464"/>
  <c r="BG170" i="26464"/>
  <c r="BH170" i="26464"/>
  <c r="BI170" i="26464"/>
  <c r="BJ170" i="26464"/>
  <c r="BK170" i="26464"/>
  <c r="BL170" i="26464"/>
  <c r="BM170" i="26464"/>
  <c r="BN170" i="26464"/>
  <c r="BO170" i="26464"/>
  <c r="BP170" i="26464"/>
  <c r="BQ170" i="26464"/>
  <c r="BR170" i="26464"/>
  <c r="BS170" i="26464"/>
  <c r="BT170" i="26464"/>
  <c r="BU170" i="26464"/>
  <c r="BV170" i="26464"/>
  <c r="BW170" i="26464"/>
  <c r="BX170" i="26464"/>
  <c r="BY170" i="26464"/>
  <c r="BZ170" i="26464"/>
  <c r="CA170" i="26464"/>
  <c r="CB170" i="26464"/>
  <c r="CC170" i="26464"/>
  <c r="CD170" i="26464"/>
  <c r="CE170" i="26464"/>
  <c r="CF170" i="26464"/>
  <c r="CG170" i="26464"/>
  <c r="CH170" i="26464"/>
  <c r="CI170" i="26464"/>
  <c r="CJ170" i="26464"/>
  <c r="CK170" i="26464"/>
  <c r="CL170" i="26464"/>
  <c r="CM170" i="26464"/>
  <c r="CN170" i="26464"/>
  <c r="CO170" i="26464"/>
  <c r="CP170" i="26464"/>
  <c r="CQ170" i="26464"/>
  <c r="CR170" i="26464"/>
  <c r="CS170" i="26464"/>
  <c r="CT170" i="26464"/>
  <c r="CU170" i="26464"/>
  <c r="CV170" i="26464"/>
  <c r="CW170" i="26464"/>
  <c r="CX170" i="26464"/>
  <c r="CY170" i="26464"/>
  <c r="CZ170" i="26464"/>
  <c r="DA170" i="26464"/>
  <c r="DB170" i="26464"/>
  <c r="DE170" i="26464"/>
  <c r="DF170" i="26464"/>
  <c r="DG170" i="26464"/>
  <c r="DH170" i="26464"/>
  <c r="DI170" i="26464"/>
  <c r="DJ170" i="26464"/>
  <c r="DK170" i="26464"/>
  <c r="DL170" i="26464"/>
  <c r="DM170" i="26464"/>
  <c r="DN170" i="26464"/>
  <c r="DO170" i="26464"/>
  <c r="DP170" i="26464"/>
  <c r="DQ170" i="26464"/>
  <c r="DR170" i="26464"/>
  <c r="DS170" i="26464"/>
  <c r="DT170" i="26464"/>
  <c r="DU170" i="26464"/>
  <c r="DZ170" i="26464"/>
  <c r="EA170" i="26464"/>
  <c r="EB170" i="26464"/>
  <c r="EC170" i="26464"/>
  <c r="ED170" i="26464"/>
  <c r="EE170" i="26464"/>
  <c r="EF170" i="26464"/>
  <c r="EG170" i="26464"/>
  <c r="EH170" i="26464"/>
  <c r="EI170" i="26464"/>
  <c r="EJ170" i="26464"/>
  <c r="EK170" i="26464"/>
  <c r="EL170" i="26464"/>
  <c r="EM170" i="26464"/>
  <c r="EN170" i="26464"/>
  <c r="EO170" i="26464"/>
  <c r="EP170" i="26464"/>
  <c r="A171" i="26464"/>
  <c r="B171" i="26464"/>
  <c r="C171" i="26464"/>
  <c r="E171" i="26464"/>
  <c r="F171" i="26464"/>
  <c r="G171" i="26464"/>
  <c r="H171" i="26464"/>
  <c r="I171" i="26464"/>
  <c r="J171" i="26464"/>
  <c r="K171" i="26464"/>
  <c r="L171" i="26464"/>
  <c r="M171" i="26464"/>
  <c r="N171" i="26464"/>
  <c r="O171" i="26464"/>
  <c r="P171" i="26464"/>
  <c r="Q171" i="26464"/>
  <c r="R171" i="26464"/>
  <c r="S171" i="26464"/>
  <c r="T171" i="26464"/>
  <c r="U171" i="26464"/>
  <c r="V171" i="26464"/>
  <c r="W171" i="26464"/>
  <c r="X171" i="26464"/>
  <c r="Y171" i="26464"/>
  <c r="Z171" i="26464"/>
  <c r="AA171" i="26464"/>
  <c r="AB171" i="26464"/>
  <c r="AC171" i="26464"/>
  <c r="AD171" i="26464"/>
  <c r="AE171" i="26464"/>
  <c r="AF171" i="26464"/>
  <c r="AG171" i="26464"/>
  <c r="AH171" i="26464"/>
  <c r="AI171" i="26464"/>
  <c r="AJ171" i="26464"/>
  <c r="AK171" i="26464"/>
  <c r="AL171" i="26464"/>
  <c r="AM171" i="26464"/>
  <c r="AN171" i="26464"/>
  <c r="AO171" i="26464"/>
  <c r="AP171" i="26464"/>
  <c r="AQ171" i="26464"/>
  <c r="AR171" i="26464"/>
  <c r="AS171" i="26464"/>
  <c r="AT171" i="26464"/>
  <c r="AU171" i="26464"/>
  <c r="AV171" i="26464"/>
  <c r="AW171" i="26464"/>
  <c r="AX171" i="26464"/>
  <c r="AY171" i="26464"/>
  <c r="AZ171" i="26464"/>
  <c r="BA171" i="26464"/>
  <c r="BB171" i="26464"/>
  <c r="BC171" i="26464"/>
  <c r="BD171" i="26464"/>
  <c r="BE171" i="26464"/>
  <c r="BF171" i="26464"/>
  <c r="BG171" i="26464"/>
  <c r="BH171" i="26464"/>
  <c r="BI171" i="26464"/>
  <c r="BJ171" i="26464"/>
  <c r="BK171" i="26464"/>
  <c r="BL171" i="26464"/>
  <c r="BM171" i="26464"/>
  <c r="BN171" i="26464"/>
  <c r="BO171" i="26464"/>
  <c r="BP171" i="26464"/>
  <c r="BQ171" i="26464"/>
  <c r="BR171" i="26464"/>
  <c r="BS171" i="26464"/>
  <c r="BT171" i="26464"/>
  <c r="BU171" i="26464"/>
  <c r="BV171" i="26464"/>
  <c r="BW171" i="26464"/>
  <c r="BX171" i="26464"/>
  <c r="BY171" i="26464"/>
  <c r="BZ171" i="26464"/>
  <c r="CA171" i="26464"/>
  <c r="CB171" i="26464"/>
  <c r="CC171" i="26464"/>
  <c r="CD171" i="26464"/>
  <c r="CE171" i="26464"/>
  <c r="CF171" i="26464"/>
  <c r="CG171" i="26464"/>
  <c r="CH171" i="26464"/>
  <c r="CI171" i="26464"/>
  <c r="CJ171" i="26464"/>
  <c r="CK171" i="26464"/>
  <c r="CL171" i="26464"/>
  <c r="CM171" i="26464"/>
  <c r="CN171" i="26464"/>
  <c r="CO171" i="26464"/>
  <c r="CP171" i="26464"/>
  <c r="CQ171" i="26464"/>
  <c r="CR171" i="26464"/>
  <c r="CS171" i="26464"/>
  <c r="CT171" i="26464"/>
  <c r="CU171" i="26464"/>
  <c r="CV171" i="26464"/>
  <c r="CW171" i="26464"/>
  <c r="CX171" i="26464"/>
  <c r="CY171" i="26464"/>
  <c r="CZ171" i="26464"/>
  <c r="DA171" i="26464"/>
  <c r="DB171" i="26464"/>
  <c r="DE171" i="26464"/>
  <c r="DF171" i="26464"/>
  <c r="DG171" i="26464"/>
  <c r="DH171" i="26464"/>
  <c r="DI171" i="26464"/>
  <c r="DJ171" i="26464"/>
  <c r="DK171" i="26464"/>
  <c r="DL171" i="26464"/>
  <c r="DM171" i="26464"/>
  <c r="DN171" i="26464"/>
  <c r="DO171" i="26464"/>
  <c r="DP171" i="26464"/>
  <c r="DQ171" i="26464"/>
  <c r="DR171" i="26464"/>
  <c r="DS171" i="26464"/>
  <c r="DT171" i="26464"/>
  <c r="DU171" i="26464"/>
  <c r="DZ171" i="26464"/>
  <c r="EA171" i="26464"/>
  <c r="EB171" i="26464"/>
  <c r="EC171" i="26464"/>
  <c r="ED171" i="26464"/>
  <c r="EE171" i="26464"/>
  <c r="EF171" i="26464"/>
  <c r="EG171" i="26464"/>
  <c r="EH171" i="26464"/>
  <c r="EI171" i="26464"/>
  <c r="EJ171" i="26464"/>
  <c r="EK171" i="26464"/>
  <c r="EL171" i="26464"/>
  <c r="EM171" i="26464"/>
  <c r="EN171" i="26464"/>
  <c r="EO171" i="26464"/>
  <c r="EP171" i="26464"/>
  <c r="A172" i="26464"/>
  <c r="B172" i="26464"/>
  <c r="C172" i="26464"/>
  <c r="E172" i="26464"/>
  <c r="F172" i="26464"/>
  <c r="G172" i="26464"/>
  <c r="H172" i="26464"/>
  <c r="I172" i="26464"/>
  <c r="J172" i="26464"/>
  <c r="K172" i="26464"/>
  <c r="L172" i="26464"/>
  <c r="M172" i="26464"/>
  <c r="N172" i="26464"/>
  <c r="O172" i="26464"/>
  <c r="P172" i="26464"/>
  <c r="Q172" i="26464"/>
  <c r="R172" i="26464"/>
  <c r="S172" i="26464"/>
  <c r="T172" i="26464"/>
  <c r="U172" i="26464"/>
  <c r="V172" i="26464"/>
  <c r="W172" i="26464"/>
  <c r="X172" i="26464"/>
  <c r="Y172" i="26464"/>
  <c r="Z172" i="26464"/>
  <c r="AA172" i="26464"/>
  <c r="AB172" i="26464"/>
  <c r="AC172" i="26464"/>
  <c r="AD172" i="26464"/>
  <c r="AE172" i="26464"/>
  <c r="AF172" i="26464"/>
  <c r="AG172" i="26464"/>
  <c r="AH172" i="26464"/>
  <c r="AI172" i="26464"/>
  <c r="AJ172" i="26464"/>
  <c r="AK172" i="26464"/>
  <c r="AL172" i="26464"/>
  <c r="AM172" i="26464"/>
  <c r="AN172" i="26464"/>
  <c r="AO172" i="26464"/>
  <c r="AP172" i="26464"/>
  <c r="AQ172" i="26464"/>
  <c r="AR172" i="26464"/>
  <c r="AS172" i="26464"/>
  <c r="AT172" i="26464"/>
  <c r="AU172" i="26464"/>
  <c r="AV172" i="26464"/>
  <c r="AW172" i="26464"/>
  <c r="AX172" i="26464"/>
  <c r="AY172" i="26464"/>
  <c r="AZ172" i="26464"/>
  <c r="BA172" i="26464"/>
  <c r="BB172" i="26464"/>
  <c r="BC172" i="26464"/>
  <c r="BD172" i="26464"/>
  <c r="BE172" i="26464"/>
  <c r="BF172" i="26464"/>
  <c r="BG172" i="26464"/>
  <c r="BH172" i="26464"/>
  <c r="BI172" i="26464"/>
  <c r="BJ172" i="26464"/>
  <c r="BK172" i="26464"/>
  <c r="BL172" i="26464"/>
  <c r="BM172" i="26464"/>
  <c r="BN172" i="26464"/>
  <c r="BO172" i="26464"/>
  <c r="BP172" i="26464"/>
  <c r="BQ172" i="26464"/>
  <c r="BR172" i="26464"/>
  <c r="BS172" i="26464"/>
  <c r="BT172" i="26464"/>
  <c r="BU172" i="26464"/>
  <c r="BV172" i="26464"/>
  <c r="BW172" i="26464"/>
  <c r="BX172" i="26464"/>
  <c r="BY172" i="26464"/>
  <c r="BZ172" i="26464"/>
  <c r="CA172" i="26464"/>
  <c r="CB172" i="26464"/>
  <c r="CC172" i="26464"/>
  <c r="CD172" i="26464"/>
  <c r="CE172" i="26464"/>
  <c r="CF172" i="26464"/>
  <c r="CG172" i="26464"/>
  <c r="CH172" i="26464"/>
  <c r="CI172" i="26464"/>
  <c r="CJ172" i="26464"/>
  <c r="CK172" i="26464"/>
  <c r="CL172" i="26464"/>
  <c r="CM172" i="26464"/>
  <c r="CN172" i="26464"/>
  <c r="CO172" i="26464"/>
  <c r="CP172" i="26464"/>
  <c r="CQ172" i="26464"/>
  <c r="CR172" i="26464"/>
  <c r="CS172" i="26464"/>
  <c r="CT172" i="26464"/>
  <c r="CU172" i="26464"/>
  <c r="CV172" i="26464"/>
  <c r="CW172" i="26464"/>
  <c r="CX172" i="26464"/>
  <c r="CY172" i="26464"/>
  <c r="CZ172" i="26464"/>
  <c r="DA172" i="26464"/>
  <c r="DB172" i="26464"/>
  <c r="DE172" i="26464"/>
  <c r="DF172" i="26464"/>
  <c r="DG172" i="26464"/>
  <c r="DH172" i="26464"/>
  <c r="DI172" i="26464"/>
  <c r="DJ172" i="26464"/>
  <c r="DK172" i="26464"/>
  <c r="DL172" i="26464"/>
  <c r="DM172" i="26464"/>
  <c r="DN172" i="26464"/>
  <c r="DO172" i="26464"/>
  <c r="DP172" i="26464"/>
  <c r="DQ172" i="26464"/>
  <c r="DR172" i="26464"/>
  <c r="DS172" i="26464"/>
  <c r="DT172" i="26464"/>
  <c r="DU172" i="26464"/>
  <c r="DZ172" i="26464"/>
  <c r="EA172" i="26464"/>
  <c r="EB172" i="26464"/>
  <c r="EC172" i="26464"/>
  <c r="ED172" i="26464"/>
  <c r="EE172" i="26464"/>
  <c r="EF172" i="26464"/>
  <c r="EG172" i="26464"/>
  <c r="EH172" i="26464"/>
  <c r="EI172" i="26464"/>
  <c r="EJ172" i="26464"/>
  <c r="EK172" i="26464"/>
  <c r="EL172" i="26464"/>
  <c r="EM172" i="26464"/>
  <c r="EN172" i="26464"/>
  <c r="EO172" i="26464"/>
  <c r="EP172" i="26464"/>
  <c r="A173" i="26464"/>
  <c r="B173" i="26464"/>
  <c r="C173" i="26464"/>
  <c r="E173" i="26464"/>
  <c r="F173" i="26464"/>
  <c r="G173" i="26464"/>
  <c r="H173" i="26464"/>
  <c r="I173" i="26464"/>
  <c r="J173" i="26464"/>
  <c r="K173" i="26464"/>
  <c r="L173" i="26464"/>
  <c r="M173" i="26464"/>
  <c r="N173" i="26464"/>
  <c r="O173" i="26464"/>
  <c r="P173" i="26464"/>
  <c r="Q173" i="26464"/>
  <c r="R173" i="26464"/>
  <c r="S173" i="26464"/>
  <c r="T173" i="26464"/>
  <c r="U173" i="26464"/>
  <c r="V173" i="26464"/>
  <c r="W173" i="26464"/>
  <c r="X173" i="26464"/>
  <c r="Y173" i="26464"/>
  <c r="Z173" i="26464"/>
  <c r="AA173" i="26464"/>
  <c r="AB173" i="26464"/>
  <c r="AC173" i="26464"/>
  <c r="AD173" i="26464"/>
  <c r="AE173" i="26464"/>
  <c r="AF173" i="26464"/>
  <c r="AG173" i="26464"/>
  <c r="AH173" i="26464"/>
  <c r="AI173" i="26464"/>
  <c r="AJ173" i="26464"/>
  <c r="AK173" i="26464"/>
  <c r="AL173" i="26464"/>
  <c r="AM173" i="26464"/>
  <c r="AN173" i="26464"/>
  <c r="AO173" i="26464"/>
  <c r="AP173" i="26464"/>
  <c r="AQ173" i="26464"/>
  <c r="AR173" i="26464"/>
  <c r="AS173" i="26464"/>
  <c r="AT173" i="26464"/>
  <c r="AU173" i="26464"/>
  <c r="AV173" i="26464"/>
  <c r="AW173" i="26464"/>
  <c r="AX173" i="26464"/>
  <c r="AY173" i="26464"/>
  <c r="AZ173" i="26464"/>
  <c r="BA173" i="26464"/>
  <c r="BB173" i="26464"/>
  <c r="BC173" i="26464"/>
  <c r="BD173" i="26464"/>
  <c r="BE173" i="26464"/>
  <c r="BF173" i="26464"/>
  <c r="BG173" i="26464"/>
  <c r="BH173" i="26464"/>
  <c r="BI173" i="26464"/>
  <c r="BJ173" i="26464"/>
  <c r="BK173" i="26464"/>
  <c r="BL173" i="26464"/>
  <c r="BM173" i="26464"/>
  <c r="BN173" i="26464"/>
  <c r="BO173" i="26464"/>
  <c r="BP173" i="26464"/>
  <c r="BQ173" i="26464"/>
  <c r="BR173" i="26464"/>
  <c r="BS173" i="26464"/>
  <c r="BT173" i="26464"/>
  <c r="BU173" i="26464"/>
  <c r="BV173" i="26464"/>
  <c r="BW173" i="26464"/>
  <c r="BX173" i="26464"/>
  <c r="BY173" i="26464"/>
  <c r="BZ173" i="26464"/>
  <c r="CA173" i="26464"/>
  <c r="CB173" i="26464"/>
  <c r="CC173" i="26464"/>
  <c r="CD173" i="26464"/>
  <c r="CE173" i="26464"/>
  <c r="CF173" i="26464"/>
  <c r="CG173" i="26464"/>
  <c r="CH173" i="26464"/>
  <c r="CI173" i="26464"/>
  <c r="CJ173" i="26464"/>
  <c r="CK173" i="26464"/>
  <c r="CL173" i="26464"/>
  <c r="CM173" i="26464"/>
  <c r="CN173" i="26464"/>
  <c r="CO173" i="26464"/>
  <c r="CP173" i="26464"/>
  <c r="CQ173" i="26464"/>
  <c r="CR173" i="26464"/>
  <c r="CS173" i="26464"/>
  <c r="CT173" i="26464"/>
  <c r="CU173" i="26464"/>
  <c r="CV173" i="26464"/>
  <c r="CW173" i="26464"/>
  <c r="CX173" i="26464"/>
  <c r="CY173" i="26464"/>
  <c r="CZ173" i="26464"/>
  <c r="DA173" i="26464"/>
  <c r="DB173" i="26464"/>
  <c r="DE173" i="26464"/>
  <c r="DF173" i="26464"/>
  <c r="DG173" i="26464"/>
  <c r="DH173" i="26464"/>
  <c r="DI173" i="26464"/>
  <c r="DJ173" i="26464"/>
  <c r="DK173" i="26464"/>
  <c r="DL173" i="26464"/>
  <c r="DM173" i="26464"/>
  <c r="DN173" i="26464"/>
  <c r="DO173" i="26464"/>
  <c r="DP173" i="26464"/>
  <c r="DQ173" i="26464"/>
  <c r="DR173" i="26464"/>
  <c r="DS173" i="26464"/>
  <c r="DT173" i="26464"/>
  <c r="DU173" i="26464"/>
  <c r="DZ173" i="26464"/>
  <c r="EA173" i="26464"/>
  <c r="EB173" i="26464"/>
  <c r="EC173" i="26464"/>
  <c r="ED173" i="26464"/>
  <c r="EE173" i="26464"/>
  <c r="EF173" i="26464"/>
  <c r="EG173" i="26464"/>
  <c r="EH173" i="26464"/>
  <c r="EI173" i="26464"/>
  <c r="EJ173" i="26464"/>
  <c r="EK173" i="26464"/>
  <c r="EL173" i="26464"/>
  <c r="EM173" i="26464"/>
  <c r="EN173" i="26464"/>
  <c r="EO173" i="26464"/>
  <c r="EP173" i="26464"/>
  <c r="A174" i="26464"/>
  <c r="B174" i="26464"/>
  <c r="C174" i="26464"/>
  <c r="E174" i="26464"/>
  <c r="F174" i="26464"/>
  <c r="G174" i="26464"/>
  <c r="H174" i="26464"/>
  <c r="I174" i="26464"/>
  <c r="J174" i="26464"/>
  <c r="K174" i="26464"/>
  <c r="L174" i="26464"/>
  <c r="M174" i="26464"/>
  <c r="N174" i="26464"/>
  <c r="O174" i="26464"/>
  <c r="P174" i="26464"/>
  <c r="Q174" i="26464"/>
  <c r="R174" i="26464"/>
  <c r="S174" i="26464"/>
  <c r="T174" i="26464"/>
  <c r="U174" i="26464"/>
  <c r="V174" i="26464"/>
  <c r="W174" i="26464"/>
  <c r="X174" i="26464"/>
  <c r="Y174" i="26464"/>
  <c r="Z174" i="26464"/>
  <c r="AA174" i="26464"/>
  <c r="AB174" i="26464"/>
  <c r="AC174" i="26464"/>
  <c r="AD174" i="26464"/>
  <c r="AE174" i="26464"/>
  <c r="AF174" i="26464"/>
  <c r="AG174" i="26464"/>
  <c r="AH174" i="26464"/>
  <c r="AI174" i="26464"/>
  <c r="AJ174" i="26464"/>
  <c r="AK174" i="26464"/>
  <c r="AL174" i="26464"/>
  <c r="AM174" i="26464"/>
  <c r="AN174" i="26464"/>
  <c r="AO174" i="26464"/>
  <c r="AP174" i="26464"/>
  <c r="AQ174" i="26464"/>
  <c r="AR174" i="26464"/>
  <c r="AS174" i="26464"/>
  <c r="AT174" i="26464"/>
  <c r="AU174" i="26464"/>
  <c r="AV174" i="26464"/>
  <c r="AW174" i="26464"/>
  <c r="AX174" i="26464"/>
  <c r="AY174" i="26464"/>
  <c r="AZ174" i="26464"/>
  <c r="BA174" i="26464"/>
  <c r="BB174" i="26464"/>
  <c r="BC174" i="26464"/>
  <c r="BD174" i="26464"/>
  <c r="BE174" i="26464"/>
  <c r="BF174" i="26464"/>
  <c r="BG174" i="26464"/>
  <c r="BH174" i="26464"/>
  <c r="BI174" i="26464"/>
  <c r="BJ174" i="26464"/>
  <c r="BK174" i="26464"/>
  <c r="BL174" i="26464"/>
  <c r="BM174" i="26464"/>
  <c r="BN174" i="26464"/>
  <c r="BO174" i="26464"/>
  <c r="BP174" i="26464"/>
  <c r="BQ174" i="26464"/>
  <c r="BR174" i="26464"/>
  <c r="BS174" i="26464"/>
  <c r="BT174" i="26464"/>
  <c r="BU174" i="26464"/>
  <c r="BV174" i="26464"/>
  <c r="BW174" i="26464"/>
  <c r="BX174" i="26464"/>
  <c r="BY174" i="26464"/>
  <c r="BZ174" i="26464"/>
  <c r="CA174" i="26464"/>
  <c r="CB174" i="26464"/>
  <c r="CC174" i="26464"/>
  <c r="CD174" i="26464"/>
  <c r="CE174" i="26464"/>
  <c r="CF174" i="26464"/>
  <c r="CG174" i="26464"/>
  <c r="CH174" i="26464"/>
  <c r="CI174" i="26464"/>
  <c r="CJ174" i="26464"/>
  <c r="CK174" i="26464"/>
  <c r="CL174" i="26464"/>
  <c r="CM174" i="26464"/>
  <c r="CN174" i="26464"/>
  <c r="CO174" i="26464"/>
  <c r="CP174" i="26464"/>
  <c r="CQ174" i="26464"/>
  <c r="CR174" i="26464"/>
  <c r="CS174" i="26464"/>
  <c r="CT174" i="26464"/>
  <c r="CU174" i="26464"/>
  <c r="CV174" i="26464"/>
  <c r="CW174" i="26464"/>
  <c r="CX174" i="26464"/>
  <c r="CY174" i="26464"/>
  <c r="CZ174" i="26464"/>
  <c r="DA174" i="26464"/>
  <c r="DB174" i="26464"/>
  <c r="DE174" i="26464"/>
  <c r="DF174" i="26464"/>
  <c r="DG174" i="26464"/>
  <c r="DH174" i="26464"/>
  <c r="DI174" i="26464"/>
  <c r="DJ174" i="26464"/>
  <c r="DK174" i="26464"/>
  <c r="DL174" i="26464"/>
  <c r="DM174" i="26464"/>
  <c r="DN174" i="26464"/>
  <c r="DO174" i="26464"/>
  <c r="DP174" i="26464"/>
  <c r="DQ174" i="26464"/>
  <c r="DR174" i="26464"/>
  <c r="DS174" i="26464"/>
  <c r="DT174" i="26464"/>
  <c r="DU174" i="26464"/>
  <c r="DZ174" i="26464"/>
  <c r="EA174" i="26464"/>
  <c r="EB174" i="26464"/>
  <c r="EC174" i="26464"/>
  <c r="ED174" i="26464"/>
  <c r="EE174" i="26464"/>
  <c r="EF174" i="26464"/>
  <c r="EG174" i="26464"/>
  <c r="EH174" i="26464"/>
  <c r="EI174" i="26464"/>
  <c r="EJ174" i="26464"/>
  <c r="EK174" i="26464"/>
  <c r="EL174" i="26464"/>
  <c r="EM174" i="26464"/>
  <c r="EN174" i="26464"/>
  <c r="EO174" i="26464"/>
  <c r="EP174" i="26464"/>
  <c r="A175" i="26464"/>
  <c r="B175" i="26464"/>
  <c r="C175" i="26464"/>
  <c r="E175" i="26464"/>
  <c r="F175" i="26464"/>
  <c r="G175" i="26464"/>
  <c r="H175" i="26464"/>
  <c r="I175" i="26464"/>
  <c r="J175" i="26464"/>
  <c r="K175" i="26464"/>
  <c r="L175" i="26464"/>
  <c r="M175" i="26464"/>
  <c r="N175" i="26464"/>
  <c r="O175" i="26464"/>
  <c r="P175" i="26464"/>
  <c r="Q175" i="26464"/>
  <c r="R175" i="26464"/>
  <c r="S175" i="26464"/>
  <c r="T175" i="26464"/>
  <c r="U175" i="26464"/>
  <c r="V175" i="26464"/>
  <c r="W175" i="26464"/>
  <c r="X175" i="26464"/>
  <c r="Y175" i="26464"/>
  <c r="Z175" i="26464"/>
  <c r="AA175" i="26464"/>
  <c r="AB175" i="26464"/>
  <c r="AC175" i="26464"/>
  <c r="AD175" i="26464"/>
  <c r="AE175" i="26464"/>
  <c r="AF175" i="26464"/>
  <c r="AG175" i="26464"/>
  <c r="AH175" i="26464"/>
  <c r="AI175" i="26464"/>
  <c r="AJ175" i="26464"/>
  <c r="AK175" i="26464"/>
  <c r="AL175" i="26464"/>
  <c r="AM175" i="26464"/>
  <c r="AN175" i="26464"/>
  <c r="AO175" i="26464"/>
  <c r="AP175" i="26464"/>
  <c r="AQ175" i="26464"/>
  <c r="AR175" i="26464"/>
  <c r="AS175" i="26464"/>
  <c r="AT175" i="26464"/>
  <c r="AU175" i="26464"/>
  <c r="AV175" i="26464"/>
  <c r="AW175" i="26464"/>
  <c r="AX175" i="26464"/>
  <c r="AY175" i="26464"/>
  <c r="AZ175" i="26464"/>
  <c r="BA175" i="26464"/>
  <c r="BB175" i="26464"/>
  <c r="BC175" i="26464"/>
  <c r="BD175" i="26464"/>
  <c r="BE175" i="26464"/>
  <c r="BF175" i="26464"/>
  <c r="BG175" i="26464"/>
  <c r="BH175" i="26464"/>
  <c r="BI175" i="26464"/>
  <c r="BJ175" i="26464"/>
  <c r="BK175" i="26464"/>
  <c r="BL175" i="26464"/>
  <c r="BM175" i="26464"/>
  <c r="BN175" i="26464"/>
  <c r="BO175" i="26464"/>
  <c r="BP175" i="26464"/>
  <c r="BQ175" i="26464"/>
  <c r="BR175" i="26464"/>
  <c r="BS175" i="26464"/>
  <c r="BT175" i="26464"/>
  <c r="BU175" i="26464"/>
  <c r="BV175" i="26464"/>
  <c r="BW175" i="26464"/>
  <c r="BX175" i="26464"/>
  <c r="BY175" i="26464"/>
  <c r="BZ175" i="26464"/>
  <c r="CA175" i="26464"/>
  <c r="CB175" i="26464"/>
  <c r="CC175" i="26464"/>
  <c r="CD175" i="26464"/>
  <c r="CE175" i="26464"/>
  <c r="CF175" i="26464"/>
  <c r="CG175" i="26464"/>
  <c r="CH175" i="26464"/>
  <c r="CI175" i="26464"/>
  <c r="CJ175" i="26464"/>
  <c r="CK175" i="26464"/>
  <c r="CL175" i="26464"/>
  <c r="CM175" i="26464"/>
  <c r="CN175" i="26464"/>
  <c r="CO175" i="26464"/>
  <c r="CP175" i="26464"/>
  <c r="CQ175" i="26464"/>
  <c r="CR175" i="26464"/>
  <c r="CS175" i="26464"/>
  <c r="CT175" i="26464"/>
  <c r="CU175" i="26464"/>
  <c r="CV175" i="26464"/>
  <c r="CW175" i="26464"/>
  <c r="CX175" i="26464"/>
  <c r="CY175" i="26464"/>
  <c r="CZ175" i="26464"/>
  <c r="DA175" i="26464"/>
  <c r="DB175" i="26464"/>
  <c r="DE175" i="26464"/>
  <c r="DF175" i="26464"/>
  <c r="DG175" i="26464"/>
  <c r="DH175" i="26464"/>
  <c r="DI175" i="26464"/>
  <c r="DJ175" i="26464"/>
  <c r="DK175" i="26464"/>
  <c r="DL175" i="26464"/>
  <c r="DM175" i="26464"/>
  <c r="DN175" i="26464"/>
  <c r="DO175" i="26464"/>
  <c r="DP175" i="26464"/>
  <c r="DQ175" i="26464"/>
  <c r="DR175" i="26464"/>
  <c r="DS175" i="26464"/>
  <c r="DT175" i="26464"/>
  <c r="DU175" i="26464"/>
  <c r="DZ175" i="26464"/>
  <c r="EA175" i="26464"/>
  <c r="EB175" i="26464"/>
  <c r="EC175" i="26464"/>
  <c r="ED175" i="26464"/>
  <c r="EE175" i="26464"/>
  <c r="EF175" i="26464"/>
  <c r="EG175" i="26464"/>
  <c r="EH175" i="26464"/>
  <c r="EI175" i="26464"/>
  <c r="EJ175" i="26464"/>
  <c r="EK175" i="26464"/>
  <c r="EL175" i="26464"/>
  <c r="EM175" i="26464"/>
  <c r="EN175" i="26464"/>
  <c r="EO175" i="26464"/>
  <c r="EP175" i="26464"/>
  <c r="A176" i="26464"/>
  <c r="B176" i="26464"/>
  <c r="C176" i="26464"/>
  <c r="E176" i="26464"/>
  <c r="F176" i="26464"/>
  <c r="G176" i="26464"/>
  <c r="H176" i="26464"/>
  <c r="I176" i="26464"/>
  <c r="J176" i="26464"/>
  <c r="K176" i="26464"/>
  <c r="L176" i="26464"/>
  <c r="M176" i="26464"/>
  <c r="N176" i="26464"/>
  <c r="O176" i="26464"/>
  <c r="P176" i="26464"/>
  <c r="Q176" i="26464"/>
  <c r="R176" i="26464"/>
  <c r="S176" i="26464"/>
  <c r="T176" i="26464"/>
  <c r="U176" i="26464"/>
  <c r="V176" i="26464"/>
  <c r="W176" i="26464"/>
  <c r="X176" i="26464"/>
  <c r="Y176" i="26464"/>
  <c r="Z176" i="26464"/>
  <c r="AA176" i="26464"/>
  <c r="AB176" i="26464"/>
  <c r="AC176" i="26464"/>
  <c r="AD176" i="26464"/>
  <c r="AE176" i="26464"/>
  <c r="AF176" i="26464"/>
  <c r="AG176" i="26464"/>
  <c r="AH176" i="26464"/>
  <c r="AI176" i="26464"/>
  <c r="AJ176" i="26464"/>
  <c r="AK176" i="26464"/>
  <c r="AL176" i="26464"/>
  <c r="AM176" i="26464"/>
  <c r="AN176" i="26464"/>
  <c r="AO176" i="26464"/>
  <c r="AP176" i="26464"/>
  <c r="AQ176" i="26464"/>
  <c r="AR176" i="26464"/>
  <c r="AS176" i="26464"/>
  <c r="AT176" i="26464"/>
  <c r="AU176" i="26464"/>
  <c r="AV176" i="26464"/>
  <c r="AW176" i="26464"/>
  <c r="AX176" i="26464"/>
  <c r="AY176" i="26464"/>
  <c r="AZ176" i="26464"/>
  <c r="BA176" i="26464"/>
  <c r="BB176" i="26464"/>
  <c r="BC176" i="26464"/>
  <c r="BD176" i="26464"/>
  <c r="BE176" i="26464"/>
  <c r="BF176" i="26464"/>
  <c r="BG176" i="26464"/>
  <c r="BH176" i="26464"/>
  <c r="BI176" i="26464"/>
  <c r="BJ176" i="26464"/>
  <c r="BK176" i="26464"/>
  <c r="BL176" i="26464"/>
  <c r="BM176" i="26464"/>
  <c r="BN176" i="26464"/>
  <c r="BO176" i="26464"/>
  <c r="BP176" i="26464"/>
  <c r="BQ176" i="26464"/>
  <c r="BR176" i="26464"/>
  <c r="BS176" i="26464"/>
  <c r="BT176" i="26464"/>
  <c r="BU176" i="26464"/>
  <c r="BV176" i="26464"/>
  <c r="BW176" i="26464"/>
  <c r="BX176" i="26464"/>
  <c r="BY176" i="26464"/>
  <c r="BZ176" i="26464"/>
  <c r="CA176" i="26464"/>
  <c r="CB176" i="26464"/>
  <c r="CC176" i="26464"/>
  <c r="CD176" i="26464"/>
  <c r="CE176" i="26464"/>
  <c r="CF176" i="26464"/>
  <c r="CG176" i="26464"/>
  <c r="CH176" i="26464"/>
  <c r="CI176" i="26464"/>
  <c r="CJ176" i="26464"/>
  <c r="CK176" i="26464"/>
  <c r="CL176" i="26464"/>
  <c r="CM176" i="26464"/>
  <c r="CN176" i="26464"/>
  <c r="CO176" i="26464"/>
  <c r="CP176" i="26464"/>
  <c r="CQ176" i="26464"/>
  <c r="CR176" i="26464"/>
  <c r="CS176" i="26464"/>
  <c r="CT176" i="26464"/>
  <c r="CU176" i="26464"/>
  <c r="CV176" i="26464"/>
  <c r="CW176" i="26464"/>
  <c r="CX176" i="26464"/>
  <c r="CY176" i="26464"/>
  <c r="CZ176" i="26464"/>
  <c r="DA176" i="26464"/>
  <c r="DB176" i="26464"/>
  <c r="DE176" i="26464"/>
  <c r="DF176" i="26464"/>
  <c r="DG176" i="26464"/>
  <c r="DH176" i="26464"/>
  <c r="DI176" i="26464"/>
  <c r="DJ176" i="26464"/>
  <c r="DK176" i="26464"/>
  <c r="DL176" i="26464"/>
  <c r="DM176" i="26464"/>
  <c r="DN176" i="26464"/>
  <c r="DO176" i="26464"/>
  <c r="DP176" i="26464"/>
  <c r="DQ176" i="26464"/>
  <c r="DR176" i="26464"/>
  <c r="DS176" i="26464"/>
  <c r="DT176" i="26464"/>
  <c r="DU176" i="26464"/>
  <c r="DZ176" i="26464"/>
  <c r="EA176" i="26464"/>
  <c r="EB176" i="26464"/>
  <c r="EC176" i="26464"/>
  <c r="ED176" i="26464"/>
  <c r="EE176" i="26464"/>
  <c r="EF176" i="26464"/>
  <c r="EG176" i="26464"/>
  <c r="EH176" i="26464"/>
  <c r="EI176" i="26464"/>
  <c r="EJ176" i="26464"/>
  <c r="EK176" i="26464"/>
  <c r="EL176" i="26464"/>
  <c r="EM176" i="26464"/>
  <c r="EN176" i="26464"/>
  <c r="EO176" i="26464"/>
  <c r="EP176" i="26464"/>
  <c r="A177" i="26464"/>
  <c r="B177" i="26464"/>
  <c r="C177" i="26464"/>
  <c r="E177" i="26464"/>
  <c r="F177" i="26464"/>
  <c r="G177" i="26464"/>
  <c r="H177" i="26464"/>
  <c r="I177" i="26464"/>
  <c r="J177" i="26464"/>
  <c r="K177" i="26464"/>
  <c r="L177" i="26464"/>
  <c r="M177" i="26464"/>
  <c r="N177" i="26464"/>
  <c r="O177" i="26464"/>
  <c r="P177" i="26464"/>
  <c r="Q177" i="26464"/>
  <c r="R177" i="26464"/>
  <c r="S177" i="26464"/>
  <c r="T177" i="26464"/>
  <c r="U177" i="26464"/>
  <c r="V177" i="26464"/>
  <c r="W177" i="26464"/>
  <c r="X177" i="26464"/>
  <c r="Y177" i="26464"/>
  <c r="Z177" i="26464"/>
  <c r="AA177" i="26464"/>
  <c r="AB177" i="26464"/>
  <c r="AC177" i="26464"/>
  <c r="AD177" i="26464"/>
  <c r="AE177" i="26464"/>
  <c r="AF177" i="26464"/>
  <c r="AG177" i="26464"/>
  <c r="AH177" i="26464"/>
  <c r="AI177" i="26464"/>
  <c r="AJ177" i="26464"/>
  <c r="AK177" i="26464"/>
  <c r="AL177" i="26464"/>
  <c r="AM177" i="26464"/>
  <c r="AN177" i="26464"/>
  <c r="AO177" i="26464"/>
  <c r="AP177" i="26464"/>
  <c r="AQ177" i="26464"/>
  <c r="AR177" i="26464"/>
  <c r="AS177" i="26464"/>
  <c r="AT177" i="26464"/>
  <c r="AU177" i="26464"/>
  <c r="AV177" i="26464"/>
  <c r="AW177" i="26464"/>
  <c r="AX177" i="26464"/>
  <c r="AY177" i="26464"/>
  <c r="AZ177" i="26464"/>
  <c r="BA177" i="26464"/>
  <c r="BB177" i="26464"/>
  <c r="BC177" i="26464"/>
  <c r="BD177" i="26464"/>
  <c r="BE177" i="26464"/>
  <c r="BF177" i="26464"/>
  <c r="BG177" i="26464"/>
  <c r="BH177" i="26464"/>
  <c r="BI177" i="26464"/>
  <c r="BJ177" i="26464"/>
  <c r="BK177" i="26464"/>
  <c r="BL177" i="26464"/>
  <c r="BM177" i="26464"/>
  <c r="BN177" i="26464"/>
  <c r="BO177" i="26464"/>
  <c r="BP177" i="26464"/>
  <c r="BQ177" i="26464"/>
  <c r="BR177" i="26464"/>
  <c r="BS177" i="26464"/>
  <c r="BT177" i="26464"/>
  <c r="BU177" i="26464"/>
  <c r="BV177" i="26464"/>
  <c r="BW177" i="26464"/>
  <c r="BX177" i="26464"/>
  <c r="BY177" i="26464"/>
  <c r="BZ177" i="26464"/>
  <c r="CA177" i="26464"/>
  <c r="CB177" i="26464"/>
  <c r="CC177" i="26464"/>
  <c r="CD177" i="26464"/>
  <c r="CE177" i="26464"/>
  <c r="CF177" i="26464"/>
  <c r="CG177" i="26464"/>
  <c r="CH177" i="26464"/>
  <c r="CI177" i="26464"/>
  <c r="CJ177" i="26464"/>
  <c r="CK177" i="26464"/>
  <c r="CL177" i="26464"/>
  <c r="CM177" i="26464"/>
  <c r="CN177" i="26464"/>
  <c r="CO177" i="26464"/>
  <c r="CP177" i="26464"/>
  <c r="CQ177" i="26464"/>
  <c r="CR177" i="26464"/>
  <c r="CS177" i="26464"/>
  <c r="CT177" i="26464"/>
  <c r="CU177" i="26464"/>
  <c r="CV177" i="26464"/>
  <c r="CW177" i="26464"/>
  <c r="CX177" i="26464"/>
  <c r="CY177" i="26464"/>
  <c r="CZ177" i="26464"/>
  <c r="DA177" i="26464"/>
  <c r="DB177" i="26464"/>
  <c r="DE177" i="26464"/>
  <c r="DF177" i="26464"/>
  <c r="DG177" i="26464"/>
  <c r="DH177" i="26464"/>
  <c r="DI177" i="26464"/>
  <c r="DJ177" i="26464"/>
  <c r="DK177" i="26464"/>
  <c r="DL177" i="26464"/>
  <c r="DM177" i="26464"/>
  <c r="DN177" i="26464"/>
  <c r="DO177" i="26464"/>
  <c r="DP177" i="26464"/>
  <c r="DQ177" i="26464"/>
  <c r="DR177" i="26464"/>
  <c r="DS177" i="26464"/>
  <c r="DT177" i="26464"/>
  <c r="DU177" i="26464"/>
  <c r="DZ177" i="26464"/>
  <c r="EA177" i="26464"/>
  <c r="EB177" i="26464"/>
  <c r="EC177" i="26464"/>
  <c r="ED177" i="26464"/>
  <c r="EE177" i="26464"/>
  <c r="EF177" i="26464"/>
  <c r="EG177" i="26464"/>
  <c r="EH177" i="26464"/>
  <c r="EI177" i="26464"/>
  <c r="EJ177" i="26464"/>
  <c r="EK177" i="26464"/>
  <c r="EL177" i="26464"/>
  <c r="EM177" i="26464"/>
  <c r="EN177" i="26464"/>
  <c r="EO177" i="26464"/>
  <c r="EP177" i="26464"/>
  <c r="A178" i="26464"/>
  <c r="B178" i="26464"/>
  <c r="C178" i="26464"/>
  <c r="E178" i="26464"/>
  <c r="F178" i="26464"/>
  <c r="G178" i="26464"/>
  <c r="H178" i="26464"/>
  <c r="I178" i="26464"/>
  <c r="J178" i="26464"/>
  <c r="K178" i="26464"/>
  <c r="L178" i="26464"/>
  <c r="M178" i="26464"/>
  <c r="N178" i="26464"/>
  <c r="O178" i="26464"/>
  <c r="P178" i="26464"/>
  <c r="Q178" i="26464"/>
  <c r="R178" i="26464"/>
  <c r="S178" i="26464"/>
  <c r="T178" i="26464"/>
  <c r="U178" i="26464"/>
  <c r="V178" i="26464"/>
  <c r="W178" i="26464"/>
  <c r="X178" i="26464"/>
  <c r="Y178" i="26464"/>
  <c r="Z178" i="26464"/>
  <c r="AA178" i="26464"/>
  <c r="AB178" i="26464"/>
  <c r="AC178" i="26464"/>
  <c r="AD178" i="26464"/>
  <c r="AE178" i="26464"/>
  <c r="AF178" i="26464"/>
  <c r="AG178" i="26464"/>
  <c r="AH178" i="26464"/>
  <c r="AI178" i="26464"/>
  <c r="AJ178" i="26464"/>
  <c r="AK178" i="26464"/>
  <c r="AL178" i="26464"/>
  <c r="AM178" i="26464"/>
  <c r="AN178" i="26464"/>
  <c r="AO178" i="26464"/>
  <c r="AP178" i="26464"/>
  <c r="AQ178" i="26464"/>
  <c r="AR178" i="26464"/>
  <c r="AS178" i="26464"/>
  <c r="AT178" i="26464"/>
  <c r="AU178" i="26464"/>
  <c r="AV178" i="26464"/>
  <c r="AW178" i="26464"/>
  <c r="AX178" i="26464"/>
  <c r="AY178" i="26464"/>
  <c r="AZ178" i="26464"/>
  <c r="BA178" i="26464"/>
  <c r="BB178" i="26464"/>
  <c r="BC178" i="26464"/>
  <c r="BD178" i="26464"/>
  <c r="BE178" i="26464"/>
  <c r="BF178" i="26464"/>
  <c r="BG178" i="26464"/>
  <c r="BH178" i="26464"/>
  <c r="BI178" i="26464"/>
  <c r="BJ178" i="26464"/>
  <c r="BK178" i="26464"/>
  <c r="BL178" i="26464"/>
  <c r="BM178" i="26464"/>
  <c r="BN178" i="26464"/>
  <c r="BO178" i="26464"/>
  <c r="BP178" i="26464"/>
  <c r="BQ178" i="26464"/>
  <c r="BR178" i="26464"/>
  <c r="BS178" i="26464"/>
  <c r="BT178" i="26464"/>
  <c r="BU178" i="26464"/>
  <c r="BV178" i="26464"/>
  <c r="BW178" i="26464"/>
  <c r="BX178" i="26464"/>
  <c r="BY178" i="26464"/>
  <c r="BZ178" i="26464"/>
  <c r="CA178" i="26464"/>
  <c r="CB178" i="26464"/>
  <c r="CC178" i="26464"/>
  <c r="CD178" i="26464"/>
  <c r="CE178" i="26464"/>
  <c r="CF178" i="26464"/>
  <c r="CG178" i="26464"/>
  <c r="CH178" i="26464"/>
  <c r="CI178" i="26464"/>
  <c r="CJ178" i="26464"/>
  <c r="CK178" i="26464"/>
  <c r="CL178" i="26464"/>
  <c r="CM178" i="26464"/>
  <c r="CN178" i="26464"/>
  <c r="CO178" i="26464"/>
  <c r="CP178" i="26464"/>
  <c r="CQ178" i="26464"/>
  <c r="CR178" i="26464"/>
  <c r="CS178" i="26464"/>
  <c r="CT178" i="26464"/>
  <c r="CU178" i="26464"/>
  <c r="CV178" i="26464"/>
  <c r="CW178" i="26464"/>
  <c r="CX178" i="26464"/>
  <c r="CY178" i="26464"/>
  <c r="CZ178" i="26464"/>
  <c r="DA178" i="26464"/>
  <c r="DB178" i="26464"/>
  <c r="DE178" i="26464"/>
  <c r="DF178" i="26464"/>
  <c r="DG178" i="26464"/>
  <c r="DH178" i="26464"/>
  <c r="DI178" i="26464"/>
  <c r="DJ178" i="26464"/>
  <c r="DK178" i="26464"/>
  <c r="DL178" i="26464"/>
  <c r="DM178" i="26464"/>
  <c r="DN178" i="26464"/>
  <c r="DO178" i="26464"/>
  <c r="DP178" i="26464"/>
  <c r="DQ178" i="26464"/>
  <c r="DR178" i="26464"/>
  <c r="DS178" i="26464"/>
  <c r="DT178" i="26464"/>
  <c r="DU178" i="26464"/>
  <c r="DZ178" i="26464"/>
  <c r="EA178" i="26464"/>
  <c r="EB178" i="26464"/>
  <c r="EC178" i="26464"/>
  <c r="ED178" i="26464"/>
  <c r="EE178" i="26464"/>
  <c r="EF178" i="26464"/>
  <c r="EG178" i="26464"/>
  <c r="EH178" i="26464"/>
  <c r="EI178" i="26464"/>
  <c r="EJ178" i="26464"/>
  <c r="EK178" i="26464"/>
  <c r="EL178" i="26464"/>
  <c r="EM178" i="26464"/>
  <c r="EN178" i="26464"/>
  <c r="EO178" i="26464"/>
  <c r="EP178" i="26464"/>
  <c r="A179" i="26464"/>
  <c r="B179" i="26464"/>
  <c r="C179" i="26464"/>
  <c r="E179" i="26464"/>
  <c r="F179" i="26464"/>
  <c r="G179" i="26464"/>
  <c r="H179" i="26464"/>
  <c r="I179" i="26464"/>
  <c r="J179" i="26464"/>
  <c r="K179" i="26464"/>
  <c r="L179" i="26464"/>
  <c r="M179" i="26464"/>
  <c r="N179" i="26464"/>
  <c r="O179" i="26464"/>
  <c r="P179" i="26464"/>
  <c r="Q179" i="26464"/>
  <c r="R179" i="26464"/>
  <c r="S179" i="26464"/>
  <c r="T179" i="26464"/>
  <c r="U179" i="26464"/>
  <c r="V179" i="26464"/>
  <c r="W179" i="26464"/>
  <c r="X179" i="26464"/>
  <c r="Y179" i="26464"/>
  <c r="Z179" i="26464"/>
  <c r="AA179" i="26464"/>
  <c r="AB179" i="26464"/>
  <c r="AC179" i="26464"/>
  <c r="AD179" i="26464"/>
  <c r="AE179" i="26464"/>
  <c r="AF179" i="26464"/>
  <c r="AG179" i="26464"/>
  <c r="AH179" i="26464"/>
  <c r="AI179" i="26464"/>
  <c r="AJ179" i="26464"/>
  <c r="AK179" i="26464"/>
  <c r="AL179" i="26464"/>
  <c r="AM179" i="26464"/>
  <c r="AN179" i="26464"/>
  <c r="AO179" i="26464"/>
  <c r="AP179" i="26464"/>
  <c r="AQ179" i="26464"/>
  <c r="AR179" i="26464"/>
  <c r="AS179" i="26464"/>
  <c r="AT179" i="26464"/>
  <c r="AU179" i="26464"/>
  <c r="AV179" i="26464"/>
  <c r="AW179" i="26464"/>
  <c r="AX179" i="26464"/>
  <c r="AY179" i="26464"/>
  <c r="AZ179" i="26464"/>
  <c r="BA179" i="26464"/>
  <c r="BB179" i="26464"/>
  <c r="BC179" i="26464"/>
  <c r="BD179" i="26464"/>
  <c r="BE179" i="26464"/>
  <c r="BF179" i="26464"/>
  <c r="BG179" i="26464"/>
  <c r="BH179" i="26464"/>
  <c r="BI179" i="26464"/>
  <c r="BJ179" i="26464"/>
  <c r="BK179" i="26464"/>
  <c r="BL179" i="26464"/>
  <c r="BM179" i="26464"/>
  <c r="BN179" i="26464"/>
  <c r="BO179" i="26464"/>
  <c r="BP179" i="26464"/>
  <c r="BQ179" i="26464"/>
  <c r="BR179" i="26464"/>
  <c r="BS179" i="26464"/>
  <c r="BT179" i="26464"/>
  <c r="BU179" i="26464"/>
  <c r="BV179" i="26464"/>
  <c r="BW179" i="26464"/>
  <c r="BX179" i="26464"/>
  <c r="BY179" i="26464"/>
  <c r="BZ179" i="26464"/>
  <c r="CA179" i="26464"/>
  <c r="CB179" i="26464"/>
  <c r="CC179" i="26464"/>
  <c r="CD179" i="26464"/>
  <c r="CE179" i="26464"/>
  <c r="CF179" i="26464"/>
  <c r="CG179" i="26464"/>
  <c r="CH179" i="26464"/>
  <c r="CI179" i="26464"/>
  <c r="CJ179" i="26464"/>
  <c r="CK179" i="26464"/>
  <c r="CL179" i="26464"/>
  <c r="CM179" i="26464"/>
  <c r="CN179" i="26464"/>
  <c r="CO179" i="26464"/>
  <c r="CP179" i="26464"/>
  <c r="CQ179" i="26464"/>
  <c r="CR179" i="26464"/>
  <c r="CS179" i="26464"/>
  <c r="CT179" i="26464"/>
  <c r="CU179" i="26464"/>
  <c r="CV179" i="26464"/>
  <c r="CW179" i="26464"/>
  <c r="CX179" i="26464"/>
  <c r="CY179" i="26464"/>
  <c r="CZ179" i="26464"/>
  <c r="DA179" i="26464"/>
  <c r="DB179" i="26464"/>
  <c r="DE179" i="26464"/>
  <c r="DF179" i="26464"/>
  <c r="DG179" i="26464"/>
  <c r="DH179" i="26464"/>
  <c r="DI179" i="26464"/>
  <c r="DJ179" i="26464"/>
  <c r="DK179" i="26464"/>
  <c r="DL179" i="26464"/>
  <c r="DM179" i="26464"/>
  <c r="DN179" i="26464"/>
  <c r="DO179" i="26464"/>
  <c r="DP179" i="26464"/>
  <c r="DQ179" i="26464"/>
  <c r="DR179" i="26464"/>
  <c r="DS179" i="26464"/>
  <c r="DT179" i="26464"/>
  <c r="DU179" i="26464"/>
  <c r="DZ179" i="26464"/>
  <c r="EA179" i="26464"/>
  <c r="EB179" i="26464"/>
  <c r="EC179" i="26464"/>
  <c r="ED179" i="26464"/>
  <c r="EE179" i="26464"/>
  <c r="EF179" i="26464"/>
  <c r="EG179" i="26464"/>
  <c r="EH179" i="26464"/>
  <c r="EI179" i="26464"/>
  <c r="EJ179" i="26464"/>
  <c r="EK179" i="26464"/>
  <c r="EL179" i="26464"/>
  <c r="EM179" i="26464"/>
  <c r="EN179" i="26464"/>
  <c r="EO179" i="26464"/>
  <c r="EP179" i="26464"/>
  <c r="A180" i="26464"/>
  <c r="B180" i="26464"/>
  <c r="C180" i="26464"/>
  <c r="E180" i="26464"/>
  <c r="F180" i="26464"/>
  <c r="G180" i="26464"/>
  <c r="H180" i="26464"/>
  <c r="I180" i="26464"/>
  <c r="J180" i="26464"/>
  <c r="K180" i="26464"/>
  <c r="L180" i="26464"/>
  <c r="M180" i="26464"/>
  <c r="N180" i="26464"/>
  <c r="O180" i="26464"/>
  <c r="P180" i="26464"/>
  <c r="Q180" i="26464"/>
  <c r="R180" i="26464"/>
  <c r="S180" i="26464"/>
  <c r="T180" i="26464"/>
  <c r="U180" i="26464"/>
  <c r="V180" i="26464"/>
  <c r="W180" i="26464"/>
  <c r="X180" i="26464"/>
  <c r="Y180" i="26464"/>
  <c r="Z180" i="26464"/>
  <c r="AA180" i="26464"/>
  <c r="AB180" i="26464"/>
  <c r="AC180" i="26464"/>
  <c r="AD180" i="26464"/>
  <c r="AE180" i="26464"/>
  <c r="AF180" i="26464"/>
  <c r="AG180" i="26464"/>
  <c r="AH180" i="26464"/>
  <c r="AI180" i="26464"/>
  <c r="AJ180" i="26464"/>
  <c r="AK180" i="26464"/>
  <c r="AL180" i="26464"/>
  <c r="AM180" i="26464"/>
  <c r="AN180" i="26464"/>
  <c r="AO180" i="26464"/>
  <c r="AP180" i="26464"/>
  <c r="AQ180" i="26464"/>
  <c r="AR180" i="26464"/>
  <c r="AS180" i="26464"/>
  <c r="AT180" i="26464"/>
  <c r="AU180" i="26464"/>
  <c r="AV180" i="26464"/>
  <c r="AW180" i="26464"/>
  <c r="AX180" i="26464"/>
  <c r="AY180" i="26464"/>
  <c r="AZ180" i="26464"/>
  <c r="BA180" i="26464"/>
  <c r="BB180" i="26464"/>
  <c r="BC180" i="26464"/>
  <c r="BD180" i="26464"/>
  <c r="BE180" i="26464"/>
  <c r="BF180" i="26464"/>
  <c r="BG180" i="26464"/>
  <c r="BH180" i="26464"/>
  <c r="BI180" i="26464"/>
  <c r="BJ180" i="26464"/>
  <c r="BK180" i="26464"/>
  <c r="BL180" i="26464"/>
  <c r="BM180" i="26464"/>
  <c r="BN180" i="26464"/>
  <c r="BO180" i="26464"/>
  <c r="BP180" i="26464"/>
  <c r="BQ180" i="26464"/>
  <c r="BR180" i="26464"/>
  <c r="BS180" i="26464"/>
  <c r="BT180" i="26464"/>
  <c r="BU180" i="26464"/>
  <c r="BV180" i="26464"/>
  <c r="BW180" i="26464"/>
  <c r="BX180" i="26464"/>
  <c r="BY180" i="26464"/>
  <c r="BZ180" i="26464"/>
  <c r="CA180" i="26464"/>
  <c r="CB180" i="26464"/>
  <c r="CC180" i="26464"/>
  <c r="CD180" i="26464"/>
  <c r="CE180" i="26464"/>
  <c r="CF180" i="26464"/>
  <c r="CG180" i="26464"/>
  <c r="CH180" i="26464"/>
  <c r="CI180" i="26464"/>
  <c r="CJ180" i="26464"/>
  <c r="CK180" i="26464"/>
  <c r="CL180" i="26464"/>
  <c r="CM180" i="26464"/>
  <c r="CN180" i="26464"/>
  <c r="CO180" i="26464"/>
  <c r="CP180" i="26464"/>
  <c r="CQ180" i="26464"/>
  <c r="CR180" i="26464"/>
  <c r="CS180" i="26464"/>
  <c r="CT180" i="26464"/>
  <c r="CU180" i="26464"/>
  <c r="CV180" i="26464"/>
  <c r="CW180" i="26464"/>
  <c r="CX180" i="26464"/>
  <c r="CY180" i="26464"/>
  <c r="CZ180" i="26464"/>
  <c r="DA180" i="26464"/>
  <c r="DB180" i="26464"/>
  <c r="DE180" i="26464"/>
  <c r="DF180" i="26464"/>
  <c r="DG180" i="26464"/>
  <c r="DH180" i="26464"/>
  <c r="DI180" i="26464"/>
  <c r="DJ180" i="26464"/>
  <c r="DK180" i="26464"/>
  <c r="DL180" i="26464"/>
  <c r="DM180" i="26464"/>
  <c r="DN180" i="26464"/>
  <c r="DO180" i="26464"/>
  <c r="DP180" i="26464"/>
  <c r="DQ180" i="26464"/>
  <c r="DR180" i="26464"/>
  <c r="DS180" i="26464"/>
  <c r="DT180" i="26464"/>
  <c r="DU180" i="26464"/>
  <c r="DZ180" i="26464"/>
  <c r="EA180" i="26464"/>
  <c r="EB180" i="26464"/>
  <c r="EC180" i="26464"/>
  <c r="ED180" i="26464"/>
  <c r="EE180" i="26464"/>
  <c r="EF180" i="26464"/>
  <c r="EG180" i="26464"/>
  <c r="EH180" i="26464"/>
  <c r="EI180" i="26464"/>
  <c r="EJ180" i="26464"/>
  <c r="EK180" i="26464"/>
  <c r="EL180" i="26464"/>
  <c r="EM180" i="26464"/>
  <c r="EN180" i="26464"/>
  <c r="EO180" i="26464"/>
  <c r="EP180" i="26464"/>
  <c r="A181" i="26464"/>
  <c r="B181" i="26464"/>
  <c r="C181" i="26464"/>
  <c r="E181" i="26464"/>
  <c r="F181" i="26464"/>
  <c r="G181" i="26464"/>
  <c r="H181" i="26464"/>
  <c r="I181" i="26464"/>
  <c r="J181" i="26464"/>
  <c r="K181" i="26464"/>
  <c r="L181" i="26464"/>
  <c r="M181" i="26464"/>
  <c r="N181" i="26464"/>
  <c r="O181" i="26464"/>
  <c r="P181" i="26464"/>
  <c r="Q181" i="26464"/>
  <c r="R181" i="26464"/>
  <c r="S181" i="26464"/>
  <c r="T181" i="26464"/>
  <c r="U181" i="26464"/>
  <c r="V181" i="26464"/>
  <c r="W181" i="26464"/>
  <c r="X181" i="26464"/>
  <c r="Y181" i="26464"/>
  <c r="Z181" i="26464"/>
  <c r="AA181" i="26464"/>
  <c r="AB181" i="26464"/>
  <c r="AC181" i="26464"/>
  <c r="AD181" i="26464"/>
  <c r="AE181" i="26464"/>
  <c r="AF181" i="26464"/>
  <c r="AG181" i="26464"/>
  <c r="AH181" i="26464"/>
  <c r="AI181" i="26464"/>
  <c r="AJ181" i="26464"/>
  <c r="AK181" i="26464"/>
  <c r="AL181" i="26464"/>
  <c r="AM181" i="26464"/>
  <c r="AN181" i="26464"/>
  <c r="AO181" i="26464"/>
  <c r="AP181" i="26464"/>
  <c r="AQ181" i="26464"/>
  <c r="AR181" i="26464"/>
  <c r="AS181" i="26464"/>
  <c r="AT181" i="26464"/>
  <c r="AU181" i="26464"/>
  <c r="AV181" i="26464"/>
  <c r="AW181" i="26464"/>
  <c r="AX181" i="26464"/>
  <c r="AY181" i="26464"/>
  <c r="AZ181" i="26464"/>
  <c r="BA181" i="26464"/>
  <c r="BB181" i="26464"/>
  <c r="BC181" i="26464"/>
  <c r="BD181" i="26464"/>
  <c r="BE181" i="26464"/>
  <c r="BF181" i="26464"/>
  <c r="BG181" i="26464"/>
  <c r="BH181" i="26464"/>
  <c r="BI181" i="26464"/>
  <c r="BJ181" i="26464"/>
  <c r="BK181" i="26464"/>
  <c r="BL181" i="26464"/>
  <c r="BM181" i="26464"/>
  <c r="BN181" i="26464"/>
  <c r="BO181" i="26464"/>
  <c r="BP181" i="26464"/>
  <c r="BQ181" i="26464"/>
  <c r="BR181" i="26464"/>
  <c r="BS181" i="26464"/>
  <c r="BT181" i="26464"/>
  <c r="BU181" i="26464"/>
  <c r="BV181" i="26464"/>
  <c r="BW181" i="26464"/>
  <c r="BX181" i="26464"/>
  <c r="BY181" i="26464"/>
  <c r="BZ181" i="26464"/>
  <c r="CA181" i="26464"/>
  <c r="CB181" i="26464"/>
  <c r="CC181" i="26464"/>
  <c r="CD181" i="26464"/>
  <c r="CE181" i="26464"/>
  <c r="CF181" i="26464"/>
  <c r="CG181" i="26464"/>
  <c r="CH181" i="26464"/>
  <c r="CI181" i="26464"/>
  <c r="CJ181" i="26464"/>
  <c r="CK181" i="26464"/>
  <c r="CL181" i="26464"/>
  <c r="CM181" i="26464"/>
  <c r="CN181" i="26464"/>
  <c r="CO181" i="26464"/>
  <c r="CP181" i="26464"/>
  <c r="CQ181" i="26464"/>
  <c r="CR181" i="26464"/>
  <c r="CS181" i="26464"/>
  <c r="CT181" i="26464"/>
  <c r="CU181" i="26464"/>
  <c r="CV181" i="26464"/>
  <c r="CW181" i="26464"/>
  <c r="CX181" i="26464"/>
  <c r="CY181" i="26464"/>
  <c r="CZ181" i="26464"/>
  <c r="DA181" i="26464"/>
  <c r="DB181" i="26464"/>
  <c r="DE181" i="26464"/>
  <c r="DF181" i="26464"/>
  <c r="DG181" i="26464"/>
  <c r="DH181" i="26464"/>
  <c r="DI181" i="26464"/>
  <c r="DJ181" i="26464"/>
  <c r="DK181" i="26464"/>
  <c r="DL181" i="26464"/>
  <c r="DM181" i="26464"/>
  <c r="DN181" i="26464"/>
  <c r="DO181" i="26464"/>
  <c r="DP181" i="26464"/>
  <c r="DQ181" i="26464"/>
  <c r="DR181" i="26464"/>
  <c r="DS181" i="26464"/>
  <c r="DT181" i="26464"/>
  <c r="DU181" i="26464"/>
  <c r="DZ181" i="26464"/>
  <c r="EA181" i="26464"/>
  <c r="EB181" i="26464"/>
  <c r="EC181" i="26464"/>
  <c r="ED181" i="26464"/>
  <c r="EE181" i="26464"/>
  <c r="EF181" i="26464"/>
  <c r="EG181" i="26464"/>
  <c r="EH181" i="26464"/>
  <c r="EI181" i="26464"/>
  <c r="EJ181" i="26464"/>
  <c r="EK181" i="26464"/>
  <c r="EL181" i="26464"/>
  <c r="EM181" i="26464"/>
  <c r="EN181" i="26464"/>
  <c r="EO181" i="26464"/>
  <c r="EP181" i="26464"/>
  <c r="A182" i="26464"/>
  <c r="B182" i="26464"/>
  <c r="C182" i="26464"/>
  <c r="E182" i="26464"/>
  <c r="F182" i="26464"/>
  <c r="G182" i="26464"/>
  <c r="H182" i="26464"/>
  <c r="I182" i="26464"/>
  <c r="J182" i="26464"/>
  <c r="K182" i="26464"/>
  <c r="L182" i="26464"/>
  <c r="M182" i="26464"/>
  <c r="N182" i="26464"/>
  <c r="O182" i="26464"/>
  <c r="P182" i="26464"/>
  <c r="Q182" i="26464"/>
  <c r="R182" i="26464"/>
  <c r="S182" i="26464"/>
  <c r="T182" i="26464"/>
  <c r="U182" i="26464"/>
  <c r="V182" i="26464"/>
  <c r="W182" i="26464"/>
  <c r="X182" i="26464"/>
  <c r="Y182" i="26464"/>
  <c r="Z182" i="26464"/>
  <c r="AA182" i="26464"/>
  <c r="AB182" i="26464"/>
  <c r="AC182" i="26464"/>
  <c r="AD182" i="26464"/>
  <c r="AE182" i="26464"/>
  <c r="AF182" i="26464"/>
  <c r="AG182" i="26464"/>
  <c r="AH182" i="26464"/>
  <c r="AI182" i="26464"/>
  <c r="AJ182" i="26464"/>
  <c r="AK182" i="26464"/>
  <c r="AL182" i="26464"/>
  <c r="AM182" i="26464"/>
  <c r="AN182" i="26464"/>
  <c r="AO182" i="26464"/>
  <c r="AP182" i="26464"/>
  <c r="AQ182" i="26464"/>
  <c r="AR182" i="26464"/>
  <c r="AS182" i="26464"/>
  <c r="AT182" i="26464"/>
  <c r="AU182" i="26464"/>
  <c r="AV182" i="26464"/>
  <c r="AW182" i="26464"/>
  <c r="AX182" i="26464"/>
  <c r="AY182" i="26464"/>
  <c r="AZ182" i="26464"/>
  <c r="BA182" i="26464"/>
  <c r="BB182" i="26464"/>
  <c r="BC182" i="26464"/>
  <c r="BD182" i="26464"/>
  <c r="BE182" i="26464"/>
  <c r="BF182" i="26464"/>
  <c r="BG182" i="26464"/>
  <c r="BH182" i="26464"/>
  <c r="BI182" i="26464"/>
  <c r="BJ182" i="26464"/>
  <c r="BK182" i="26464"/>
  <c r="BL182" i="26464"/>
  <c r="BM182" i="26464"/>
  <c r="BN182" i="26464"/>
  <c r="BO182" i="26464"/>
  <c r="BP182" i="26464"/>
  <c r="BQ182" i="26464"/>
  <c r="BR182" i="26464"/>
  <c r="BS182" i="26464"/>
  <c r="BT182" i="26464"/>
  <c r="BU182" i="26464"/>
  <c r="BV182" i="26464"/>
  <c r="BW182" i="26464"/>
  <c r="BX182" i="26464"/>
  <c r="BY182" i="26464"/>
  <c r="BZ182" i="26464"/>
  <c r="CA182" i="26464"/>
  <c r="CB182" i="26464"/>
  <c r="CC182" i="26464"/>
  <c r="CD182" i="26464"/>
  <c r="CE182" i="26464"/>
  <c r="CF182" i="26464"/>
  <c r="CG182" i="26464"/>
  <c r="CH182" i="26464"/>
  <c r="CI182" i="26464"/>
  <c r="CJ182" i="26464"/>
  <c r="CK182" i="26464"/>
  <c r="CL182" i="26464"/>
  <c r="CM182" i="26464"/>
  <c r="CN182" i="26464"/>
  <c r="CO182" i="26464"/>
  <c r="CP182" i="26464"/>
  <c r="CQ182" i="26464"/>
  <c r="CR182" i="26464"/>
  <c r="CS182" i="26464"/>
  <c r="CT182" i="26464"/>
  <c r="CU182" i="26464"/>
  <c r="CV182" i="26464"/>
  <c r="CW182" i="26464"/>
  <c r="CX182" i="26464"/>
  <c r="CY182" i="26464"/>
  <c r="CZ182" i="26464"/>
  <c r="DA182" i="26464"/>
  <c r="DB182" i="26464"/>
  <c r="DE182" i="26464"/>
  <c r="DF182" i="26464"/>
  <c r="DG182" i="26464"/>
  <c r="DH182" i="26464"/>
  <c r="DI182" i="26464"/>
  <c r="DJ182" i="26464"/>
  <c r="DK182" i="26464"/>
  <c r="DL182" i="26464"/>
  <c r="DM182" i="26464"/>
  <c r="DN182" i="26464"/>
  <c r="DO182" i="26464"/>
  <c r="DP182" i="26464"/>
  <c r="DQ182" i="26464"/>
  <c r="DR182" i="26464"/>
  <c r="DS182" i="26464"/>
  <c r="DT182" i="26464"/>
  <c r="DU182" i="26464"/>
  <c r="DZ182" i="26464"/>
  <c r="EA182" i="26464"/>
  <c r="EB182" i="26464"/>
  <c r="EC182" i="26464"/>
  <c r="ED182" i="26464"/>
  <c r="EE182" i="26464"/>
  <c r="EF182" i="26464"/>
  <c r="EG182" i="26464"/>
  <c r="EH182" i="26464"/>
  <c r="EI182" i="26464"/>
  <c r="EJ182" i="26464"/>
  <c r="EK182" i="26464"/>
  <c r="EL182" i="26464"/>
  <c r="EM182" i="26464"/>
  <c r="EN182" i="26464"/>
  <c r="EO182" i="26464"/>
  <c r="EP182" i="26464"/>
  <c r="A183" i="26464"/>
  <c r="B183" i="26464"/>
  <c r="C183" i="26464"/>
  <c r="E183" i="26464"/>
  <c r="F183" i="26464"/>
  <c r="G183" i="26464"/>
  <c r="H183" i="26464"/>
  <c r="I183" i="26464"/>
  <c r="J183" i="26464"/>
  <c r="K183" i="26464"/>
  <c r="L183" i="26464"/>
  <c r="M183" i="26464"/>
  <c r="N183" i="26464"/>
  <c r="O183" i="26464"/>
  <c r="P183" i="26464"/>
  <c r="Q183" i="26464"/>
  <c r="R183" i="26464"/>
  <c r="S183" i="26464"/>
  <c r="T183" i="26464"/>
  <c r="U183" i="26464"/>
  <c r="V183" i="26464"/>
  <c r="W183" i="26464"/>
  <c r="X183" i="26464"/>
  <c r="Y183" i="26464"/>
  <c r="Z183" i="26464"/>
  <c r="AA183" i="26464"/>
  <c r="AB183" i="26464"/>
  <c r="AC183" i="26464"/>
  <c r="AD183" i="26464"/>
  <c r="AE183" i="26464"/>
  <c r="AF183" i="26464"/>
  <c r="AG183" i="26464"/>
  <c r="AH183" i="26464"/>
  <c r="AI183" i="26464"/>
  <c r="AJ183" i="26464"/>
  <c r="AK183" i="26464"/>
  <c r="AL183" i="26464"/>
  <c r="AM183" i="26464"/>
  <c r="AN183" i="26464"/>
  <c r="AO183" i="26464"/>
  <c r="AP183" i="26464"/>
  <c r="AQ183" i="26464"/>
  <c r="AR183" i="26464"/>
  <c r="AS183" i="26464"/>
  <c r="AT183" i="26464"/>
  <c r="AU183" i="26464"/>
  <c r="AV183" i="26464"/>
  <c r="AW183" i="26464"/>
  <c r="AX183" i="26464"/>
  <c r="AY183" i="26464"/>
  <c r="AZ183" i="26464"/>
  <c r="BA183" i="26464"/>
  <c r="BB183" i="26464"/>
  <c r="BC183" i="26464"/>
  <c r="BD183" i="26464"/>
  <c r="BE183" i="26464"/>
  <c r="BF183" i="26464"/>
  <c r="BG183" i="26464"/>
  <c r="BH183" i="26464"/>
  <c r="BI183" i="26464"/>
  <c r="BJ183" i="26464"/>
  <c r="BK183" i="26464"/>
  <c r="BL183" i="26464"/>
  <c r="BM183" i="26464"/>
  <c r="BN183" i="26464"/>
  <c r="BO183" i="26464"/>
  <c r="BP183" i="26464"/>
  <c r="BQ183" i="26464"/>
  <c r="BR183" i="26464"/>
  <c r="BS183" i="26464"/>
  <c r="BT183" i="26464"/>
  <c r="BU183" i="26464"/>
  <c r="BV183" i="26464"/>
  <c r="BW183" i="26464"/>
  <c r="BX183" i="26464"/>
  <c r="BY183" i="26464"/>
  <c r="BZ183" i="26464"/>
  <c r="CA183" i="26464"/>
  <c r="CB183" i="26464"/>
  <c r="CC183" i="26464"/>
  <c r="CD183" i="26464"/>
  <c r="CE183" i="26464"/>
  <c r="CF183" i="26464"/>
  <c r="CG183" i="26464"/>
  <c r="CH183" i="26464"/>
  <c r="CI183" i="26464"/>
  <c r="CJ183" i="26464"/>
  <c r="CK183" i="26464"/>
  <c r="CL183" i="26464"/>
  <c r="CM183" i="26464"/>
  <c r="CN183" i="26464"/>
  <c r="CO183" i="26464"/>
  <c r="CP183" i="26464"/>
  <c r="CQ183" i="26464"/>
  <c r="CR183" i="26464"/>
  <c r="CS183" i="26464"/>
  <c r="CT183" i="26464"/>
  <c r="CU183" i="26464"/>
  <c r="CV183" i="26464"/>
  <c r="CW183" i="26464"/>
  <c r="CX183" i="26464"/>
  <c r="CY183" i="26464"/>
  <c r="CZ183" i="26464"/>
  <c r="DA183" i="26464"/>
  <c r="DB183" i="26464"/>
  <c r="DE183" i="26464"/>
  <c r="DF183" i="26464"/>
  <c r="DG183" i="26464"/>
  <c r="DH183" i="26464"/>
  <c r="DI183" i="26464"/>
  <c r="DJ183" i="26464"/>
  <c r="DK183" i="26464"/>
  <c r="DL183" i="26464"/>
  <c r="DM183" i="26464"/>
  <c r="DN183" i="26464"/>
  <c r="DO183" i="26464"/>
  <c r="DP183" i="26464"/>
  <c r="DQ183" i="26464"/>
  <c r="DR183" i="26464"/>
  <c r="DS183" i="26464"/>
  <c r="DT183" i="26464"/>
  <c r="DU183" i="26464"/>
  <c r="DZ183" i="26464"/>
  <c r="EA183" i="26464"/>
  <c r="EB183" i="26464"/>
  <c r="EC183" i="26464"/>
  <c r="ED183" i="26464"/>
  <c r="EE183" i="26464"/>
  <c r="EF183" i="26464"/>
  <c r="EG183" i="26464"/>
  <c r="EH183" i="26464"/>
  <c r="EI183" i="26464"/>
  <c r="EJ183" i="26464"/>
  <c r="EK183" i="26464"/>
  <c r="EL183" i="26464"/>
  <c r="EM183" i="26464"/>
  <c r="EN183" i="26464"/>
  <c r="EO183" i="26464"/>
  <c r="EP183" i="26464"/>
  <c r="A184" i="26464"/>
  <c r="B184" i="26464"/>
  <c r="C184" i="26464"/>
  <c r="E184" i="26464"/>
  <c r="F184" i="26464"/>
  <c r="G184" i="26464"/>
  <c r="H184" i="26464"/>
  <c r="I184" i="26464"/>
  <c r="J184" i="26464"/>
  <c r="K184" i="26464"/>
  <c r="L184" i="26464"/>
  <c r="M184" i="26464"/>
  <c r="N184" i="26464"/>
  <c r="O184" i="26464"/>
  <c r="P184" i="26464"/>
  <c r="Q184" i="26464"/>
  <c r="R184" i="26464"/>
  <c r="S184" i="26464"/>
  <c r="T184" i="26464"/>
  <c r="U184" i="26464"/>
  <c r="V184" i="26464"/>
  <c r="W184" i="26464"/>
  <c r="X184" i="26464"/>
  <c r="Y184" i="26464"/>
  <c r="Z184" i="26464"/>
  <c r="AA184" i="26464"/>
  <c r="AB184" i="26464"/>
  <c r="AC184" i="26464"/>
  <c r="AD184" i="26464"/>
  <c r="AE184" i="26464"/>
  <c r="AF184" i="26464"/>
  <c r="AG184" i="26464"/>
  <c r="AH184" i="26464"/>
  <c r="AI184" i="26464"/>
  <c r="AJ184" i="26464"/>
  <c r="AK184" i="26464"/>
  <c r="AL184" i="26464"/>
  <c r="AM184" i="26464"/>
  <c r="AN184" i="26464"/>
  <c r="AO184" i="26464"/>
  <c r="AP184" i="26464"/>
  <c r="AQ184" i="26464"/>
  <c r="AR184" i="26464"/>
  <c r="AS184" i="26464"/>
  <c r="AT184" i="26464"/>
  <c r="AU184" i="26464"/>
  <c r="AV184" i="26464"/>
  <c r="AW184" i="26464"/>
  <c r="AX184" i="26464"/>
  <c r="AY184" i="26464"/>
  <c r="AZ184" i="26464"/>
  <c r="BA184" i="26464"/>
  <c r="BB184" i="26464"/>
  <c r="BC184" i="26464"/>
  <c r="BD184" i="26464"/>
  <c r="BE184" i="26464"/>
  <c r="BF184" i="26464"/>
  <c r="BG184" i="26464"/>
  <c r="BH184" i="26464"/>
  <c r="BI184" i="26464"/>
  <c r="BJ184" i="26464"/>
  <c r="BK184" i="26464"/>
  <c r="BL184" i="26464"/>
  <c r="BM184" i="26464"/>
  <c r="BN184" i="26464"/>
  <c r="BO184" i="26464"/>
  <c r="BP184" i="26464"/>
  <c r="BQ184" i="26464"/>
  <c r="BR184" i="26464"/>
  <c r="BS184" i="26464"/>
  <c r="BT184" i="26464"/>
  <c r="BU184" i="26464"/>
  <c r="BV184" i="26464"/>
  <c r="BW184" i="26464"/>
  <c r="BX184" i="26464"/>
  <c r="BY184" i="26464"/>
  <c r="BZ184" i="26464"/>
  <c r="CA184" i="26464"/>
  <c r="CB184" i="26464"/>
  <c r="CC184" i="26464"/>
  <c r="CD184" i="26464"/>
  <c r="CE184" i="26464"/>
  <c r="CF184" i="26464"/>
  <c r="CG184" i="26464"/>
  <c r="CH184" i="26464"/>
  <c r="CI184" i="26464"/>
  <c r="CJ184" i="26464"/>
  <c r="CK184" i="26464"/>
  <c r="CL184" i="26464"/>
  <c r="CM184" i="26464"/>
  <c r="CN184" i="26464"/>
  <c r="CO184" i="26464"/>
  <c r="CP184" i="26464"/>
  <c r="CQ184" i="26464"/>
  <c r="CR184" i="26464"/>
  <c r="CS184" i="26464"/>
  <c r="CT184" i="26464"/>
  <c r="CU184" i="26464"/>
  <c r="CV184" i="26464"/>
  <c r="CW184" i="26464"/>
  <c r="CX184" i="26464"/>
  <c r="CY184" i="26464"/>
  <c r="CZ184" i="26464"/>
  <c r="DA184" i="26464"/>
  <c r="DB184" i="26464"/>
  <c r="DE184" i="26464"/>
  <c r="DF184" i="26464"/>
  <c r="DG184" i="26464"/>
  <c r="DH184" i="26464"/>
  <c r="DI184" i="26464"/>
  <c r="DJ184" i="26464"/>
  <c r="DK184" i="26464"/>
  <c r="DL184" i="26464"/>
  <c r="DM184" i="26464"/>
  <c r="DN184" i="26464"/>
  <c r="DO184" i="26464"/>
  <c r="DP184" i="26464"/>
  <c r="DQ184" i="26464"/>
  <c r="DR184" i="26464"/>
  <c r="DS184" i="26464"/>
  <c r="DT184" i="26464"/>
  <c r="DU184" i="26464"/>
  <c r="DZ184" i="26464"/>
  <c r="EA184" i="26464"/>
  <c r="EB184" i="26464"/>
  <c r="EC184" i="26464"/>
  <c r="ED184" i="26464"/>
  <c r="EE184" i="26464"/>
  <c r="EF184" i="26464"/>
  <c r="EG184" i="26464"/>
  <c r="EH184" i="26464"/>
  <c r="EI184" i="26464"/>
  <c r="EJ184" i="26464"/>
  <c r="EK184" i="26464"/>
  <c r="EL184" i="26464"/>
  <c r="EM184" i="26464"/>
  <c r="EN184" i="26464"/>
  <c r="EO184" i="26464"/>
  <c r="EP184" i="26464"/>
  <c r="A185" i="26464"/>
  <c r="B185" i="26464"/>
  <c r="C185" i="26464"/>
  <c r="E185" i="26464"/>
  <c r="F185" i="26464"/>
  <c r="G185" i="26464"/>
  <c r="H185" i="26464"/>
  <c r="I185" i="26464"/>
  <c r="J185" i="26464"/>
  <c r="K185" i="26464"/>
  <c r="L185" i="26464"/>
  <c r="M185" i="26464"/>
  <c r="N185" i="26464"/>
  <c r="O185" i="26464"/>
  <c r="P185" i="26464"/>
  <c r="Q185" i="26464"/>
  <c r="R185" i="26464"/>
  <c r="S185" i="26464"/>
  <c r="T185" i="26464"/>
  <c r="U185" i="26464"/>
  <c r="V185" i="26464"/>
  <c r="W185" i="26464"/>
  <c r="X185" i="26464"/>
  <c r="Y185" i="26464"/>
  <c r="Z185" i="26464"/>
  <c r="AA185" i="26464"/>
  <c r="AB185" i="26464"/>
  <c r="AC185" i="26464"/>
  <c r="AD185" i="26464"/>
  <c r="AE185" i="26464"/>
  <c r="AF185" i="26464"/>
  <c r="AG185" i="26464"/>
  <c r="AH185" i="26464"/>
  <c r="AI185" i="26464"/>
  <c r="AJ185" i="26464"/>
  <c r="AK185" i="26464"/>
  <c r="AL185" i="26464"/>
  <c r="AM185" i="26464"/>
  <c r="AN185" i="26464"/>
  <c r="AO185" i="26464"/>
  <c r="AP185" i="26464"/>
  <c r="AQ185" i="26464"/>
  <c r="AR185" i="26464"/>
  <c r="AS185" i="26464"/>
  <c r="AT185" i="26464"/>
  <c r="AU185" i="26464"/>
  <c r="AV185" i="26464"/>
  <c r="AW185" i="26464"/>
  <c r="AX185" i="26464"/>
  <c r="AY185" i="26464"/>
  <c r="AZ185" i="26464"/>
  <c r="BA185" i="26464"/>
  <c r="BB185" i="26464"/>
  <c r="BC185" i="26464"/>
  <c r="BD185" i="26464"/>
  <c r="BE185" i="26464"/>
  <c r="BF185" i="26464"/>
  <c r="BG185" i="26464"/>
  <c r="BH185" i="26464"/>
  <c r="BI185" i="26464"/>
  <c r="BJ185" i="26464"/>
  <c r="BK185" i="26464"/>
  <c r="BL185" i="26464"/>
  <c r="BM185" i="26464"/>
  <c r="BN185" i="26464"/>
  <c r="BO185" i="26464"/>
  <c r="BP185" i="26464"/>
  <c r="BQ185" i="26464"/>
  <c r="BR185" i="26464"/>
  <c r="BS185" i="26464"/>
  <c r="BT185" i="26464"/>
  <c r="BU185" i="26464"/>
  <c r="BV185" i="26464"/>
  <c r="BW185" i="26464"/>
  <c r="BX185" i="26464"/>
  <c r="BY185" i="26464"/>
  <c r="BZ185" i="26464"/>
  <c r="CA185" i="26464"/>
  <c r="CB185" i="26464"/>
  <c r="CC185" i="26464"/>
  <c r="CD185" i="26464"/>
  <c r="CE185" i="26464"/>
  <c r="CF185" i="26464"/>
  <c r="CG185" i="26464"/>
  <c r="CH185" i="26464"/>
  <c r="CI185" i="26464"/>
  <c r="CJ185" i="26464"/>
  <c r="CK185" i="26464"/>
  <c r="CL185" i="26464"/>
  <c r="CM185" i="26464"/>
  <c r="CN185" i="26464"/>
  <c r="CO185" i="26464"/>
  <c r="CP185" i="26464"/>
  <c r="CQ185" i="26464"/>
  <c r="CR185" i="26464"/>
  <c r="CS185" i="26464"/>
  <c r="CT185" i="26464"/>
  <c r="CU185" i="26464"/>
  <c r="CV185" i="26464"/>
  <c r="CW185" i="26464"/>
  <c r="CX185" i="26464"/>
  <c r="CY185" i="26464"/>
  <c r="CZ185" i="26464"/>
  <c r="DA185" i="26464"/>
  <c r="DB185" i="26464"/>
  <c r="DE185" i="26464"/>
  <c r="DF185" i="26464"/>
  <c r="DG185" i="26464"/>
  <c r="DH185" i="26464"/>
  <c r="DI185" i="26464"/>
  <c r="DJ185" i="26464"/>
  <c r="DK185" i="26464"/>
  <c r="DL185" i="26464"/>
  <c r="DM185" i="26464"/>
  <c r="DN185" i="26464"/>
  <c r="DO185" i="26464"/>
  <c r="DP185" i="26464"/>
  <c r="DQ185" i="26464"/>
  <c r="DR185" i="26464"/>
  <c r="DS185" i="26464"/>
  <c r="DT185" i="26464"/>
  <c r="DU185" i="26464"/>
  <c r="DZ185" i="26464"/>
  <c r="EA185" i="26464"/>
  <c r="EB185" i="26464"/>
  <c r="EC185" i="26464"/>
  <c r="ED185" i="26464"/>
  <c r="EE185" i="26464"/>
  <c r="EF185" i="26464"/>
  <c r="EG185" i="26464"/>
  <c r="EH185" i="26464"/>
  <c r="EI185" i="26464"/>
  <c r="EJ185" i="26464"/>
  <c r="EK185" i="26464"/>
  <c r="EL185" i="26464"/>
  <c r="EM185" i="26464"/>
  <c r="EN185" i="26464"/>
  <c r="EO185" i="26464"/>
  <c r="EP185" i="26464"/>
  <c r="A186" i="26464"/>
  <c r="B186" i="26464"/>
  <c r="C186" i="26464"/>
  <c r="E186" i="26464"/>
  <c r="F186" i="26464"/>
  <c r="G186" i="26464"/>
  <c r="H186" i="26464"/>
  <c r="I186" i="26464"/>
  <c r="J186" i="26464"/>
  <c r="K186" i="26464"/>
  <c r="L186" i="26464"/>
  <c r="M186" i="26464"/>
  <c r="N186" i="26464"/>
  <c r="O186" i="26464"/>
  <c r="P186" i="26464"/>
  <c r="Q186" i="26464"/>
  <c r="R186" i="26464"/>
  <c r="S186" i="26464"/>
  <c r="T186" i="26464"/>
  <c r="U186" i="26464"/>
  <c r="V186" i="26464"/>
  <c r="W186" i="26464"/>
  <c r="X186" i="26464"/>
  <c r="Y186" i="26464"/>
  <c r="Z186" i="26464"/>
  <c r="AA186" i="26464"/>
  <c r="AB186" i="26464"/>
  <c r="AC186" i="26464"/>
  <c r="AD186" i="26464"/>
  <c r="AE186" i="26464"/>
  <c r="AF186" i="26464"/>
  <c r="AG186" i="26464"/>
  <c r="AH186" i="26464"/>
  <c r="AI186" i="26464"/>
  <c r="AJ186" i="26464"/>
  <c r="AK186" i="26464"/>
  <c r="AL186" i="26464"/>
  <c r="AM186" i="26464"/>
  <c r="AN186" i="26464"/>
  <c r="AO186" i="26464"/>
  <c r="AP186" i="26464"/>
  <c r="AQ186" i="26464"/>
  <c r="AR186" i="26464"/>
  <c r="AS186" i="26464"/>
  <c r="AT186" i="26464"/>
  <c r="AU186" i="26464"/>
  <c r="AV186" i="26464"/>
  <c r="AW186" i="26464"/>
  <c r="AX186" i="26464"/>
  <c r="AY186" i="26464"/>
  <c r="AZ186" i="26464"/>
  <c r="BA186" i="26464"/>
  <c r="BB186" i="26464"/>
  <c r="BC186" i="26464"/>
  <c r="BD186" i="26464"/>
  <c r="BE186" i="26464"/>
  <c r="BF186" i="26464"/>
  <c r="BG186" i="26464"/>
  <c r="BH186" i="26464"/>
  <c r="BI186" i="26464"/>
  <c r="BJ186" i="26464"/>
  <c r="BK186" i="26464"/>
  <c r="BL186" i="26464"/>
  <c r="BM186" i="26464"/>
  <c r="BN186" i="26464"/>
  <c r="BO186" i="26464"/>
  <c r="BP186" i="26464"/>
  <c r="BQ186" i="26464"/>
  <c r="BR186" i="26464"/>
  <c r="BS186" i="26464"/>
  <c r="BT186" i="26464"/>
  <c r="BU186" i="26464"/>
  <c r="BV186" i="26464"/>
  <c r="BW186" i="26464"/>
  <c r="BX186" i="26464"/>
  <c r="BY186" i="26464"/>
  <c r="BZ186" i="26464"/>
  <c r="CA186" i="26464"/>
  <c r="CB186" i="26464"/>
  <c r="CC186" i="26464"/>
  <c r="CD186" i="26464"/>
  <c r="CE186" i="26464"/>
  <c r="CF186" i="26464"/>
  <c r="CG186" i="26464"/>
  <c r="CH186" i="26464"/>
  <c r="CI186" i="26464"/>
  <c r="CJ186" i="26464"/>
  <c r="CK186" i="26464"/>
  <c r="CL186" i="26464"/>
  <c r="CM186" i="26464"/>
  <c r="CN186" i="26464"/>
  <c r="CO186" i="26464"/>
  <c r="CP186" i="26464"/>
  <c r="CQ186" i="26464"/>
  <c r="CR186" i="26464"/>
  <c r="CS186" i="26464"/>
  <c r="CT186" i="26464"/>
  <c r="CU186" i="26464"/>
  <c r="CV186" i="26464"/>
  <c r="CW186" i="26464"/>
  <c r="CX186" i="26464"/>
  <c r="CY186" i="26464"/>
  <c r="CZ186" i="26464"/>
  <c r="DA186" i="26464"/>
  <c r="DB186" i="26464"/>
  <c r="DE186" i="26464"/>
  <c r="DF186" i="26464"/>
  <c r="DG186" i="26464"/>
  <c r="DH186" i="26464"/>
  <c r="DI186" i="26464"/>
  <c r="DJ186" i="26464"/>
  <c r="DK186" i="26464"/>
  <c r="DL186" i="26464"/>
  <c r="DM186" i="26464"/>
  <c r="DN186" i="26464"/>
  <c r="DO186" i="26464"/>
  <c r="DP186" i="26464"/>
  <c r="DQ186" i="26464"/>
  <c r="DR186" i="26464"/>
  <c r="DS186" i="26464"/>
  <c r="DT186" i="26464"/>
  <c r="DU186" i="26464"/>
  <c r="DZ186" i="26464"/>
  <c r="EA186" i="26464"/>
  <c r="EB186" i="26464"/>
  <c r="EC186" i="26464"/>
  <c r="ED186" i="26464"/>
  <c r="EE186" i="26464"/>
  <c r="EF186" i="26464"/>
  <c r="EG186" i="26464"/>
  <c r="EH186" i="26464"/>
  <c r="EI186" i="26464"/>
  <c r="EJ186" i="26464"/>
  <c r="EK186" i="26464"/>
  <c r="EL186" i="26464"/>
  <c r="EM186" i="26464"/>
  <c r="EN186" i="26464"/>
  <c r="EO186" i="26464"/>
  <c r="EP186" i="26464"/>
  <c r="A187" i="26464"/>
  <c r="B187" i="26464"/>
  <c r="C187" i="26464"/>
  <c r="E187" i="26464"/>
  <c r="F187" i="26464"/>
  <c r="G187" i="26464"/>
  <c r="H187" i="26464"/>
  <c r="I187" i="26464"/>
  <c r="J187" i="26464"/>
  <c r="K187" i="26464"/>
  <c r="L187" i="26464"/>
  <c r="M187" i="26464"/>
  <c r="N187" i="26464"/>
  <c r="O187" i="26464"/>
  <c r="P187" i="26464"/>
  <c r="Q187" i="26464"/>
  <c r="R187" i="26464"/>
  <c r="S187" i="26464"/>
  <c r="T187" i="26464"/>
  <c r="U187" i="26464"/>
  <c r="V187" i="26464"/>
  <c r="W187" i="26464"/>
  <c r="X187" i="26464"/>
  <c r="Y187" i="26464"/>
  <c r="Z187" i="26464"/>
  <c r="AA187" i="26464"/>
  <c r="AB187" i="26464"/>
  <c r="AC187" i="26464"/>
  <c r="AD187" i="26464"/>
  <c r="AE187" i="26464"/>
  <c r="AF187" i="26464"/>
  <c r="AG187" i="26464"/>
  <c r="AH187" i="26464"/>
  <c r="AI187" i="26464"/>
  <c r="AJ187" i="26464"/>
  <c r="AK187" i="26464"/>
  <c r="AL187" i="26464"/>
  <c r="AM187" i="26464"/>
  <c r="AN187" i="26464"/>
  <c r="AO187" i="26464"/>
  <c r="AP187" i="26464"/>
  <c r="AQ187" i="26464"/>
  <c r="AR187" i="26464"/>
  <c r="AS187" i="26464"/>
  <c r="AT187" i="26464"/>
  <c r="AU187" i="26464"/>
  <c r="AV187" i="26464"/>
  <c r="AW187" i="26464"/>
  <c r="AX187" i="26464"/>
  <c r="AY187" i="26464"/>
  <c r="AZ187" i="26464"/>
  <c r="BA187" i="26464"/>
  <c r="BB187" i="26464"/>
  <c r="BC187" i="26464"/>
  <c r="BD187" i="26464"/>
  <c r="BE187" i="26464"/>
  <c r="BF187" i="26464"/>
  <c r="BG187" i="26464"/>
  <c r="BH187" i="26464"/>
  <c r="BI187" i="26464"/>
  <c r="BJ187" i="26464"/>
  <c r="BK187" i="26464"/>
  <c r="BL187" i="26464"/>
  <c r="BM187" i="26464"/>
  <c r="BN187" i="26464"/>
  <c r="BO187" i="26464"/>
  <c r="BP187" i="26464"/>
  <c r="BQ187" i="26464"/>
  <c r="BR187" i="26464"/>
  <c r="BS187" i="26464"/>
  <c r="BT187" i="26464"/>
  <c r="BU187" i="26464"/>
  <c r="BV187" i="26464"/>
  <c r="BW187" i="26464"/>
  <c r="BX187" i="26464"/>
  <c r="BY187" i="26464"/>
  <c r="BZ187" i="26464"/>
  <c r="CA187" i="26464"/>
  <c r="CB187" i="26464"/>
  <c r="CC187" i="26464"/>
  <c r="CD187" i="26464"/>
  <c r="CE187" i="26464"/>
  <c r="CF187" i="26464"/>
  <c r="CG187" i="26464"/>
  <c r="CH187" i="26464"/>
  <c r="CI187" i="26464"/>
  <c r="CJ187" i="26464"/>
  <c r="CK187" i="26464"/>
  <c r="CL187" i="26464"/>
  <c r="CM187" i="26464"/>
  <c r="CN187" i="26464"/>
  <c r="CO187" i="26464"/>
  <c r="CP187" i="26464"/>
  <c r="CQ187" i="26464"/>
  <c r="CR187" i="26464"/>
  <c r="CS187" i="26464"/>
  <c r="CT187" i="26464"/>
  <c r="CU187" i="26464"/>
  <c r="CV187" i="26464"/>
  <c r="CW187" i="26464"/>
  <c r="CX187" i="26464"/>
  <c r="CY187" i="26464"/>
  <c r="CZ187" i="26464"/>
  <c r="DA187" i="26464"/>
  <c r="DB187" i="26464"/>
  <c r="DE187" i="26464"/>
  <c r="DF187" i="26464"/>
  <c r="DG187" i="26464"/>
  <c r="DH187" i="26464"/>
  <c r="DI187" i="26464"/>
  <c r="DJ187" i="26464"/>
  <c r="DK187" i="26464"/>
  <c r="DL187" i="26464"/>
  <c r="DM187" i="26464"/>
  <c r="DN187" i="26464"/>
  <c r="DO187" i="26464"/>
  <c r="DP187" i="26464"/>
  <c r="DQ187" i="26464"/>
  <c r="DR187" i="26464"/>
  <c r="DS187" i="26464"/>
  <c r="DT187" i="26464"/>
  <c r="DU187" i="26464"/>
  <c r="DZ187" i="26464"/>
  <c r="EA187" i="26464"/>
  <c r="EB187" i="26464"/>
  <c r="EC187" i="26464"/>
  <c r="ED187" i="26464"/>
  <c r="EE187" i="26464"/>
  <c r="EF187" i="26464"/>
  <c r="EG187" i="26464"/>
  <c r="EH187" i="26464"/>
  <c r="EI187" i="26464"/>
  <c r="EJ187" i="26464"/>
  <c r="EK187" i="26464"/>
  <c r="EL187" i="26464"/>
  <c r="EM187" i="26464"/>
  <c r="EN187" i="26464"/>
  <c r="EO187" i="26464"/>
  <c r="EP187" i="26464"/>
  <c r="A188" i="26464"/>
  <c r="B188" i="26464"/>
  <c r="C188" i="26464"/>
  <c r="E188" i="26464"/>
  <c r="F188" i="26464"/>
  <c r="G188" i="26464"/>
  <c r="H188" i="26464"/>
  <c r="I188" i="26464"/>
  <c r="J188" i="26464"/>
  <c r="K188" i="26464"/>
  <c r="L188" i="26464"/>
  <c r="M188" i="26464"/>
  <c r="N188" i="26464"/>
  <c r="O188" i="26464"/>
  <c r="P188" i="26464"/>
  <c r="Q188" i="26464"/>
  <c r="R188" i="26464"/>
  <c r="S188" i="26464"/>
  <c r="T188" i="26464"/>
  <c r="U188" i="26464"/>
  <c r="V188" i="26464"/>
  <c r="W188" i="26464"/>
  <c r="X188" i="26464"/>
  <c r="Y188" i="26464"/>
  <c r="Z188" i="26464"/>
  <c r="AA188" i="26464"/>
  <c r="AB188" i="26464"/>
  <c r="AC188" i="26464"/>
  <c r="AD188" i="26464"/>
  <c r="AE188" i="26464"/>
  <c r="AF188" i="26464"/>
  <c r="AG188" i="26464"/>
  <c r="AH188" i="26464"/>
  <c r="AI188" i="26464"/>
  <c r="AJ188" i="26464"/>
  <c r="AK188" i="26464"/>
  <c r="AL188" i="26464"/>
  <c r="AM188" i="26464"/>
  <c r="AN188" i="26464"/>
  <c r="AO188" i="26464"/>
  <c r="AP188" i="26464"/>
  <c r="AQ188" i="26464"/>
  <c r="AR188" i="26464"/>
  <c r="AS188" i="26464"/>
  <c r="AT188" i="26464"/>
  <c r="AU188" i="26464"/>
  <c r="AV188" i="26464"/>
  <c r="AW188" i="26464"/>
  <c r="AX188" i="26464"/>
  <c r="AY188" i="26464"/>
  <c r="AZ188" i="26464"/>
  <c r="BA188" i="26464"/>
  <c r="BB188" i="26464"/>
  <c r="BC188" i="26464"/>
  <c r="BD188" i="26464"/>
  <c r="BE188" i="26464"/>
  <c r="BF188" i="26464"/>
  <c r="BG188" i="26464"/>
  <c r="BH188" i="26464"/>
  <c r="BI188" i="26464"/>
  <c r="BJ188" i="26464"/>
  <c r="BK188" i="26464"/>
  <c r="BL188" i="26464"/>
  <c r="BM188" i="26464"/>
  <c r="BN188" i="26464"/>
  <c r="BO188" i="26464"/>
  <c r="BP188" i="26464"/>
  <c r="BQ188" i="26464"/>
  <c r="BR188" i="26464"/>
  <c r="BS188" i="26464"/>
  <c r="BT188" i="26464"/>
  <c r="BU188" i="26464"/>
  <c r="BV188" i="26464"/>
  <c r="BW188" i="26464"/>
  <c r="BX188" i="26464"/>
  <c r="BY188" i="26464"/>
  <c r="BZ188" i="26464"/>
  <c r="CA188" i="26464"/>
  <c r="CB188" i="26464"/>
  <c r="CC188" i="26464"/>
  <c r="CD188" i="26464"/>
  <c r="CE188" i="26464"/>
  <c r="CF188" i="26464"/>
  <c r="CG188" i="26464"/>
  <c r="CH188" i="26464"/>
  <c r="CI188" i="26464"/>
  <c r="CJ188" i="26464"/>
  <c r="CK188" i="26464"/>
  <c r="CL188" i="26464"/>
  <c r="CM188" i="26464"/>
  <c r="CN188" i="26464"/>
  <c r="CO188" i="26464"/>
  <c r="CP188" i="26464"/>
  <c r="CQ188" i="26464"/>
  <c r="CR188" i="26464"/>
  <c r="CS188" i="26464"/>
  <c r="CT188" i="26464"/>
  <c r="CU188" i="26464"/>
  <c r="CV188" i="26464"/>
  <c r="CW188" i="26464"/>
  <c r="CX188" i="26464"/>
  <c r="CY188" i="26464"/>
  <c r="CZ188" i="26464"/>
  <c r="DA188" i="26464"/>
  <c r="DB188" i="26464"/>
  <c r="DE188" i="26464"/>
  <c r="DF188" i="26464"/>
  <c r="DG188" i="26464"/>
  <c r="DH188" i="26464"/>
  <c r="DI188" i="26464"/>
  <c r="DJ188" i="26464"/>
  <c r="DK188" i="26464"/>
  <c r="DL188" i="26464"/>
  <c r="DM188" i="26464"/>
  <c r="DN188" i="26464"/>
  <c r="DO188" i="26464"/>
  <c r="DP188" i="26464"/>
  <c r="DQ188" i="26464"/>
  <c r="DR188" i="26464"/>
  <c r="DS188" i="26464"/>
  <c r="DT188" i="26464"/>
  <c r="DU188" i="26464"/>
  <c r="DZ188" i="26464"/>
  <c r="EA188" i="26464"/>
  <c r="EB188" i="26464"/>
  <c r="EC188" i="26464"/>
  <c r="ED188" i="26464"/>
  <c r="EE188" i="26464"/>
  <c r="EF188" i="26464"/>
  <c r="EG188" i="26464"/>
  <c r="EH188" i="26464"/>
  <c r="EI188" i="26464"/>
  <c r="EJ188" i="26464"/>
  <c r="EK188" i="26464"/>
  <c r="EL188" i="26464"/>
  <c r="EM188" i="26464"/>
  <c r="EN188" i="26464"/>
  <c r="EO188" i="26464"/>
  <c r="EP188" i="26464"/>
  <c r="A189" i="26464"/>
  <c r="B189" i="26464"/>
  <c r="C189" i="26464"/>
  <c r="E189" i="26464"/>
  <c r="F189" i="26464"/>
  <c r="G189" i="26464"/>
  <c r="H189" i="26464"/>
  <c r="I189" i="26464"/>
  <c r="J189" i="26464"/>
  <c r="K189" i="26464"/>
  <c r="L189" i="26464"/>
  <c r="M189" i="26464"/>
  <c r="N189" i="26464"/>
  <c r="O189" i="26464"/>
  <c r="P189" i="26464"/>
  <c r="Q189" i="26464"/>
  <c r="R189" i="26464"/>
  <c r="S189" i="26464"/>
  <c r="T189" i="26464"/>
  <c r="U189" i="26464"/>
  <c r="V189" i="26464"/>
  <c r="W189" i="26464"/>
  <c r="X189" i="26464"/>
  <c r="Y189" i="26464"/>
  <c r="Z189" i="26464"/>
  <c r="AA189" i="26464"/>
  <c r="AB189" i="26464"/>
  <c r="AC189" i="26464"/>
  <c r="AD189" i="26464"/>
  <c r="AE189" i="26464"/>
  <c r="AF189" i="26464"/>
  <c r="AG189" i="26464"/>
  <c r="AH189" i="26464"/>
  <c r="AI189" i="26464"/>
  <c r="AJ189" i="26464"/>
  <c r="AK189" i="26464"/>
  <c r="AL189" i="26464"/>
  <c r="AM189" i="26464"/>
  <c r="AN189" i="26464"/>
  <c r="AO189" i="26464"/>
  <c r="AP189" i="26464"/>
  <c r="AQ189" i="26464"/>
  <c r="AR189" i="26464"/>
  <c r="AS189" i="26464"/>
  <c r="AT189" i="26464"/>
  <c r="AU189" i="26464"/>
  <c r="AV189" i="26464"/>
  <c r="AW189" i="26464"/>
  <c r="AX189" i="26464"/>
  <c r="AY189" i="26464"/>
  <c r="AZ189" i="26464"/>
  <c r="BA189" i="26464"/>
  <c r="BB189" i="26464"/>
  <c r="BC189" i="26464"/>
  <c r="BD189" i="26464"/>
  <c r="BE189" i="26464"/>
  <c r="BF189" i="26464"/>
  <c r="BG189" i="26464"/>
  <c r="BH189" i="26464"/>
  <c r="BI189" i="26464"/>
  <c r="BJ189" i="26464"/>
  <c r="BK189" i="26464"/>
  <c r="BL189" i="26464"/>
  <c r="BM189" i="26464"/>
  <c r="BN189" i="26464"/>
  <c r="BO189" i="26464"/>
  <c r="BP189" i="26464"/>
  <c r="BQ189" i="26464"/>
  <c r="BR189" i="26464"/>
  <c r="BS189" i="26464"/>
  <c r="BT189" i="26464"/>
  <c r="BU189" i="26464"/>
  <c r="BV189" i="26464"/>
  <c r="BW189" i="26464"/>
  <c r="BX189" i="26464"/>
  <c r="BY189" i="26464"/>
  <c r="BZ189" i="26464"/>
  <c r="CA189" i="26464"/>
  <c r="CB189" i="26464"/>
  <c r="CC189" i="26464"/>
  <c r="CD189" i="26464"/>
  <c r="CE189" i="26464"/>
  <c r="CF189" i="26464"/>
  <c r="CG189" i="26464"/>
  <c r="CH189" i="26464"/>
  <c r="CI189" i="26464"/>
  <c r="CJ189" i="26464"/>
  <c r="CK189" i="26464"/>
  <c r="CL189" i="26464"/>
  <c r="CM189" i="26464"/>
  <c r="CN189" i="26464"/>
  <c r="CO189" i="26464"/>
  <c r="CP189" i="26464"/>
  <c r="CQ189" i="26464"/>
  <c r="CR189" i="26464"/>
  <c r="CS189" i="26464"/>
  <c r="CT189" i="26464"/>
  <c r="CU189" i="26464"/>
  <c r="CV189" i="26464"/>
  <c r="CW189" i="26464"/>
  <c r="CX189" i="26464"/>
  <c r="CY189" i="26464"/>
  <c r="CZ189" i="26464"/>
  <c r="DA189" i="26464"/>
  <c r="DB189" i="26464"/>
  <c r="DE189" i="26464"/>
  <c r="DF189" i="26464"/>
  <c r="DG189" i="26464"/>
  <c r="DH189" i="26464"/>
  <c r="DI189" i="26464"/>
  <c r="DJ189" i="26464"/>
  <c r="DK189" i="26464"/>
  <c r="DL189" i="26464"/>
  <c r="DM189" i="26464"/>
  <c r="DN189" i="26464"/>
  <c r="DO189" i="26464"/>
  <c r="DP189" i="26464"/>
  <c r="DQ189" i="26464"/>
  <c r="DR189" i="26464"/>
  <c r="DS189" i="26464"/>
  <c r="DT189" i="26464"/>
  <c r="DU189" i="26464"/>
  <c r="DZ189" i="26464"/>
  <c r="EA189" i="26464"/>
  <c r="EB189" i="26464"/>
  <c r="EC189" i="26464"/>
  <c r="ED189" i="26464"/>
  <c r="EE189" i="26464"/>
  <c r="EF189" i="26464"/>
  <c r="EG189" i="26464"/>
  <c r="EH189" i="26464"/>
  <c r="EI189" i="26464"/>
  <c r="EJ189" i="26464"/>
  <c r="EK189" i="26464"/>
  <c r="EL189" i="26464"/>
  <c r="EM189" i="26464"/>
  <c r="EN189" i="26464"/>
  <c r="EO189" i="26464"/>
  <c r="EP189" i="26464"/>
  <c r="A190" i="26464"/>
  <c r="B190" i="26464"/>
  <c r="C190" i="26464"/>
  <c r="E190" i="26464"/>
  <c r="F190" i="26464"/>
  <c r="G190" i="26464"/>
  <c r="H190" i="26464"/>
  <c r="I190" i="26464"/>
  <c r="J190" i="26464"/>
  <c r="K190" i="26464"/>
  <c r="L190" i="26464"/>
  <c r="M190" i="26464"/>
  <c r="N190" i="26464"/>
  <c r="O190" i="26464"/>
  <c r="P190" i="26464"/>
  <c r="Q190" i="26464"/>
  <c r="R190" i="26464"/>
  <c r="S190" i="26464"/>
  <c r="T190" i="26464"/>
  <c r="U190" i="26464"/>
  <c r="V190" i="26464"/>
  <c r="W190" i="26464"/>
  <c r="X190" i="26464"/>
  <c r="Y190" i="26464"/>
  <c r="Z190" i="26464"/>
  <c r="AA190" i="26464"/>
  <c r="AB190" i="26464"/>
  <c r="AC190" i="26464"/>
  <c r="AD190" i="26464"/>
  <c r="AE190" i="26464"/>
  <c r="AF190" i="26464"/>
  <c r="AG190" i="26464"/>
  <c r="AH190" i="26464"/>
  <c r="AI190" i="26464"/>
  <c r="AJ190" i="26464"/>
  <c r="AK190" i="26464"/>
  <c r="AL190" i="26464"/>
  <c r="AM190" i="26464"/>
  <c r="AN190" i="26464"/>
  <c r="AO190" i="26464"/>
  <c r="AP190" i="26464"/>
  <c r="AQ190" i="26464"/>
  <c r="AR190" i="26464"/>
  <c r="AS190" i="26464"/>
  <c r="AT190" i="26464"/>
  <c r="AU190" i="26464"/>
  <c r="AV190" i="26464"/>
  <c r="AW190" i="26464"/>
  <c r="AX190" i="26464"/>
  <c r="AY190" i="26464"/>
  <c r="AZ190" i="26464"/>
  <c r="BA190" i="26464"/>
  <c r="BB190" i="26464"/>
  <c r="BC190" i="26464"/>
  <c r="BD190" i="26464"/>
  <c r="BE190" i="26464"/>
  <c r="BF190" i="26464"/>
  <c r="BG190" i="26464"/>
  <c r="BH190" i="26464"/>
  <c r="BI190" i="26464"/>
  <c r="BJ190" i="26464"/>
  <c r="BK190" i="26464"/>
  <c r="BL190" i="26464"/>
  <c r="BM190" i="26464"/>
  <c r="BN190" i="26464"/>
  <c r="BO190" i="26464"/>
  <c r="BP190" i="26464"/>
  <c r="BQ190" i="26464"/>
  <c r="BR190" i="26464"/>
  <c r="BS190" i="26464"/>
  <c r="BT190" i="26464"/>
  <c r="BU190" i="26464"/>
  <c r="BV190" i="26464"/>
  <c r="BW190" i="26464"/>
  <c r="BX190" i="26464"/>
  <c r="BY190" i="26464"/>
  <c r="BZ190" i="26464"/>
  <c r="CA190" i="26464"/>
  <c r="CB190" i="26464"/>
  <c r="CC190" i="26464"/>
  <c r="CD190" i="26464"/>
  <c r="CE190" i="26464"/>
  <c r="CF190" i="26464"/>
  <c r="CG190" i="26464"/>
  <c r="CH190" i="26464"/>
  <c r="CI190" i="26464"/>
  <c r="CJ190" i="26464"/>
  <c r="CK190" i="26464"/>
  <c r="CL190" i="26464"/>
  <c r="CM190" i="26464"/>
  <c r="CN190" i="26464"/>
  <c r="CO190" i="26464"/>
  <c r="CP190" i="26464"/>
  <c r="CQ190" i="26464"/>
  <c r="CR190" i="26464"/>
  <c r="CS190" i="26464"/>
  <c r="CT190" i="26464"/>
  <c r="CU190" i="26464"/>
  <c r="CV190" i="26464"/>
  <c r="CW190" i="26464"/>
  <c r="CX190" i="26464"/>
  <c r="CY190" i="26464"/>
  <c r="CZ190" i="26464"/>
  <c r="DA190" i="26464"/>
  <c r="DB190" i="26464"/>
  <c r="DE190" i="26464"/>
  <c r="DF190" i="26464"/>
  <c r="DG190" i="26464"/>
  <c r="DH190" i="26464"/>
  <c r="DI190" i="26464"/>
  <c r="DJ190" i="26464"/>
  <c r="DK190" i="26464"/>
  <c r="DL190" i="26464"/>
  <c r="DM190" i="26464"/>
  <c r="DN190" i="26464"/>
  <c r="DO190" i="26464"/>
  <c r="DP190" i="26464"/>
  <c r="DQ190" i="26464"/>
  <c r="DR190" i="26464"/>
  <c r="DS190" i="26464"/>
  <c r="DT190" i="26464"/>
  <c r="DU190" i="26464"/>
  <c r="DZ190" i="26464"/>
  <c r="EA190" i="26464"/>
  <c r="EB190" i="26464"/>
  <c r="EC190" i="26464"/>
  <c r="ED190" i="26464"/>
  <c r="EE190" i="26464"/>
  <c r="EF190" i="26464"/>
  <c r="EG190" i="26464"/>
  <c r="EH190" i="26464"/>
  <c r="EI190" i="26464"/>
  <c r="EJ190" i="26464"/>
  <c r="EK190" i="26464"/>
  <c r="EL190" i="26464"/>
  <c r="EM190" i="26464"/>
  <c r="EN190" i="26464"/>
  <c r="EO190" i="26464"/>
  <c r="EP190" i="26464"/>
  <c r="A191" i="26464"/>
  <c r="B191" i="26464"/>
  <c r="C191" i="26464"/>
  <c r="E191" i="26464"/>
  <c r="F191" i="26464"/>
  <c r="G191" i="26464"/>
  <c r="H191" i="26464"/>
  <c r="I191" i="26464"/>
  <c r="J191" i="26464"/>
  <c r="K191" i="26464"/>
  <c r="L191" i="26464"/>
  <c r="M191" i="26464"/>
  <c r="N191" i="26464"/>
  <c r="O191" i="26464"/>
  <c r="P191" i="26464"/>
  <c r="Q191" i="26464"/>
  <c r="R191" i="26464"/>
  <c r="S191" i="26464"/>
  <c r="T191" i="26464"/>
  <c r="U191" i="26464"/>
  <c r="V191" i="26464"/>
  <c r="W191" i="26464"/>
  <c r="X191" i="26464"/>
  <c r="Y191" i="26464"/>
  <c r="Z191" i="26464"/>
  <c r="AA191" i="26464"/>
  <c r="AB191" i="26464"/>
  <c r="AC191" i="26464"/>
  <c r="AD191" i="26464"/>
  <c r="AE191" i="26464"/>
  <c r="AF191" i="26464"/>
  <c r="AG191" i="26464"/>
  <c r="AH191" i="26464"/>
  <c r="AI191" i="26464"/>
  <c r="AJ191" i="26464"/>
  <c r="AK191" i="26464"/>
  <c r="AL191" i="26464"/>
  <c r="AM191" i="26464"/>
  <c r="AN191" i="26464"/>
  <c r="AO191" i="26464"/>
  <c r="AP191" i="26464"/>
  <c r="AQ191" i="26464"/>
  <c r="AR191" i="26464"/>
  <c r="AS191" i="26464"/>
  <c r="AT191" i="26464"/>
  <c r="AU191" i="26464"/>
  <c r="AV191" i="26464"/>
  <c r="AW191" i="26464"/>
  <c r="AX191" i="26464"/>
  <c r="AY191" i="26464"/>
  <c r="AZ191" i="26464"/>
  <c r="BA191" i="26464"/>
  <c r="BB191" i="26464"/>
  <c r="BC191" i="26464"/>
  <c r="BD191" i="26464"/>
  <c r="BE191" i="26464"/>
  <c r="BF191" i="26464"/>
  <c r="BG191" i="26464"/>
  <c r="BH191" i="26464"/>
  <c r="BI191" i="26464"/>
  <c r="BJ191" i="26464"/>
  <c r="BK191" i="26464"/>
  <c r="BL191" i="26464"/>
  <c r="BM191" i="26464"/>
  <c r="BN191" i="26464"/>
  <c r="BO191" i="26464"/>
  <c r="BP191" i="26464"/>
  <c r="BQ191" i="26464"/>
  <c r="BR191" i="26464"/>
  <c r="BS191" i="26464"/>
  <c r="BT191" i="26464"/>
  <c r="BU191" i="26464"/>
  <c r="BV191" i="26464"/>
  <c r="BW191" i="26464"/>
  <c r="BX191" i="26464"/>
  <c r="BY191" i="26464"/>
  <c r="BZ191" i="26464"/>
  <c r="CA191" i="26464"/>
  <c r="CB191" i="26464"/>
  <c r="CC191" i="26464"/>
  <c r="CD191" i="26464"/>
  <c r="CE191" i="26464"/>
  <c r="CF191" i="26464"/>
  <c r="CG191" i="26464"/>
  <c r="CH191" i="26464"/>
  <c r="CI191" i="26464"/>
  <c r="CJ191" i="26464"/>
  <c r="CK191" i="26464"/>
  <c r="CL191" i="26464"/>
  <c r="CM191" i="26464"/>
  <c r="CN191" i="26464"/>
  <c r="CO191" i="26464"/>
  <c r="CP191" i="26464"/>
  <c r="CQ191" i="26464"/>
  <c r="CR191" i="26464"/>
  <c r="CS191" i="26464"/>
  <c r="CT191" i="26464"/>
  <c r="CU191" i="26464"/>
  <c r="CV191" i="26464"/>
  <c r="CW191" i="26464"/>
  <c r="CX191" i="26464"/>
  <c r="CY191" i="26464"/>
  <c r="CZ191" i="26464"/>
  <c r="DA191" i="26464"/>
  <c r="DB191" i="26464"/>
  <c r="DE191" i="26464"/>
  <c r="DF191" i="26464"/>
  <c r="DG191" i="26464"/>
  <c r="DH191" i="26464"/>
  <c r="DI191" i="26464"/>
  <c r="DJ191" i="26464"/>
  <c r="DK191" i="26464"/>
  <c r="DL191" i="26464"/>
  <c r="DM191" i="26464"/>
  <c r="DN191" i="26464"/>
  <c r="DO191" i="26464"/>
  <c r="DP191" i="26464"/>
  <c r="DQ191" i="26464"/>
  <c r="DR191" i="26464"/>
  <c r="DS191" i="26464"/>
  <c r="DT191" i="26464"/>
  <c r="DU191" i="26464"/>
  <c r="DZ191" i="26464"/>
  <c r="EA191" i="26464"/>
  <c r="EB191" i="26464"/>
  <c r="EC191" i="26464"/>
  <c r="ED191" i="26464"/>
  <c r="EE191" i="26464"/>
  <c r="EF191" i="26464"/>
  <c r="EG191" i="26464"/>
  <c r="EH191" i="26464"/>
  <c r="EI191" i="26464"/>
  <c r="EJ191" i="26464"/>
  <c r="EK191" i="26464"/>
  <c r="EL191" i="26464"/>
  <c r="EM191" i="26464"/>
  <c r="EN191" i="26464"/>
  <c r="EO191" i="26464"/>
  <c r="EP191" i="26464"/>
  <c r="A192" i="26464"/>
  <c r="B192" i="26464"/>
  <c r="C192" i="26464"/>
  <c r="E192" i="26464"/>
  <c r="F192" i="26464"/>
  <c r="G192" i="26464"/>
  <c r="H192" i="26464"/>
  <c r="I192" i="26464"/>
  <c r="J192" i="26464"/>
  <c r="K192" i="26464"/>
  <c r="L192" i="26464"/>
  <c r="M192" i="26464"/>
  <c r="N192" i="26464"/>
  <c r="O192" i="26464"/>
  <c r="P192" i="26464"/>
  <c r="Q192" i="26464"/>
  <c r="R192" i="26464"/>
  <c r="S192" i="26464"/>
  <c r="T192" i="26464"/>
  <c r="U192" i="26464"/>
  <c r="V192" i="26464"/>
  <c r="W192" i="26464"/>
  <c r="X192" i="26464"/>
  <c r="Y192" i="26464"/>
  <c r="Z192" i="26464"/>
  <c r="AA192" i="26464"/>
  <c r="AB192" i="26464"/>
  <c r="AC192" i="26464"/>
  <c r="AD192" i="26464"/>
  <c r="AE192" i="26464"/>
  <c r="AF192" i="26464"/>
  <c r="AG192" i="26464"/>
  <c r="AH192" i="26464"/>
  <c r="AI192" i="26464"/>
  <c r="AJ192" i="26464"/>
  <c r="AK192" i="26464"/>
  <c r="AL192" i="26464"/>
  <c r="AM192" i="26464"/>
  <c r="AN192" i="26464"/>
  <c r="AO192" i="26464"/>
  <c r="AP192" i="26464"/>
  <c r="AQ192" i="26464"/>
  <c r="AR192" i="26464"/>
  <c r="AS192" i="26464"/>
  <c r="AT192" i="26464"/>
  <c r="AU192" i="26464"/>
  <c r="AV192" i="26464"/>
  <c r="AW192" i="26464"/>
  <c r="AX192" i="26464"/>
  <c r="AY192" i="26464"/>
  <c r="AZ192" i="26464"/>
  <c r="BA192" i="26464"/>
  <c r="BB192" i="26464"/>
  <c r="BC192" i="26464"/>
  <c r="BD192" i="26464"/>
  <c r="BE192" i="26464"/>
  <c r="BF192" i="26464"/>
  <c r="BG192" i="26464"/>
  <c r="BH192" i="26464"/>
  <c r="BI192" i="26464"/>
  <c r="BJ192" i="26464"/>
  <c r="BK192" i="26464"/>
  <c r="BL192" i="26464"/>
  <c r="BM192" i="26464"/>
  <c r="BN192" i="26464"/>
  <c r="BO192" i="26464"/>
  <c r="BP192" i="26464"/>
  <c r="BQ192" i="26464"/>
  <c r="BR192" i="26464"/>
  <c r="BS192" i="26464"/>
  <c r="BT192" i="26464"/>
  <c r="BU192" i="26464"/>
  <c r="BV192" i="26464"/>
  <c r="BW192" i="26464"/>
  <c r="BX192" i="26464"/>
  <c r="BY192" i="26464"/>
  <c r="BZ192" i="26464"/>
  <c r="CA192" i="26464"/>
  <c r="CB192" i="26464"/>
  <c r="CC192" i="26464"/>
  <c r="CD192" i="26464"/>
  <c r="CE192" i="26464"/>
  <c r="CF192" i="26464"/>
  <c r="CG192" i="26464"/>
  <c r="CH192" i="26464"/>
  <c r="CI192" i="26464"/>
  <c r="CJ192" i="26464"/>
  <c r="CK192" i="26464"/>
  <c r="CL192" i="26464"/>
  <c r="CM192" i="26464"/>
  <c r="CN192" i="26464"/>
  <c r="CO192" i="26464"/>
  <c r="CP192" i="26464"/>
  <c r="CQ192" i="26464"/>
  <c r="CR192" i="26464"/>
  <c r="CS192" i="26464"/>
  <c r="CT192" i="26464"/>
  <c r="CU192" i="26464"/>
  <c r="CV192" i="26464"/>
  <c r="CW192" i="26464"/>
  <c r="CX192" i="26464"/>
  <c r="CY192" i="26464"/>
  <c r="CZ192" i="26464"/>
  <c r="DA192" i="26464"/>
  <c r="DB192" i="26464"/>
  <c r="DE192" i="26464"/>
  <c r="DF192" i="26464"/>
  <c r="DG192" i="26464"/>
  <c r="DH192" i="26464"/>
  <c r="DI192" i="26464"/>
  <c r="DJ192" i="26464"/>
  <c r="DK192" i="26464"/>
  <c r="DL192" i="26464"/>
  <c r="DM192" i="26464"/>
  <c r="DN192" i="26464"/>
  <c r="DO192" i="26464"/>
  <c r="DP192" i="26464"/>
  <c r="DQ192" i="26464"/>
  <c r="DR192" i="26464"/>
  <c r="DS192" i="26464"/>
  <c r="DT192" i="26464"/>
  <c r="DU192" i="26464"/>
  <c r="DZ192" i="26464"/>
  <c r="EA192" i="26464"/>
  <c r="EB192" i="26464"/>
  <c r="EC192" i="26464"/>
  <c r="ED192" i="26464"/>
  <c r="EE192" i="26464"/>
  <c r="EF192" i="26464"/>
  <c r="EG192" i="26464"/>
  <c r="EH192" i="26464"/>
  <c r="EI192" i="26464"/>
  <c r="EJ192" i="26464"/>
  <c r="EK192" i="26464"/>
  <c r="EL192" i="26464"/>
  <c r="EM192" i="26464"/>
  <c r="EN192" i="26464"/>
  <c r="EO192" i="26464"/>
  <c r="EP192" i="26464"/>
  <c r="A193" i="26464"/>
  <c r="B193" i="26464"/>
  <c r="C193" i="26464"/>
  <c r="E193" i="26464"/>
  <c r="F193" i="26464"/>
  <c r="G193" i="26464"/>
  <c r="H193" i="26464"/>
  <c r="I193" i="26464"/>
  <c r="J193" i="26464"/>
  <c r="K193" i="26464"/>
  <c r="L193" i="26464"/>
  <c r="M193" i="26464"/>
  <c r="N193" i="26464"/>
  <c r="O193" i="26464"/>
  <c r="P193" i="26464"/>
  <c r="Q193" i="26464"/>
  <c r="R193" i="26464"/>
  <c r="S193" i="26464"/>
  <c r="T193" i="26464"/>
  <c r="U193" i="26464"/>
  <c r="V193" i="26464"/>
  <c r="W193" i="26464"/>
  <c r="X193" i="26464"/>
  <c r="Y193" i="26464"/>
  <c r="Z193" i="26464"/>
  <c r="AA193" i="26464"/>
  <c r="AB193" i="26464"/>
  <c r="AC193" i="26464"/>
  <c r="AD193" i="26464"/>
  <c r="AE193" i="26464"/>
  <c r="AF193" i="26464"/>
  <c r="AG193" i="26464"/>
  <c r="AH193" i="26464"/>
  <c r="AI193" i="26464"/>
  <c r="AJ193" i="26464"/>
  <c r="AK193" i="26464"/>
  <c r="AL193" i="26464"/>
  <c r="AM193" i="26464"/>
  <c r="AN193" i="26464"/>
  <c r="AO193" i="26464"/>
  <c r="AP193" i="26464"/>
  <c r="AQ193" i="26464"/>
  <c r="AR193" i="26464"/>
  <c r="AS193" i="26464"/>
  <c r="AT193" i="26464"/>
  <c r="AU193" i="26464"/>
  <c r="AV193" i="26464"/>
  <c r="AW193" i="26464"/>
  <c r="AX193" i="26464"/>
  <c r="AY193" i="26464"/>
  <c r="AZ193" i="26464"/>
  <c r="BA193" i="26464"/>
  <c r="BB193" i="26464"/>
  <c r="BC193" i="26464"/>
  <c r="BD193" i="26464"/>
  <c r="BE193" i="26464"/>
  <c r="BF193" i="26464"/>
  <c r="BG193" i="26464"/>
  <c r="BH193" i="26464"/>
  <c r="BI193" i="26464"/>
  <c r="BJ193" i="26464"/>
  <c r="BK193" i="26464"/>
  <c r="BL193" i="26464"/>
  <c r="BM193" i="26464"/>
  <c r="BN193" i="26464"/>
  <c r="BO193" i="26464"/>
  <c r="BP193" i="26464"/>
  <c r="BQ193" i="26464"/>
  <c r="BR193" i="26464"/>
  <c r="BS193" i="26464"/>
  <c r="BT193" i="26464"/>
  <c r="BU193" i="26464"/>
  <c r="BV193" i="26464"/>
  <c r="BW193" i="26464"/>
  <c r="BX193" i="26464"/>
  <c r="BY193" i="26464"/>
  <c r="BZ193" i="26464"/>
  <c r="CA193" i="26464"/>
  <c r="CB193" i="26464"/>
  <c r="CC193" i="26464"/>
  <c r="CD193" i="26464"/>
  <c r="CE193" i="26464"/>
  <c r="CF193" i="26464"/>
  <c r="CG193" i="26464"/>
  <c r="CH193" i="26464"/>
  <c r="CI193" i="26464"/>
  <c r="CJ193" i="26464"/>
  <c r="CK193" i="26464"/>
  <c r="CL193" i="26464"/>
  <c r="CM193" i="26464"/>
  <c r="CN193" i="26464"/>
  <c r="CO193" i="26464"/>
  <c r="CP193" i="26464"/>
  <c r="CQ193" i="26464"/>
  <c r="CR193" i="26464"/>
  <c r="CS193" i="26464"/>
  <c r="CT193" i="26464"/>
  <c r="CU193" i="26464"/>
  <c r="CV193" i="26464"/>
  <c r="CW193" i="26464"/>
  <c r="CX193" i="26464"/>
  <c r="CY193" i="26464"/>
  <c r="CZ193" i="26464"/>
  <c r="DA193" i="26464"/>
  <c r="DB193" i="26464"/>
  <c r="DE193" i="26464"/>
  <c r="DF193" i="26464"/>
  <c r="DG193" i="26464"/>
  <c r="DH193" i="26464"/>
  <c r="DI193" i="26464"/>
  <c r="DJ193" i="26464"/>
  <c r="DK193" i="26464"/>
  <c r="DL193" i="26464"/>
  <c r="DM193" i="26464"/>
  <c r="DN193" i="26464"/>
  <c r="DO193" i="26464"/>
  <c r="DP193" i="26464"/>
  <c r="DQ193" i="26464"/>
  <c r="DR193" i="26464"/>
  <c r="DS193" i="26464"/>
  <c r="DT193" i="26464"/>
  <c r="DU193" i="26464"/>
  <c r="DZ193" i="26464"/>
  <c r="EA193" i="26464"/>
  <c r="EB193" i="26464"/>
  <c r="EC193" i="26464"/>
  <c r="ED193" i="26464"/>
  <c r="EE193" i="26464"/>
  <c r="EF193" i="26464"/>
  <c r="EG193" i="26464"/>
  <c r="EH193" i="26464"/>
  <c r="EI193" i="26464"/>
  <c r="EJ193" i="26464"/>
  <c r="EK193" i="26464"/>
  <c r="EL193" i="26464"/>
  <c r="EM193" i="26464"/>
  <c r="EN193" i="26464"/>
  <c r="EO193" i="26464"/>
  <c r="EP193" i="26464"/>
  <c r="A194" i="26464"/>
  <c r="B194" i="26464"/>
  <c r="C194" i="26464"/>
  <c r="E194" i="26464"/>
  <c r="F194" i="26464"/>
  <c r="G194" i="26464"/>
  <c r="H194" i="26464"/>
  <c r="I194" i="26464"/>
  <c r="J194" i="26464"/>
  <c r="K194" i="26464"/>
  <c r="L194" i="26464"/>
  <c r="M194" i="26464"/>
  <c r="N194" i="26464"/>
  <c r="O194" i="26464"/>
  <c r="P194" i="26464"/>
  <c r="Q194" i="26464"/>
  <c r="R194" i="26464"/>
  <c r="S194" i="26464"/>
  <c r="T194" i="26464"/>
  <c r="U194" i="26464"/>
  <c r="V194" i="26464"/>
  <c r="W194" i="26464"/>
  <c r="X194" i="26464"/>
  <c r="Y194" i="26464"/>
  <c r="Z194" i="26464"/>
  <c r="AA194" i="26464"/>
  <c r="AB194" i="26464"/>
  <c r="AC194" i="26464"/>
  <c r="AD194" i="26464"/>
  <c r="AE194" i="26464"/>
  <c r="AF194" i="26464"/>
  <c r="AG194" i="26464"/>
  <c r="AH194" i="26464"/>
  <c r="AI194" i="26464"/>
  <c r="AJ194" i="26464"/>
  <c r="AK194" i="26464"/>
  <c r="AL194" i="26464"/>
  <c r="AM194" i="26464"/>
  <c r="AN194" i="26464"/>
  <c r="AO194" i="26464"/>
  <c r="AP194" i="26464"/>
  <c r="AQ194" i="26464"/>
  <c r="AR194" i="26464"/>
  <c r="AS194" i="26464"/>
  <c r="AT194" i="26464"/>
  <c r="AU194" i="26464"/>
  <c r="AV194" i="26464"/>
  <c r="AW194" i="26464"/>
  <c r="AX194" i="26464"/>
  <c r="AY194" i="26464"/>
  <c r="AZ194" i="26464"/>
  <c r="BA194" i="26464"/>
  <c r="BB194" i="26464"/>
  <c r="BC194" i="26464"/>
  <c r="BD194" i="26464"/>
  <c r="BE194" i="26464"/>
  <c r="BF194" i="26464"/>
  <c r="BG194" i="26464"/>
  <c r="BH194" i="26464"/>
  <c r="BI194" i="26464"/>
  <c r="BJ194" i="26464"/>
  <c r="BK194" i="26464"/>
  <c r="BL194" i="26464"/>
  <c r="BM194" i="26464"/>
  <c r="BN194" i="26464"/>
  <c r="BO194" i="26464"/>
  <c r="BP194" i="26464"/>
  <c r="BQ194" i="26464"/>
  <c r="BR194" i="26464"/>
  <c r="BS194" i="26464"/>
  <c r="BT194" i="26464"/>
  <c r="BU194" i="26464"/>
  <c r="BV194" i="26464"/>
  <c r="BW194" i="26464"/>
  <c r="BX194" i="26464"/>
  <c r="BY194" i="26464"/>
  <c r="BZ194" i="26464"/>
  <c r="CA194" i="26464"/>
  <c r="CB194" i="26464"/>
  <c r="CC194" i="26464"/>
  <c r="CD194" i="26464"/>
  <c r="CE194" i="26464"/>
  <c r="CF194" i="26464"/>
  <c r="CG194" i="26464"/>
  <c r="CH194" i="26464"/>
  <c r="CI194" i="26464"/>
  <c r="CJ194" i="26464"/>
  <c r="CK194" i="26464"/>
  <c r="CL194" i="26464"/>
  <c r="CM194" i="26464"/>
  <c r="CN194" i="26464"/>
  <c r="CO194" i="26464"/>
  <c r="CP194" i="26464"/>
  <c r="CQ194" i="26464"/>
  <c r="CR194" i="26464"/>
  <c r="CS194" i="26464"/>
  <c r="CT194" i="26464"/>
  <c r="CU194" i="26464"/>
  <c r="CV194" i="26464"/>
  <c r="CW194" i="26464"/>
  <c r="CX194" i="26464"/>
  <c r="CY194" i="26464"/>
  <c r="CZ194" i="26464"/>
  <c r="DA194" i="26464"/>
  <c r="DB194" i="26464"/>
  <c r="DE194" i="26464"/>
  <c r="DF194" i="26464"/>
  <c r="DG194" i="26464"/>
  <c r="DH194" i="26464"/>
  <c r="DI194" i="26464"/>
  <c r="DJ194" i="26464"/>
  <c r="DK194" i="26464"/>
  <c r="DL194" i="26464"/>
  <c r="DM194" i="26464"/>
  <c r="DN194" i="26464"/>
  <c r="DO194" i="26464"/>
  <c r="DP194" i="26464"/>
  <c r="DQ194" i="26464"/>
  <c r="DR194" i="26464"/>
  <c r="DS194" i="26464"/>
  <c r="DT194" i="26464"/>
  <c r="DU194" i="26464"/>
  <c r="DZ194" i="26464"/>
  <c r="EA194" i="26464"/>
  <c r="EB194" i="26464"/>
  <c r="EC194" i="26464"/>
  <c r="ED194" i="26464"/>
  <c r="EE194" i="26464"/>
  <c r="EF194" i="26464"/>
  <c r="EG194" i="26464"/>
  <c r="EH194" i="26464"/>
  <c r="EI194" i="26464"/>
  <c r="EJ194" i="26464"/>
  <c r="EK194" i="26464"/>
  <c r="EL194" i="26464"/>
  <c r="EM194" i="26464"/>
  <c r="EN194" i="26464"/>
  <c r="EO194" i="26464"/>
  <c r="EP194" i="26464"/>
  <c r="A195" i="26464"/>
  <c r="B195" i="26464"/>
  <c r="C195" i="26464"/>
  <c r="E195" i="26464"/>
  <c r="F195" i="26464"/>
  <c r="G195" i="26464"/>
  <c r="H195" i="26464"/>
  <c r="I195" i="26464"/>
  <c r="J195" i="26464"/>
  <c r="K195" i="26464"/>
  <c r="L195" i="26464"/>
  <c r="M195" i="26464"/>
  <c r="N195" i="26464"/>
  <c r="O195" i="26464"/>
  <c r="P195" i="26464"/>
  <c r="Q195" i="26464"/>
  <c r="R195" i="26464"/>
  <c r="S195" i="26464"/>
  <c r="T195" i="26464"/>
  <c r="U195" i="26464"/>
  <c r="V195" i="26464"/>
  <c r="W195" i="26464"/>
  <c r="X195" i="26464"/>
  <c r="Y195" i="26464"/>
  <c r="Z195" i="26464"/>
  <c r="AA195" i="26464"/>
  <c r="AB195" i="26464"/>
  <c r="AC195" i="26464"/>
  <c r="AD195" i="26464"/>
  <c r="AE195" i="26464"/>
  <c r="AF195" i="26464"/>
  <c r="AG195" i="26464"/>
  <c r="AH195" i="26464"/>
  <c r="AI195" i="26464"/>
  <c r="AJ195" i="26464"/>
  <c r="AK195" i="26464"/>
  <c r="AL195" i="26464"/>
  <c r="AM195" i="26464"/>
  <c r="AN195" i="26464"/>
  <c r="AO195" i="26464"/>
  <c r="AP195" i="26464"/>
  <c r="AQ195" i="26464"/>
  <c r="AR195" i="26464"/>
  <c r="AS195" i="26464"/>
  <c r="AT195" i="26464"/>
  <c r="AU195" i="26464"/>
  <c r="AV195" i="26464"/>
  <c r="AW195" i="26464"/>
  <c r="AX195" i="26464"/>
  <c r="AY195" i="26464"/>
  <c r="AZ195" i="26464"/>
  <c r="BA195" i="26464"/>
  <c r="BB195" i="26464"/>
  <c r="BC195" i="26464"/>
  <c r="BD195" i="26464"/>
  <c r="BE195" i="26464"/>
  <c r="BF195" i="26464"/>
  <c r="BG195" i="26464"/>
  <c r="BH195" i="26464"/>
  <c r="BI195" i="26464"/>
  <c r="BJ195" i="26464"/>
  <c r="BK195" i="26464"/>
  <c r="BL195" i="26464"/>
  <c r="BM195" i="26464"/>
  <c r="BN195" i="26464"/>
  <c r="BO195" i="26464"/>
  <c r="BP195" i="26464"/>
  <c r="BQ195" i="26464"/>
  <c r="BR195" i="26464"/>
  <c r="BS195" i="26464"/>
  <c r="BT195" i="26464"/>
  <c r="BU195" i="26464"/>
  <c r="BV195" i="26464"/>
  <c r="BW195" i="26464"/>
  <c r="BX195" i="26464"/>
  <c r="BY195" i="26464"/>
  <c r="BZ195" i="26464"/>
  <c r="CA195" i="26464"/>
  <c r="CB195" i="26464"/>
  <c r="CC195" i="26464"/>
  <c r="CD195" i="26464"/>
  <c r="CE195" i="26464"/>
  <c r="CF195" i="26464"/>
  <c r="CG195" i="26464"/>
  <c r="CH195" i="26464"/>
  <c r="CI195" i="26464"/>
  <c r="CJ195" i="26464"/>
  <c r="CK195" i="26464"/>
  <c r="CL195" i="26464"/>
  <c r="CM195" i="26464"/>
  <c r="CN195" i="26464"/>
  <c r="CO195" i="26464"/>
  <c r="CP195" i="26464"/>
  <c r="CQ195" i="26464"/>
  <c r="CR195" i="26464"/>
  <c r="CS195" i="26464"/>
  <c r="CT195" i="26464"/>
  <c r="CU195" i="26464"/>
  <c r="CV195" i="26464"/>
  <c r="CW195" i="26464"/>
  <c r="CX195" i="26464"/>
  <c r="CY195" i="26464"/>
  <c r="CZ195" i="26464"/>
  <c r="DA195" i="26464"/>
  <c r="DB195" i="26464"/>
  <c r="DE195" i="26464"/>
  <c r="DF195" i="26464"/>
  <c r="DG195" i="26464"/>
  <c r="DH195" i="26464"/>
  <c r="DI195" i="26464"/>
  <c r="DJ195" i="26464"/>
  <c r="DK195" i="26464"/>
  <c r="DL195" i="26464"/>
  <c r="DM195" i="26464"/>
  <c r="DN195" i="26464"/>
  <c r="DO195" i="26464"/>
  <c r="DP195" i="26464"/>
  <c r="DQ195" i="26464"/>
  <c r="DR195" i="26464"/>
  <c r="DS195" i="26464"/>
  <c r="DT195" i="26464"/>
  <c r="DU195" i="26464"/>
  <c r="DZ195" i="26464"/>
  <c r="EA195" i="26464"/>
  <c r="EB195" i="26464"/>
  <c r="EC195" i="26464"/>
  <c r="ED195" i="26464"/>
  <c r="EE195" i="26464"/>
  <c r="EF195" i="26464"/>
  <c r="EG195" i="26464"/>
  <c r="EH195" i="26464"/>
  <c r="EI195" i="26464"/>
  <c r="EJ195" i="26464"/>
  <c r="EK195" i="26464"/>
  <c r="EL195" i="26464"/>
  <c r="EM195" i="26464"/>
  <c r="EN195" i="26464"/>
  <c r="EO195" i="26464"/>
  <c r="EP195" i="26464"/>
  <c r="A196" i="26464"/>
  <c r="B196" i="26464"/>
  <c r="C196" i="26464"/>
  <c r="E196" i="26464"/>
  <c r="F196" i="26464"/>
  <c r="G196" i="26464"/>
  <c r="H196" i="26464"/>
  <c r="I196" i="26464"/>
  <c r="J196" i="26464"/>
  <c r="K196" i="26464"/>
  <c r="L196" i="26464"/>
  <c r="M196" i="26464"/>
  <c r="N196" i="26464"/>
  <c r="O196" i="26464"/>
  <c r="P196" i="26464"/>
  <c r="Q196" i="26464"/>
  <c r="R196" i="26464"/>
  <c r="S196" i="26464"/>
  <c r="T196" i="26464"/>
  <c r="U196" i="26464"/>
  <c r="V196" i="26464"/>
  <c r="W196" i="26464"/>
  <c r="X196" i="26464"/>
  <c r="Y196" i="26464"/>
  <c r="Z196" i="26464"/>
  <c r="AA196" i="26464"/>
  <c r="AB196" i="26464"/>
  <c r="AC196" i="26464"/>
  <c r="AD196" i="26464"/>
  <c r="AE196" i="26464"/>
  <c r="AF196" i="26464"/>
  <c r="AG196" i="26464"/>
  <c r="AH196" i="26464"/>
  <c r="AI196" i="26464"/>
  <c r="AJ196" i="26464"/>
  <c r="AK196" i="26464"/>
  <c r="AL196" i="26464"/>
  <c r="AM196" i="26464"/>
  <c r="AN196" i="26464"/>
  <c r="AO196" i="26464"/>
  <c r="AP196" i="26464"/>
  <c r="AQ196" i="26464"/>
  <c r="AR196" i="26464"/>
  <c r="AS196" i="26464"/>
  <c r="AT196" i="26464"/>
  <c r="AU196" i="26464"/>
  <c r="AV196" i="26464"/>
  <c r="AW196" i="26464"/>
  <c r="AX196" i="26464"/>
  <c r="AY196" i="26464"/>
  <c r="AZ196" i="26464"/>
  <c r="BA196" i="26464"/>
  <c r="BB196" i="26464"/>
  <c r="BC196" i="26464"/>
  <c r="BD196" i="26464"/>
  <c r="BE196" i="26464"/>
  <c r="BF196" i="26464"/>
  <c r="BG196" i="26464"/>
  <c r="BH196" i="26464"/>
  <c r="BI196" i="26464"/>
  <c r="BJ196" i="26464"/>
  <c r="BK196" i="26464"/>
  <c r="BL196" i="26464"/>
  <c r="BM196" i="26464"/>
  <c r="BN196" i="26464"/>
  <c r="BO196" i="26464"/>
  <c r="BP196" i="26464"/>
  <c r="BQ196" i="26464"/>
  <c r="BR196" i="26464"/>
  <c r="BS196" i="26464"/>
  <c r="BT196" i="26464"/>
  <c r="BU196" i="26464"/>
  <c r="BV196" i="26464"/>
  <c r="BW196" i="26464"/>
  <c r="BX196" i="26464"/>
  <c r="BY196" i="26464"/>
  <c r="BZ196" i="26464"/>
  <c r="CA196" i="26464"/>
  <c r="CB196" i="26464"/>
  <c r="CC196" i="26464"/>
  <c r="CD196" i="26464"/>
  <c r="CE196" i="26464"/>
  <c r="CF196" i="26464"/>
  <c r="CG196" i="26464"/>
  <c r="CH196" i="26464"/>
  <c r="CI196" i="26464"/>
  <c r="CJ196" i="26464"/>
  <c r="CK196" i="26464"/>
  <c r="CL196" i="26464"/>
  <c r="CM196" i="26464"/>
  <c r="CN196" i="26464"/>
  <c r="CO196" i="26464"/>
  <c r="CP196" i="26464"/>
  <c r="CQ196" i="26464"/>
  <c r="CR196" i="26464"/>
  <c r="CS196" i="26464"/>
  <c r="CT196" i="26464"/>
  <c r="CU196" i="26464"/>
  <c r="CV196" i="26464"/>
  <c r="CW196" i="26464"/>
  <c r="CX196" i="26464"/>
  <c r="CY196" i="26464"/>
  <c r="CZ196" i="26464"/>
  <c r="DA196" i="26464"/>
  <c r="DB196" i="26464"/>
  <c r="DE196" i="26464"/>
  <c r="DF196" i="26464"/>
  <c r="DG196" i="26464"/>
  <c r="DH196" i="26464"/>
  <c r="DI196" i="26464"/>
  <c r="DJ196" i="26464"/>
  <c r="DK196" i="26464"/>
  <c r="DL196" i="26464"/>
  <c r="DM196" i="26464"/>
  <c r="DN196" i="26464"/>
  <c r="DO196" i="26464"/>
  <c r="DP196" i="26464"/>
  <c r="DQ196" i="26464"/>
  <c r="DR196" i="26464"/>
  <c r="DS196" i="26464"/>
  <c r="DT196" i="26464"/>
  <c r="DU196" i="26464"/>
  <c r="DZ196" i="26464"/>
  <c r="EA196" i="26464"/>
  <c r="EB196" i="26464"/>
  <c r="EC196" i="26464"/>
  <c r="ED196" i="26464"/>
  <c r="EE196" i="26464"/>
  <c r="EF196" i="26464"/>
  <c r="EG196" i="26464"/>
  <c r="EH196" i="26464"/>
  <c r="EI196" i="26464"/>
  <c r="EJ196" i="26464"/>
  <c r="EK196" i="26464"/>
  <c r="EL196" i="26464"/>
  <c r="EM196" i="26464"/>
  <c r="EN196" i="26464"/>
  <c r="EO196" i="26464"/>
  <c r="EP196" i="26464"/>
  <c r="A197" i="26464"/>
  <c r="B197" i="26464"/>
  <c r="C197" i="26464"/>
  <c r="E197" i="26464"/>
  <c r="F197" i="26464"/>
  <c r="G197" i="26464"/>
  <c r="H197" i="26464"/>
  <c r="I197" i="26464"/>
  <c r="J197" i="26464"/>
  <c r="K197" i="26464"/>
  <c r="L197" i="26464"/>
  <c r="M197" i="26464"/>
  <c r="N197" i="26464"/>
  <c r="O197" i="26464"/>
  <c r="P197" i="26464"/>
  <c r="Q197" i="26464"/>
  <c r="R197" i="26464"/>
  <c r="S197" i="26464"/>
  <c r="T197" i="26464"/>
  <c r="U197" i="26464"/>
  <c r="V197" i="26464"/>
  <c r="W197" i="26464"/>
  <c r="X197" i="26464"/>
  <c r="Y197" i="26464"/>
  <c r="Z197" i="26464"/>
  <c r="AA197" i="26464"/>
  <c r="AB197" i="26464"/>
  <c r="AC197" i="26464"/>
  <c r="AD197" i="26464"/>
  <c r="AE197" i="26464"/>
  <c r="AF197" i="26464"/>
  <c r="AG197" i="26464"/>
  <c r="AH197" i="26464"/>
  <c r="AI197" i="26464"/>
  <c r="AJ197" i="26464"/>
  <c r="AK197" i="26464"/>
  <c r="AL197" i="26464"/>
  <c r="AM197" i="26464"/>
  <c r="AN197" i="26464"/>
  <c r="AO197" i="26464"/>
  <c r="AP197" i="26464"/>
  <c r="AQ197" i="26464"/>
  <c r="AR197" i="26464"/>
  <c r="AS197" i="26464"/>
  <c r="AT197" i="26464"/>
  <c r="AU197" i="26464"/>
  <c r="AV197" i="26464"/>
  <c r="AW197" i="26464"/>
  <c r="AX197" i="26464"/>
  <c r="AY197" i="26464"/>
  <c r="AZ197" i="26464"/>
  <c r="BA197" i="26464"/>
  <c r="BB197" i="26464"/>
  <c r="BC197" i="26464"/>
  <c r="BD197" i="26464"/>
  <c r="BE197" i="26464"/>
  <c r="BF197" i="26464"/>
  <c r="BG197" i="26464"/>
  <c r="BH197" i="26464"/>
  <c r="BI197" i="26464"/>
  <c r="BJ197" i="26464"/>
  <c r="BK197" i="26464"/>
  <c r="BL197" i="26464"/>
  <c r="BM197" i="26464"/>
  <c r="BN197" i="26464"/>
  <c r="BO197" i="26464"/>
  <c r="BP197" i="26464"/>
  <c r="BQ197" i="26464"/>
  <c r="BR197" i="26464"/>
  <c r="BS197" i="26464"/>
  <c r="BT197" i="26464"/>
  <c r="BU197" i="26464"/>
  <c r="BV197" i="26464"/>
  <c r="BW197" i="26464"/>
  <c r="BX197" i="26464"/>
  <c r="BY197" i="26464"/>
  <c r="BZ197" i="26464"/>
  <c r="CA197" i="26464"/>
  <c r="CB197" i="26464"/>
  <c r="CC197" i="26464"/>
  <c r="CD197" i="26464"/>
  <c r="CE197" i="26464"/>
  <c r="CF197" i="26464"/>
  <c r="CG197" i="26464"/>
  <c r="CH197" i="26464"/>
  <c r="CI197" i="26464"/>
  <c r="CJ197" i="26464"/>
  <c r="CK197" i="26464"/>
  <c r="CL197" i="26464"/>
  <c r="CM197" i="26464"/>
  <c r="CN197" i="26464"/>
  <c r="CO197" i="26464"/>
  <c r="CP197" i="26464"/>
  <c r="CQ197" i="26464"/>
  <c r="CR197" i="26464"/>
  <c r="CS197" i="26464"/>
  <c r="CT197" i="26464"/>
  <c r="CU197" i="26464"/>
  <c r="CV197" i="26464"/>
  <c r="CW197" i="26464"/>
  <c r="CX197" i="26464"/>
  <c r="CY197" i="26464"/>
  <c r="CZ197" i="26464"/>
  <c r="DA197" i="26464"/>
  <c r="DB197" i="26464"/>
  <c r="DE197" i="26464"/>
  <c r="DF197" i="26464"/>
  <c r="DG197" i="26464"/>
  <c r="DH197" i="26464"/>
  <c r="DI197" i="26464"/>
  <c r="DJ197" i="26464"/>
  <c r="DK197" i="26464"/>
  <c r="DL197" i="26464"/>
  <c r="DM197" i="26464"/>
  <c r="DN197" i="26464"/>
  <c r="DO197" i="26464"/>
  <c r="DP197" i="26464"/>
  <c r="DQ197" i="26464"/>
  <c r="DR197" i="26464"/>
  <c r="DS197" i="26464"/>
  <c r="DT197" i="26464"/>
  <c r="DU197" i="26464"/>
  <c r="DZ197" i="26464"/>
  <c r="EA197" i="26464"/>
  <c r="EB197" i="26464"/>
  <c r="EC197" i="26464"/>
  <c r="ED197" i="26464"/>
  <c r="EE197" i="26464"/>
  <c r="EF197" i="26464"/>
  <c r="EG197" i="26464"/>
  <c r="EH197" i="26464"/>
  <c r="EI197" i="26464"/>
  <c r="EJ197" i="26464"/>
  <c r="EK197" i="26464"/>
  <c r="EL197" i="26464"/>
  <c r="EM197" i="26464"/>
  <c r="EN197" i="26464"/>
  <c r="EO197" i="26464"/>
  <c r="EP197" i="26464"/>
  <c r="A198" i="26464"/>
  <c r="B198" i="26464"/>
  <c r="C198" i="26464"/>
  <c r="E198" i="26464"/>
  <c r="F198" i="26464"/>
  <c r="G198" i="26464"/>
  <c r="H198" i="26464"/>
  <c r="I198" i="26464"/>
  <c r="J198" i="26464"/>
  <c r="K198" i="26464"/>
  <c r="L198" i="26464"/>
  <c r="M198" i="26464"/>
  <c r="N198" i="26464"/>
  <c r="O198" i="26464"/>
  <c r="P198" i="26464"/>
  <c r="Q198" i="26464"/>
  <c r="R198" i="26464"/>
  <c r="S198" i="26464"/>
  <c r="T198" i="26464"/>
  <c r="U198" i="26464"/>
  <c r="V198" i="26464"/>
  <c r="W198" i="26464"/>
  <c r="X198" i="26464"/>
  <c r="Y198" i="26464"/>
  <c r="Z198" i="26464"/>
  <c r="AA198" i="26464"/>
  <c r="AB198" i="26464"/>
  <c r="AC198" i="26464"/>
  <c r="AD198" i="26464"/>
  <c r="AE198" i="26464"/>
  <c r="AF198" i="26464"/>
  <c r="AG198" i="26464"/>
  <c r="AH198" i="26464"/>
  <c r="AI198" i="26464"/>
  <c r="AJ198" i="26464"/>
  <c r="AK198" i="26464"/>
  <c r="AL198" i="26464"/>
  <c r="AM198" i="26464"/>
  <c r="AN198" i="26464"/>
  <c r="AO198" i="26464"/>
  <c r="AP198" i="26464"/>
  <c r="AQ198" i="26464"/>
  <c r="AR198" i="26464"/>
  <c r="AS198" i="26464"/>
  <c r="AT198" i="26464"/>
  <c r="AU198" i="26464"/>
  <c r="AV198" i="26464"/>
  <c r="AW198" i="26464"/>
  <c r="AX198" i="26464"/>
  <c r="AY198" i="26464"/>
  <c r="AZ198" i="26464"/>
  <c r="BA198" i="26464"/>
  <c r="BB198" i="26464"/>
  <c r="BC198" i="26464"/>
  <c r="BD198" i="26464"/>
  <c r="BE198" i="26464"/>
  <c r="BF198" i="26464"/>
  <c r="BG198" i="26464"/>
  <c r="BH198" i="26464"/>
  <c r="BI198" i="26464"/>
  <c r="BJ198" i="26464"/>
  <c r="BK198" i="26464"/>
  <c r="BL198" i="26464"/>
  <c r="BM198" i="26464"/>
  <c r="BN198" i="26464"/>
  <c r="BO198" i="26464"/>
  <c r="BP198" i="26464"/>
  <c r="BQ198" i="26464"/>
  <c r="BR198" i="26464"/>
  <c r="BS198" i="26464"/>
  <c r="BT198" i="26464"/>
  <c r="BU198" i="26464"/>
  <c r="BV198" i="26464"/>
  <c r="BW198" i="26464"/>
  <c r="BX198" i="26464"/>
  <c r="BY198" i="26464"/>
  <c r="BZ198" i="26464"/>
  <c r="CA198" i="26464"/>
  <c r="CB198" i="26464"/>
  <c r="CC198" i="26464"/>
  <c r="CD198" i="26464"/>
  <c r="CE198" i="26464"/>
  <c r="CF198" i="26464"/>
  <c r="CG198" i="26464"/>
  <c r="CH198" i="26464"/>
  <c r="CI198" i="26464"/>
  <c r="CJ198" i="26464"/>
  <c r="CK198" i="26464"/>
  <c r="CL198" i="26464"/>
  <c r="CM198" i="26464"/>
  <c r="CN198" i="26464"/>
  <c r="CO198" i="26464"/>
  <c r="CP198" i="26464"/>
  <c r="CQ198" i="26464"/>
  <c r="CR198" i="26464"/>
  <c r="CS198" i="26464"/>
  <c r="CT198" i="26464"/>
  <c r="CU198" i="26464"/>
  <c r="CV198" i="26464"/>
  <c r="CW198" i="26464"/>
  <c r="CX198" i="26464"/>
  <c r="CY198" i="26464"/>
  <c r="CZ198" i="26464"/>
  <c r="DA198" i="26464"/>
  <c r="DB198" i="26464"/>
  <c r="DE198" i="26464"/>
  <c r="DF198" i="26464"/>
  <c r="DG198" i="26464"/>
  <c r="DH198" i="26464"/>
  <c r="DI198" i="26464"/>
  <c r="DJ198" i="26464"/>
  <c r="DK198" i="26464"/>
  <c r="DL198" i="26464"/>
  <c r="DM198" i="26464"/>
  <c r="DN198" i="26464"/>
  <c r="DO198" i="26464"/>
  <c r="DP198" i="26464"/>
  <c r="DQ198" i="26464"/>
  <c r="DR198" i="26464"/>
  <c r="DS198" i="26464"/>
  <c r="DT198" i="26464"/>
  <c r="DU198" i="26464"/>
  <c r="DZ198" i="26464"/>
  <c r="EA198" i="26464"/>
  <c r="EB198" i="26464"/>
  <c r="EC198" i="26464"/>
  <c r="ED198" i="26464"/>
  <c r="EE198" i="26464"/>
  <c r="EF198" i="26464"/>
  <c r="EG198" i="26464"/>
  <c r="EH198" i="26464"/>
  <c r="EI198" i="26464"/>
  <c r="EJ198" i="26464"/>
  <c r="EK198" i="26464"/>
  <c r="EL198" i="26464"/>
  <c r="EM198" i="26464"/>
  <c r="EN198" i="26464"/>
  <c r="EO198" i="26464"/>
  <c r="EP198" i="26464"/>
  <c r="A199" i="26464"/>
  <c r="B199" i="26464"/>
  <c r="C199" i="26464"/>
  <c r="E199" i="26464"/>
  <c r="F199" i="26464"/>
  <c r="G199" i="26464"/>
  <c r="H199" i="26464"/>
  <c r="I199" i="26464"/>
  <c r="J199" i="26464"/>
  <c r="K199" i="26464"/>
  <c r="L199" i="26464"/>
  <c r="M199" i="26464"/>
  <c r="N199" i="26464"/>
  <c r="O199" i="26464"/>
  <c r="P199" i="26464"/>
  <c r="Q199" i="26464"/>
  <c r="R199" i="26464"/>
  <c r="S199" i="26464"/>
  <c r="T199" i="26464"/>
  <c r="U199" i="26464"/>
  <c r="V199" i="26464"/>
  <c r="W199" i="26464"/>
  <c r="X199" i="26464"/>
  <c r="Y199" i="26464"/>
  <c r="Z199" i="26464"/>
  <c r="AA199" i="26464"/>
  <c r="AB199" i="26464"/>
  <c r="AC199" i="26464"/>
  <c r="AD199" i="26464"/>
  <c r="AE199" i="26464"/>
  <c r="AF199" i="26464"/>
  <c r="AG199" i="26464"/>
  <c r="AH199" i="26464"/>
  <c r="AI199" i="26464"/>
  <c r="AJ199" i="26464"/>
  <c r="AK199" i="26464"/>
  <c r="AL199" i="26464"/>
  <c r="AM199" i="26464"/>
  <c r="AN199" i="26464"/>
  <c r="AO199" i="26464"/>
  <c r="AP199" i="26464"/>
  <c r="AQ199" i="26464"/>
  <c r="AR199" i="26464"/>
  <c r="AS199" i="26464"/>
  <c r="AT199" i="26464"/>
  <c r="AU199" i="26464"/>
  <c r="AV199" i="26464"/>
  <c r="AW199" i="26464"/>
  <c r="AX199" i="26464"/>
  <c r="AY199" i="26464"/>
  <c r="AZ199" i="26464"/>
  <c r="BA199" i="26464"/>
  <c r="BB199" i="26464"/>
  <c r="BC199" i="26464"/>
  <c r="BD199" i="26464"/>
  <c r="BE199" i="26464"/>
  <c r="BF199" i="26464"/>
  <c r="BG199" i="26464"/>
  <c r="BH199" i="26464"/>
  <c r="BI199" i="26464"/>
  <c r="BJ199" i="26464"/>
  <c r="BK199" i="26464"/>
  <c r="BL199" i="26464"/>
  <c r="BM199" i="26464"/>
  <c r="BN199" i="26464"/>
  <c r="BO199" i="26464"/>
  <c r="BP199" i="26464"/>
  <c r="BQ199" i="26464"/>
  <c r="BR199" i="26464"/>
  <c r="BS199" i="26464"/>
  <c r="BT199" i="26464"/>
  <c r="BU199" i="26464"/>
  <c r="BV199" i="26464"/>
  <c r="BW199" i="26464"/>
  <c r="BX199" i="26464"/>
  <c r="BY199" i="26464"/>
  <c r="BZ199" i="26464"/>
  <c r="CA199" i="26464"/>
  <c r="CB199" i="26464"/>
  <c r="CC199" i="26464"/>
  <c r="CD199" i="26464"/>
  <c r="CE199" i="26464"/>
  <c r="CF199" i="26464"/>
  <c r="CG199" i="26464"/>
  <c r="CH199" i="26464"/>
  <c r="CI199" i="26464"/>
  <c r="CJ199" i="26464"/>
  <c r="CK199" i="26464"/>
  <c r="CL199" i="26464"/>
  <c r="CM199" i="26464"/>
  <c r="CN199" i="26464"/>
  <c r="CO199" i="26464"/>
  <c r="CP199" i="26464"/>
  <c r="CQ199" i="26464"/>
  <c r="CR199" i="26464"/>
  <c r="CS199" i="26464"/>
  <c r="CT199" i="26464"/>
  <c r="CU199" i="26464"/>
  <c r="CV199" i="26464"/>
  <c r="CW199" i="26464"/>
  <c r="CX199" i="26464"/>
  <c r="CY199" i="26464"/>
  <c r="CZ199" i="26464"/>
  <c r="DA199" i="26464"/>
  <c r="DB199" i="26464"/>
  <c r="DE199" i="26464"/>
  <c r="DF199" i="26464"/>
  <c r="DG199" i="26464"/>
  <c r="DH199" i="26464"/>
  <c r="DI199" i="26464"/>
  <c r="DJ199" i="26464"/>
  <c r="DK199" i="26464"/>
  <c r="DL199" i="26464"/>
  <c r="DM199" i="26464"/>
  <c r="DN199" i="26464"/>
  <c r="DO199" i="26464"/>
  <c r="DP199" i="26464"/>
  <c r="DQ199" i="26464"/>
  <c r="DR199" i="26464"/>
  <c r="DS199" i="26464"/>
  <c r="DT199" i="26464"/>
  <c r="DU199" i="26464"/>
  <c r="DZ199" i="26464"/>
  <c r="EA199" i="26464"/>
  <c r="EB199" i="26464"/>
  <c r="EC199" i="26464"/>
  <c r="ED199" i="26464"/>
  <c r="EE199" i="26464"/>
  <c r="EF199" i="26464"/>
  <c r="EG199" i="26464"/>
  <c r="EH199" i="26464"/>
  <c r="EI199" i="26464"/>
  <c r="EJ199" i="26464"/>
  <c r="EK199" i="26464"/>
  <c r="EL199" i="26464"/>
  <c r="EM199" i="26464"/>
  <c r="EN199" i="26464"/>
  <c r="EO199" i="26464"/>
  <c r="EP199" i="26464"/>
  <c r="A200" i="26464"/>
  <c r="B200" i="26464"/>
  <c r="C200" i="26464"/>
  <c r="E200" i="26464"/>
  <c r="F200" i="26464"/>
  <c r="G200" i="26464"/>
  <c r="H200" i="26464"/>
  <c r="I200" i="26464"/>
  <c r="J200" i="26464"/>
  <c r="K200" i="26464"/>
  <c r="L200" i="26464"/>
  <c r="M200" i="26464"/>
  <c r="N200" i="26464"/>
  <c r="O200" i="26464"/>
  <c r="P200" i="26464"/>
  <c r="Q200" i="26464"/>
  <c r="R200" i="26464"/>
  <c r="S200" i="26464"/>
  <c r="T200" i="26464"/>
  <c r="U200" i="26464"/>
  <c r="V200" i="26464"/>
  <c r="W200" i="26464"/>
  <c r="X200" i="26464"/>
  <c r="Y200" i="26464"/>
  <c r="Z200" i="26464"/>
  <c r="AA200" i="26464"/>
  <c r="AB200" i="26464"/>
  <c r="AC200" i="26464"/>
  <c r="AD200" i="26464"/>
  <c r="AE200" i="26464"/>
  <c r="AF200" i="26464"/>
  <c r="AG200" i="26464"/>
  <c r="AH200" i="26464"/>
  <c r="AI200" i="26464"/>
  <c r="AJ200" i="26464"/>
  <c r="AK200" i="26464"/>
  <c r="AL200" i="26464"/>
  <c r="AM200" i="26464"/>
  <c r="AN200" i="26464"/>
  <c r="AO200" i="26464"/>
  <c r="AP200" i="26464"/>
  <c r="AQ200" i="26464"/>
  <c r="AR200" i="26464"/>
  <c r="AS200" i="26464"/>
  <c r="AT200" i="26464"/>
  <c r="AU200" i="26464"/>
  <c r="AV200" i="26464"/>
  <c r="AW200" i="26464"/>
  <c r="AX200" i="26464"/>
  <c r="AY200" i="26464"/>
  <c r="AZ200" i="26464"/>
  <c r="BA200" i="26464"/>
  <c r="BB200" i="26464"/>
  <c r="BC200" i="26464"/>
  <c r="BD200" i="26464"/>
  <c r="BE200" i="26464"/>
  <c r="BF200" i="26464"/>
  <c r="BG200" i="26464"/>
  <c r="BH200" i="26464"/>
  <c r="BI200" i="26464"/>
  <c r="BJ200" i="26464"/>
  <c r="BK200" i="26464"/>
  <c r="BL200" i="26464"/>
  <c r="BM200" i="26464"/>
  <c r="BN200" i="26464"/>
  <c r="BO200" i="26464"/>
  <c r="BP200" i="26464"/>
  <c r="BQ200" i="26464"/>
  <c r="BR200" i="26464"/>
  <c r="BS200" i="26464"/>
  <c r="BT200" i="26464"/>
  <c r="BU200" i="26464"/>
  <c r="BV200" i="26464"/>
  <c r="BW200" i="26464"/>
  <c r="BX200" i="26464"/>
  <c r="BY200" i="26464"/>
  <c r="BZ200" i="26464"/>
  <c r="CA200" i="26464"/>
  <c r="CB200" i="26464"/>
  <c r="CC200" i="26464"/>
  <c r="CD200" i="26464"/>
  <c r="CE200" i="26464"/>
  <c r="CF200" i="26464"/>
  <c r="CG200" i="26464"/>
  <c r="CH200" i="26464"/>
  <c r="CI200" i="26464"/>
  <c r="CJ200" i="26464"/>
  <c r="CK200" i="26464"/>
  <c r="CL200" i="26464"/>
  <c r="CM200" i="26464"/>
  <c r="CN200" i="26464"/>
  <c r="CO200" i="26464"/>
  <c r="CP200" i="26464"/>
  <c r="CQ200" i="26464"/>
  <c r="CR200" i="26464"/>
  <c r="CS200" i="26464"/>
  <c r="CT200" i="26464"/>
  <c r="CU200" i="26464"/>
  <c r="CV200" i="26464"/>
  <c r="CW200" i="26464"/>
  <c r="CX200" i="26464"/>
  <c r="CY200" i="26464"/>
  <c r="CZ200" i="26464"/>
  <c r="DA200" i="26464"/>
  <c r="DB200" i="26464"/>
  <c r="DE200" i="26464"/>
  <c r="DF200" i="26464"/>
  <c r="DG200" i="26464"/>
  <c r="DH200" i="26464"/>
  <c r="DI200" i="26464"/>
  <c r="DJ200" i="26464"/>
  <c r="DK200" i="26464"/>
  <c r="DL200" i="26464"/>
  <c r="DM200" i="26464"/>
  <c r="DN200" i="26464"/>
  <c r="DO200" i="26464"/>
  <c r="DP200" i="26464"/>
  <c r="DQ200" i="26464"/>
  <c r="DR200" i="26464"/>
  <c r="DS200" i="26464"/>
  <c r="DT200" i="26464"/>
  <c r="DU200" i="26464"/>
  <c r="DZ200" i="26464"/>
  <c r="EA200" i="26464"/>
  <c r="EB200" i="26464"/>
  <c r="EC200" i="26464"/>
  <c r="ED200" i="26464"/>
  <c r="EE200" i="26464"/>
  <c r="EF200" i="26464"/>
  <c r="EG200" i="26464"/>
  <c r="EH200" i="26464"/>
  <c r="EI200" i="26464"/>
  <c r="EJ200" i="26464"/>
  <c r="EK200" i="26464"/>
  <c r="EL200" i="26464"/>
  <c r="EM200" i="26464"/>
  <c r="EN200" i="26464"/>
  <c r="EO200" i="26464"/>
  <c r="EP200" i="26464"/>
  <c r="A201" i="26464"/>
  <c r="B201" i="26464"/>
  <c r="C201" i="26464"/>
  <c r="E201" i="26464"/>
  <c r="F201" i="26464"/>
  <c r="G201" i="26464"/>
  <c r="H201" i="26464"/>
  <c r="I201" i="26464"/>
  <c r="J201" i="26464"/>
  <c r="K201" i="26464"/>
  <c r="L201" i="26464"/>
  <c r="M201" i="26464"/>
  <c r="N201" i="26464"/>
  <c r="O201" i="26464"/>
  <c r="P201" i="26464"/>
  <c r="Q201" i="26464"/>
  <c r="R201" i="26464"/>
  <c r="S201" i="26464"/>
  <c r="T201" i="26464"/>
  <c r="U201" i="26464"/>
  <c r="V201" i="26464"/>
  <c r="W201" i="26464"/>
  <c r="X201" i="26464"/>
  <c r="Y201" i="26464"/>
  <c r="Z201" i="26464"/>
  <c r="AA201" i="26464"/>
  <c r="AB201" i="26464"/>
  <c r="AC201" i="26464"/>
  <c r="AD201" i="26464"/>
  <c r="AE201" i="26464"/>
  <c r="AF201" i="26464"/>
  <c r="AG201" i="26464"/>
  <c r="AH201" i="26464"/>
  <c r="AI201" i="26464"/>
  <c r="AJ201" i="26464"/>
  <c r="AK201" i="26464"/>
  <c r="AL201" i="26464"/>
  <c r="AM201" i="26464"/>
  <c r="AN201" i="26464"/>
  <c r="AO201" i="26464"/>
  <c r="AP201" i="26464"/>
  <c r="AQ201" i="26464"/>
  <c r="AR201" i="26464"/>
  <c r="AS201" i="26464"/>
  <c r="AT201" i="26464"/>
  <c r="AU201" i="26464"/>
  <c r="AV201" i="26464"/>
  <c r="AW201" i="26464"/>
  <c r="AX201" i="26464"/>
  <c r="AY201" i="26464"/>
  <c r="AZ201" i="26464"/>
  <c r="BA201" i="26464"/>
  <c r="BB201" i="26464"/>
  <c r="BC201" i="26464"/>
  <c r="BD201" i="26464"/>
  <c r="BE201" i="26464"/>
  <c r="BF201" i="26464"/>
  <c r="BG201" i="26464"/>
  <c r="BH201" i="26464"/>
  <c r="BI201" i="26464"/>
  <c r="BJ201" i="26464"/>
  <c r="BK201" i="26464"/>
  <c r="BL201" i="26464"/>
  <c r="BM201" i="26464"/>
  <c r="BN201" i="26464"/>
  <c r="BO201" i="26464"/>
  <c r="BP201" i="26464"/>
  <c r="BQ201" i="26464"/>
  <c r="BR201" i="26464"/>
  <c r="BS201" i="26464"/>
  <c r="BT201" i="26464"/>
  <c r="BU201" i="26464"/>
  <c r="BV201" i="26464"/>
  <c r="BW201" i="26464"/>
  <c r="BX201" i="26464"/>
  <c r="BY201" i="26464"/>
  <c r="BZ201" i="26464"/>
  <c r="CA201" i="26464"/>
  <c r="CB201" i="26464"/>
  <c r="CC201" i="26464"/>
  <c r="CD201" i="26464"/>
  <c r="CE201" i="26464"/>
  <c r="CF201" i="26464"/>
  <c r="CG201" i="26464"/>
  <c r="CH201" i="26464"/>
  <c r="CI201" i="26464"/>
  <c r="CJ201" i="26464"/>
  <c r="CK201" i="26464"/>
  <c r="CL201" i="26464"/>
  <c r="CM201" i="26464"/>
  <c r="CN201" i="26464"/>
  <c r="CO201" i="26464"/>
  <c r="CP201" i="26464"/>
  <c r="CQ201" i="26464"/>
  <c r="CR201" i="26464"/>
  <c r="CS201" i="26464"/>
  <c r="CT201" i="26464"/>
  <c r="CU201" i="26464"/>
  <c r="CV201" i="26464"/>
  <c r="CW201" i="26464"/>
  <c r="CX201" i="26464"/>
  <c r="CY201" i="26464"/>
  <c r="CZ201" i="26464"/>
  <c r="DA201" i="26464"/>
  <c r="DB201" i="26464"/>
  <c r="DE201" i="26464"/>
  <c r="DF201" i="26464"/>
  <c r="DG201" i="26464"/>
  <c r="DH201" i="26464"/>
  <c r="DI201" i="26464"/>
  <c r="DJ201" i="26464"/>
  <c r="DK201" i="26464"/>
  <c r="DL201" i="26464"/>
  <c r="DM201" i="26464"/>
  <c r="DN201" i="26464"/>
  <c r="DO201" i="26464"/>
  <c r="DP201" i="26464"/>
  <c r="DQ201" i="26464"/>
  <c r="DR201" i="26464"/>
  <c r="DS201" i="26464"/>
  <c r="DT201" i="26464"/>
  <c r="DU201" i="26464"/>
  <c r="DZ201" i="26464"/>
  <c r="EA201" i="26464"/>
  <c r="EB201" i="26464"/>
  <c r="EC201" i="26464"/>
  <c r="ED201" i="26464"/>
  <c r="EE201" i="26464"/>
  <c r="EF201" i="26464"/>
  <c r="EG201" i="26464"/>
  <c r="EH201" i="26464"/>
  <c r="EI201" i="26464"/>
  <c r="EJ201" i="26464"/>
  <c r="EK201" i="26464"/>
  <c r="EL201" i="26464"/>
  <c r="EM201" i="26464"/>
  <c r="EN201" i="26464"/>
  <c r="EO201" i="26464"/>
  <c r="EP201" i="26464"/>
  <c r="A202" i="26464"/>
  <c r="B202" i="26464"/>
  <c r="C202" i="26464"/>
  <c r="E202" i="26464"/>
  <c r="F202" i="26464"/>
  <c r="G202" i="26464"/>
  <c r="H202" i="26464"/>
  <c r="I202" i="26464"/>
  <c r="J202" i="26464"/>
  <c r="K202" i="26464"/>
  <c r="L202" i="26464"/>
  <c r="M202" i="26464"/>
  <c r="N202" i="26464"/>
  <c r="O202" i="26464"/>
  <c r="P202" i="26464"/>
  <c r="Q202" i="26464"/>
  <c r="R202" i="26464"/>
  <c r="S202" i="26464"/>
  <c r="T202" i="26464"/>
  <c r="U202" i="26464"/>
  <c r="V202" i="26464"/>
  <c r="W202" i="26464"/>
  <c r="X202" i="26464"/>
  <c r="Y202" i="26464"/>
  <c r="Z202" i="26464"/>
  <c r="AA202" i="26464"/>
  <c r="AB202" i="26464"/>
  <c r="AC202" i="26464"/>
  <c r="AD202" i="26464"/>
  <c r="AE202" i="26464"/>
  <c r="AF202" i="26464"/>
  <c r="AG202" i="26464"/>
  <c r="AH202" i="26464"/>
  <c r="AI202" i="26464"/>
  <c r="AJ202" i="26464"/>
  <c r="AK202" i="26464"/>
  <c r="AL202" i="26464"/>
  <c r="AM202" i="26464"/>
  <c r="AN202" i="26464"/>
  <c r="AO202" i="26464"/>
  <c r="AP202" i="26464"/>
  <c r="AQ202" i="26464"/>
  <c r="AR202" i="26464"/>
  <c r="AS202" i="26464"/>
  <c r="AT202" i="26464"/>
  <c r="AU202" i="26464"/>
  <c r="AV202" i="26464"/>
  <c r="AW202" i="26464"/>
  <c r="AX202" i="26464"/>
  <c r="AY202" i="26464"/>
  <c r="AZ202" i="26464"/>
  <c r="BA202" i="26464"/>
  <c r="BB202" i="26464"/>
  <c r="BC202" i="26464"/>
  <c r="BD202" i="26464"/>
  <c r="BE202" i="26464"/>
  <c r="BF202" i="26464"/>
  <c r="BG202" i="26464"/>
  <c r="BH202" i="26464"/>
  <c r="BI202" i="26464"/>
  <c r="BJ202" i="26464"/>
  <c r="BK202" i="26464"/>
  <c r="BL202" i="26464"/>
  <c r="BM202" i="26464"/>
  <c r="BN202" i="26464"/>
  <c r="BO202" i="26464"/>
  <c r="BP202" i="26464"/>
  <c r="BQ202" i="26464"/>
  <c r="BR202" i="26464"/>
  <c r="BS202" i="26464"/>
  <c r="BT202" i="26464"/>
  <c r="BU202" i="26464"/>
  <c r="BV202" i="26464"/>
  <c r="BW202" i="26464"/>
  <c r="BX202" i="26464"/>
  <c r="BY202" i="26464"/>
  <c r="BZ202" i="26464"/>
  <c r="CA202" i="26464"/>
  <c r="CB202" i="26464"/>
  <c r="CC202" i="26464"/>
  <c r="CD202" i="26464"/>
  <c r="CE202" i="26464"/>
  <c r="CF202" i="26464"/>
  <c r="CG202" i="26464"/>
  <c r="CH202" i="26464"/>
  <c r="CI202" i="26464"/>
  <c r="CJ202" i="26464"/>
  <c r="CK202" i="26464"/>
  <c r="CL202" i="26464"/>
  <c r="CM202" i="26464"/>
  <c r="CN202" i="26464"/>
  <c r="CO202" i="26464"/>
  <c r="CP202" i="26464"/>
  <c r="CQ202" i="26464"/>
  <c r="CR202" i="26464"/>
  <c r="CS202" i="26464"/>
  <c r="CT202" i="26464"/>
  <c r="CU202" i="26464"/>
  <c r="CV202" i="26464"/>
  <c r="CW202" i="26464"/>
  <c r="CX202" i="26464"/>
  <c r="CY202" i="26464"/>
  <c r="CZ202" i="26464"/>
  <c r="DA202" i="26464"/>
  <c r="DB202" i="26464"/>
  <c r="DE202" i="26464"/>
  <c r="DF202" i="26464"/>
  <c r="DG202" i="26464"/>
  <c r="DH202" i="26464"/>
  <c r="DI202" i="26464"/>
  <c r="DJ202" i="26464"/>
  <c r="DK202" i="26464"/>
  <c r="DL202" i="26464"/>
  <c r="DM202" i="26464"/>
  <c r="DN202" i="26464"/>
  <c r="DO202" i="26464"/>
  <c r="DP202" i="26464"/>
  <c r="DQ202" i="26464"/>
  <c r="DR202" i="26464"/>
  <c r="DS202" i="26464"/>
  <c r="DT202" i="26464"/>
  <c r="DU202" i="26464"/>
  <c r="DZ202" i="26464"/>
  <c r="EA202" i="26464"/>
  <c r="EB202" i="26464"/>
  <c r="EC202" i="26464"/>
  <c r="ED202" i="26464"/>
  <c r="EE202" i="26464"/>
  <c r="EF202" i="26464"/>
  <c r="EG202" i="26464"/>
  <c r="EH202" i="26464"/>
  <c r="EI202" i="26464"/>
  <c r="EJ202" i="26464"/>
  <c r="EK202" i="26464"/>
  <c r="EL202" i="26464"/>
  <c r="EM202" i="26464"/>
  <c r="EN202" i="26464"/>
  <c r="EO202" i="26464"/>
  <c r="EP202" i="26464"/>
  <c r="A203" i="26464"/>
  <c r="B203" i="26464"/>
  <c r="C203" i="26464"/>
  <c r="E203" i="26464"/>
  <c r="F203" i="26464"/>
  <c r="G203" i="26464"/>
  <c r="H203" i="26464"/>
  <c r="I203" i="26464"/>
  <c r="J203" i="26464"/>
  <c r="K203" i="26464"/>
  <c r="L203" i="26464"/>
  <c r="M203" i="26464"/>
  <c r="N203" i="26464"/>
  <c r="O203" i="26464"/>
  <c r="P203" i="26464"/>
  <c r="Q203" i="26464"/>
  <c r="R203" i="26464"/>
  <c r="S203" i="26464"/>
  <c r="T203" i="26464"/>
  <c r="U203" i="26464"/>
  <c r="V203" i="26464"/>
  <c r="W203" i="26464"/>
  <c r="X203" i="26464"/>
  <c r="Y203" i="26464"/>
  <c r="Z203" i="26464"/>
  <c r="AA203" i="26464"/>
  <c r="AB203" i="26464"/>
  <c r="AC203" i="26464"/>
  <c r="AD203" i="26464"/>
  <c r="AE203" i="26464"/>
  <c r="AF203" i="26464"/>
  <c r="AG203" i="26464"/>
  <c r="AH203" i="26464"/>
  <c r="AI203" i="26464"/>
  <c r="AJ203" i="26464"/>
  <c r="AK203" i="26464"/>
  <c r="AL203" i="26464"/>
  <c r="AM203" i="26464"/>
  <c r="AN203" i="26464"/>
  <c r="AO203" i="26464"/>
  <c r="AP203" i="26464"/>
  <c r="AQ203" i="26464"/>
  <c r="AR203" i="26464"/>
  <c r="AS203" i="26464"/>
  <c r="AT203" i="26464"/>
  <c r="AU203" i="26464"/>
  <c r="AV203" i="26464"/>
  <c r="AW203" i="26464"/>
  <c r="AX203" i="26464"/>
  <c r="AY203" i="26464"/>
  <c r="AZ203" i="26464"/>
  <c r="BA203" i="26464"/>
  <c r="BB203" i="26464"/>
  <c r="BC203" i="26464"/>
  <c r="BD203" i="26464"/>
  <c r="BE203" i="26464"/>
  <c r="BF203" i="26464"/>
  <c r="BG203" i="26464"/>
  <c r="BH203" i="26464"/>
  <c r="BI203" i="26464"/>
  <c r="BJ203" i="26464"/>
  <c r="BK203" i="26464"/>
  <c r="BL203" i="26464"/>
  <c r="BM203" i="26464"/>
  <c r="BN203" i="26464"/>
  <c r="BO203" i="26464"/>
  <c r="BP203" i="26464"/>
  <c r="BQ203" i="26464"/>
  <c r="BR203" i="26464"/>
  <c r="BS203" i="26464"/>
  <c r="BT203" i="26464"/>
  <c r="BU203" i="26464"/>
  <c r="BV203" i="26464"/>
  <c r="BW203" i="26464"/>
  <c r="BX203" i="26464"/>
  <c r="BY203" i="26464"/>
  <c r="BZ203" i="26464"/>
  <c r="CA203" i="26464"/>
  <c r="CB203" i="26464"/>
  <c r="CC203" i="26464"/>
  <c r="CD203" i="26464"/>
  <c r="CE203" i="26464"/>
  <c r="CF203" i="26464"/>
  <c r="CG203" i="26464"/>
  <c r="CH203" i="26464"/>
  <c r="CI203" i="26464"/>
  <c r="CJ203" i="26464"/>
  <c r="CK203" i="26464"/>
  <c r="CL203" i="26464"/>
  <c r="CM203" i="26464"/>
  <c r="CN203" i="26464"/>
  <c r="CO203" i="26464"/>
  <c r="CP203" i="26464"/>
  <c r="CQ203" i="26464"/>
  <c r="CR203" i="26464"/>
  <c r="CS203" i="26464"/>
  <c r="CT203" i="26464"/>
  <c r="CU203" i="26464"/>
  <c r="CV203" i="26464"/>
  <c r="CW203" i="26464"/>
  <c r="CX203" i="26464"/>
  <c r="CY203" i="26464"/>
  <c r="CZ203" i="26464"/>
  <c r="DA203" i="26464"/>
  <c r="DB203" i="26464"/>
  <c r="DE203" i="26464"/>
  <c r="DF203" i="26464"/>
  <c r="DG203" i="26464"/>
  <c r="DH203" i="26464"/>
  <c r="DI203" i="26464"/>
  <c r="DJ203" i="26464"/>
  <c r="DK203" i="26464"/>
  <c r="DL203" i="26464"/>
  <c r="DM203" i="26464"/>
  <c r="DN203" i="26464"/>
  <c r="DO203" i="26464"/>
  <c r="DP203" i="26464"/>
  <c r="DQ203" i="26464"/>
  <c r="DR203" i="26464"/>
  <c r="DS203" i="26464"/>
  <c r="DT203" i="26464"/>
  <c r="DU203" i="26464"/>
  <c r="DZ203" i="26464"/>
  <c r="EA203" i="26464"/>
  <c r="EB203" i="26464"/>
  <c r="EC203" i="26464"/>
  <c r="ED203" i="26464"/>
  <c r="EE203" i="26464"/>
  <c r="EF203" i="26464"/>
  <c r="EG203" i="26464"/>
  <c r="EH203" i="26464"/>
  <c r="EI203" i="26464"/>
  <c r="EJ203" i="26464"/>
  <c r="EK203" i="26464"/>
  <c r="EL203" i="26464"/>
  <c r="EM203" i="26464"/>
  <c r="EN203" i="26464"/>
  <c r="EO203" i="26464"/>
  <c r="EP203" i="26464"/>
  <c r="A204" i="26464"/>
  <c r="B204" i="26464"/>
  <c r="C204" i="26464"/>
  <c r="E204" i="26464"/>
  <c r="F204" i="26464"/>
  <c r="G204" i="26464"/>
  <c r="H204" i="26464"/>
  <c r="I204" i="26464"/>
  <c r="J204" i="26464"/>
  <c r="K204" i="26464"/>
  <c r="L204" i="26464"/>
  <c r="M204" i="26464"/>
  <c r="N204" i="26464"/>
  <c r="O204" i="26464"/>
  <c r="P204" i="26464"/>
  <c r="Q204" i="26464"/>
  <c r="R204" i="26464"/>
  <c r="S204" i="26464"/>
  <c r="T204" i="26464"/>
  <c r="U204" i="26464"/>
  <c r="V204" i="26464"/>
  <c r="W204" i="26464"/>
  <c r="X204" i="26464"/>
  <c r="Y204" i="26464"/>
  <c r="Z204" i="26464"/>
  <c r="AA204" i="26464"/>
  <c r="AB204" i="26464"/>
  <c r="AC204" i="26464"/>
  <c r="AD204" i="26464"/>
  <c r="AE204" i="26464"/>
  <c r="AF204" i="26464"/>
  <c r="AG204" i="26464"/>
  <c r="AH204" i="26464"/>
  <c r="AI204" i="26464"/>
  <c r="AJ204" i="26464"/>
  <c r="AK204" i="26464"/>
  <c r="AL204" i="26464"/>
  <c r="AM204" i="26464"/>
  <c r="AN204" i="26464"/>
  <c r="AO204" i="26464"/>
  <c r="AP204" i="26464"/>
  <c r="AQ204" i="26464"/>
  <c r="AR204" i="26464"/>
  <c r="AS204" i="26464"/>
  <c r="AT204" i="26464"/>
  <c r="AU204" i="26464"/>
  <c r="AV204" i="26464"/>
  <c r="AW204" i="26464"/>
  <c r="AX204" i="26464"/>
  <c r="AY204" i="26464"/>
  <c r="AZ204" i="26464"/>
  <c r="BA204" i="26464"/>
  <c r="BB204" i="26464"/>
  <c r="BC204" i="26464"/>
  <c r="BD204" i="26464"/>
  <c r="BE204" i="26464"/>
  <c r="BF204" i="26464"/>
  <c r="BG204" i="26464"/>
  <c r="BH204" i="26464"/>
  <c r="BI204" i="26464"/>
  <c r="BJ204" i="26464"/>
  <c r="BK204" i="26464"/>
  <c r="BL204" i="26464"/>
  <c r="BM204" i="26464"/>
  <c r="BN204" i="26464"/>
  <c r="BO204" i="26464"/>
  <c r="BP204" i="26464"/>
  <c r="BQ204" i="26464"/>
  <c r="BR204" i="26464"/>
  <c r="BS204" i="26464"/>
  <c r="BT204" i="26464"/>
  <c r="BU204" i="26464"/>
  <c r="BV204" i="26464"/>
  <c r="BW204" i="26464"/>
  <c r="BX204" i="26464"/>
  <c r="BY204" i="26464"/>
  <c r="BZ204" i="26464"/>
  <c r="CA204" i="26464"/>
  <c r="CB204" i="26464"/>
  <c r="CC204" i="26464"/>
  <c r="CD204" i="26464"/>
  <c r="CE204" i="26464"/>
  <c r="CF204" i="26464"/>
  <c r="CG204" i="26464"/>
  <c r="CH204" i="26464"/>
  <c r="CI204" i="26464"/>
  <c r="CJ204" i="26464"/>
  <c r="CK204" i="26464"/>
  <c r="CL204" i="26464"/>
  <c r="CM204" i="26464"/>
  <c r="CN204" i="26464"/>
  <c r="CO204" i="26464"/>
  <c r="CP204" i="26464"/>
  <c r="CQ204" i="26464"/>
  <c r="CR204" i="26464"/>
  <c r="CS204" i="26464"/>
  <c r="CT204" i="26464"/>
  <c r="CU204" i="26464"/>
  <c r="CV204" i="26464"/>
  <c r="CW204" i="26464"/>
  <c r="CX204" i="26464"/>
  <c r="CY204" i="26464"/>
  <c r="CZ204" i="26464"/>
  <c r="DA204" i="26464"/>
  <c r="DB204" i="26464"/>
  <c r="DE204" i="26464"/>
  <c r="DF204" i="26464"/>
  <c r="DG204" i="26464"/>
  <c r="DH204" i="26464"/>
  <c r="DI204" i="26464"/>
  <c r="DJ204" i="26464"/>
  <c r="DK204" i="26464"/>
  <c r="DL204" i="26464"/>
  <c r="DM204" i="26464"/>
  <c r="DN204" i="26464"/>
  <c r="DO204" i="26464"/>
  <c r="DP204" i="26464"/>
  <c r="DQ204" i="26464"/>
  <c r="DR204" i="26464"/>
  <c r="DS204" i="26464"/>
  <c r="DT204" i="26464"/>
  <c r="DU204" i="26464"/>
  <c r="DZ204" i="26464"/>
  <c r="EA204" i="26464"/>
  <c r="EB204" i="26464"/>
  <c r="EC204" i="26464"/>
  <c r="ED204" i="26464"/>
  <c r="EE204" i="26464"/>
  <c r="EF204" i="26464"/>
  <c r="EG204" i="26464"/>
  <c r="EH204" i="26464"/>
  <c r="EI204" i="26464"/>
  <c r="EJ204" i="26464"/>
  <c r="EK204" i="26464"/>
  <c r="EL204" i="26464"/>
  <c r="EM204" i="26464"/>
  <c r="EN204" i="26464"/>
  <c r="EO204" i="26464"/>
  <c r="EP204" i="26464"/>
  <c r="A205" i="26464"/>
  <c r="B205" i="26464"/>
  <c r="C205" i="26464"/>
  <c r="E205" i="26464"/>
  <c r="F205" i="26464"/>
  <c r="G205" i="26464"/>
  <c r="H205" i="26464"/>
  <c r="I205" i="26464"/>
  <c r="J205" i="26464"/>
  <c r="K205" i="26464"/>
  <c r="L205" i="26464"/>
  <c r="M205" i="26464"/>
  <c r="N205" i="26464"/>
  <c r="O205" i="26464"/>
  <c r="P205" i="26464"/>
  <c r="Q205" i="26464"/>
  <c r="R205" i="26464"/>
  <c r="S205" i="26464"/>
  <c r="T205" i="26464"/>
  <c r="U205" i="26464"/>
  <c r="V205" i="26464"/>
  <c r="W205" i="26464"/>
  <c r="X205" i="26464"/>
  <c r="Y205" i="26464"/>
  <c r="Z205" i="26464"/>
  <c r="AA205" i="26464"/>
  <c r="AB205" i="26464"/>
  <c r="AC205" i="26464"/>
  <c r="AD205" i="26464"/>
  <c r="AE205" i="26464"/>
  <c r="AF205" i="26464"/>
  <c r="AG205" i="26464"/>
  <c r="AH205" i="26464"/>
  <c r="AI205" i="26464"/>
  <c r="AJ205" i="26464"/>
  <c r="AK205" i="26464"/>
  <c r="AL205" i="26464"/>
  <c r="AM205" i="26464"/>
  <c r="AN205" i="26464"/>
  <c r="AO205" i="26464"/>
  <c r="AP205" i="26464"/>
  <c r="AQ205" i="26464"/>
  <c r="AR205" i="26464"/>
  <c r="AS205" i="26464"/>
  <c r="AT205" i="26464"/>
  <c r="AU205" i="26464"/>
  <c r="AV205" i="26464"/>
  <c r="AW205" i="26464"/>
  <c r="AX205" i="26464"/>
  <c r="AY205" i="26464"/>
  <c r="AZ205" i="26464"/>
  <c r="BA205" i="26464"/>
  <c r="BB205" i="26464"/>
  <c r="BC205" i="26464"/>
  <c r="BD205" i="26464"/>
  <c r="BE205" i="26464"/>
  <c r="BF205" i="26464"/>
  <c r="BG205" i="26464"/>
  <c r="BH205" i="26464"/>
  <c r="BI205" i="26464"/>
  <c r="BJ205" i="26464"/>
  <c r="BK205" i="26464"/>
  <c r="BL205" i="26464"/>
  <c r="BM205" i="26464"/>
  <c r="BN205" i="26464"/>
  <c r="BO205" i="26464"/>
  <c r="BP205" i="26464"/>
  <c r="BQ205" i="26464"/>
  <c r="BR205" i="26464"/>
  <c r="BS205" i="26464"/>
  <c r="BT205" i="26464"/>
  <c r="BU205" i="26464"/>
  <c r="BV205" i="26464"/>
  <c r="BW205" i="26464"/>
  <c r="BX205" i="26464"/>
  <c r="BY205" i="26464"/>
  <c r="BZ205" i="26464"/>
  <c r="CA205" i="26464"/>
  <c r="CB205" i="26464"/>
  <c r="CC205" i="26464"/>
  <c r="CD205" i="26464"/>
  <c r="CE205" i="26464"/>
  <c r="CF205" i="26464"/>
  <c r="CG205" i="26464"/>
  <c r="CH205" i="26464"/>
  <c r="CI205" i="26464"/>
  <c r="CJ205" i="26464"/>
  <c r="CK205" i="26464"/>
  <c r="CL205" i="26464"/>
  <c r="CM205" i="26464"/>
  <c r="CN205" i="26464"/>
  <c r="CO205" i="26464"/>
  <c r="CP205" i="26464"/>
  <c r="CQ205" i="26464"/>
  <c r="CR205" i="26464"/>
  <c r="CS205" i="26464"/>
  <c r="CT205" i="26464"/>
  <c r="CU205" i="26464"/>
  <c r="CV205" i="26464"/>
  <c r="CW205" i="26464"/>
  <c r="CX205" i="26464"/>
  <c r="CY205" i="26464"/>
  <c r="CZ205" i="26464"/>
  <c r="DA205" i="26464"/>
  <c r="DB205" i="26464"/>
  <c r="DE205" i="26464"/>
  <c r="DF205" i="26464"/>
  <c r="DG205" i="26464"/>
  <c r="DH205" i="26464"/>
  <c r="DI205" i="26464"/>
  <c r="DJ205" i="26464"/>
  <c r="DK205" i="26464"/>
  <c r="DL205" i="26464"/>
  <c r="DM205" i="26464"/>
  <c r="DN205" i="26464"/>
  <c r="DO205" i="26464"/>
  <c r="DP205" i="26464"/>
  <c r="DQ205" i="26464"/>
  <c r="DR205" i="26464"/>
  <c r="DS205" i="26464"/>
  <c r="DT205" i="26464"/>
  <c r="DU205" i="26464"/>
  <c r="DZ205" i="26464"/>
  <c r="EA205" i="26464"/>
  <c r="EB205" i="26464"/>
  <c r="EC205" i="26464"/>
  <c r="ED205" i="26464"/>
  <c r="EE205" i="26464"/>
  <c r="EF205" i="26464"/>
  <c r="EG205" i="26464"/>
  <c r="EH205" i="26464"/>
  <c r="EI205" i="26464"/>
  <c r="EJ205" i="26464"/>
  <c r="EK205" i="26464"/>
  <c r="EL205" i="26464"/>
  <c r="EM205" i="26464"/>
  <c r="EN205" i="26464"/>
  <c r="EO205" i="26464"/>
  <c r="EP205" i="26464"/>
  <c r="A206" i="26464"/>
  <c r="B206" i="26464"/>
  <c r="C206" i="26464"/>
  <c r="E206" i="26464"/>
  <c r="F206" i="26464"/>
  <c r="G206" i="26464"/>
  <c r="H206" i="26464"/>
  <c r="I206" i="26464"/>
  <c r="J206" i="26464"/>
  <c r="K206" i="26464"/>
  <c r="L206" i="26464"/>
  <c r="M206" i="26464"/>
  <c r="N206" i="26464"/>
  <c r="O206" i="26464"/>
  <c r="P206" i="26464"/>
  <c r="Q206" i="26464"/>
  <c r="R206" i="26464"/>
  <c r="S206" i="26464"/>
  <c r="T206" i="26464"/>
  <c r="U206" i="26464"/>
  <c r="V206" i="26464"/>
  <c r="W206" i="26464"/>
  <c r="X206" i="26464"/>
  <c r="Y206" i="26464"/>
  <c r="Z206" i="26464"/>
  <c r="AA206" i="26464"/>
  <c r="AB206" i="26464"/>
  <c r="AC206" i="26464"/>
  <c r="AD206" i="26464"/>
  <c r="AE206" i="26464"/>
  <c r="AF206" i="26464"/>
  <c r="AG206" i="26464"/>
  <c r="AH206" i="26464"/>
  <c r="AI206" i="26464"/>
  <c r="AJ206" i="26464"/>
  <c r="AK206" i="26464"/>
  <c r="AL206" i="26464"/>
  <c r="AM206" i="26464"/>
  <c r="AN206" i="26464"/>
  <c r="AO206" i="26464"/>
  <c r="AP206" i="26464"/>
  <c r="AQ206" i="26464"/>
  <c r="AR206" i="26464"/>
  <c r="AS206" i="26464"/>
  <c r="AT206" i="26464"/>
  <c r="AU206" i="26464"/>
  <c r="AV206" i="26464"/>
  <c r="AW206" i="26464"/>
  <c r="AX206" i="26464"/>
  <c r="AY206" i="26464"/>
  <c r="AZ206" i="26464"/>
  <c r="BA206" i="26464"/>
  <c r="BB206" i="26464"/>
  <c r="BC206" i="26464"/>
  <c r="BD206" i="26464"/>
  <c r="BE206" i="26464"/>
  <c r="BF206" i="26464"/>
  <c r="BG206" i="26464"/>
  <c r="BH206" i="26464"/>
  <c r="BI206" i="26464"/>
  <c r="BJ206" i="26464"/>
  <c r="BK206" i="26464"/>
  <c r="BL206" i="26464"/>
  <c r="BM206" i="26464"/>
  <c r="BN206" i="26464"/>
  <c r="BO206" i="26464"/>
  <c r="BP206" i="26464"/>
  <c r="BQ206" i="26464"/>
  <c r="BR206" i="26464"/>
  <c r="BS206" i="26464"/>
  <c r="BT206" i="26464"/>
  <c r="BU206" i="26464"/>
  <c r="BV206" i="26464"/>
  <c r="BW206" i="26464"/>
  <c r="BX206" i="26464"/>
  <c r="BY206" i="26464"/>
  <c r="BZ206" i="26464"/>
  <c r="CA206" i="26464"/>
  <c r="CB206" i="26464"/>
  <c r="CC206" i="26464"/>
  <c r="CD206" i="26464"/>
  <c r="CE206" i="26464"/>
  <c r="CF206" i="26464"/>
  <c r="CG206" i="26464"/>
  <c r="CH206" i="26464"/>
  <c r="CI206" i="26464"/>
  <c r="CJ206" i="26464"/>
  <c r="CK206" i="26464"/>
  <c r="CL206" i="26464"/>
  <c r="CM206" i="26464"/>
  <c r="CN206" i="26464"/>
  <c r="CO206" i="26464"/>
  <c r="CP206" i="26464"/>
  <c r="CQ206" i="26464"/>
  <c r="CR206" i="26464"/>
  <c r="CS206" i="26464"/>
  <c r="CT206" i="26464"/>
  <c r="CU206" i="26464"/>
  <c r="CV206" i="26464"/>
  <c r="CW206" i="26464"/>
  <c r="CX206" i="26464"/>
  <c r="CY206" i="26464"/>
  <c r="CZ206" i="26464"/>
  <c r="DA206" i="26464"/>
  <c r="DB206" i="26464"/>
  <c r="DE206" i="26464"/>
  <c r="DF206" i="26464"/>
  <c r="DG206" i="26464"/>
  <c r="DH206" i="26464"/>
  <c r="DI206" i="26464"/>
  <c r="DJ206" i="26464"/>
  <c r="DK206" i="26464"/>
  <c r="DL206" i="26464"/>
  <c r="DM206" i="26464"/>
  <c r="DN206" i="26464"/>
  <c r="DO206" i="26464"/>
  <c r="DP206" i="26464"/>
  <c r="DQ206" i="26464"/>
  <c r="DR206" i="26464"/>
  <c r="DS206" i="26464"/>
  <c r="DT206" i="26464"/>
  <c r="DU206" i="26464"/>
  <c r="DZ206" i="26464"/>
  <c r="EA206" i="26464"/>
  <c r="EB206" i="26464"/>
  <c r="EC206" i="26464"/>
  <c r="ED206" i="26464"/>
  <c r="EE206" i="26464"/>
  <c r="EF206" i="26464"/>
  <c r="EG206" i="26464"/>
  <c r="EH206" i="26464"/>
  <c r="EI206" i="26464"/>
  <c r="EJ206" i="26464"/>
  <c r="EK206" i="26464"/>
  <c r="EL206" i="26464"/>
  <c r="EM206" i="26464"/>
  <c r="EN206" i="26464"/>
  <c r="EO206" i="26464"/>
  <c r="EP206" i="26464"/>
  <c r="A207" i="26464"/>
  <c r="B207" i="26464"/>
  <c r="C207" i="26464"/>
  <c r="E207" i="26464"/>
  <c r="F207" i="26464"/>
  <c r="G207" i="26464"/>
  <c r="H207" i="26464"/>
  <c r="I207" i="26464"/>
  <c r="J207" i="26464"/>
  <c r="K207" i="26464"/>
  <c r="L207" i="26464"/>
  <c r="M207" i="26464"/>
  <c r="N207" i="26464"/>
  <c r="O207" i="26464"/>
  <c r="P207" i="26464"/>
  <c r="Q207" i="26464"/>
  <c r="R207" i="26464"/>
  <c r="S207" i="26464"/>
  <c r="T207" i="26464"/>
  <c r="U207" i="26464"/>
  <c r="V207" i="26464"/>
  <c r="W207" i="26464"/>
  <c r="X207" i="26464"/>
  <c r="Y207" i="26464"/>
  <c r="Z207" i="26464"/>
  <c r="AA207" i="26464"/>
  <c r="AB207" i="26464"/>
  <c r="AC207" i="26464"/>
  <c r="AD207" i="26464"/>
  <c r="AE207" i="26464"/>
  <c r="AF207" i="26464"/>
  <c r="AG207" i="26464"/>
  <c r="AH207" i="26464"/>
  <c r="AI207" i="26464"/>
  <c r="AJ207" i="26464"/>
  <c r="AK207" i="26464"/>
  <c r="AL207" i="26464"/>
  <c r="AM207" i="26464"/>
  <c r="AN207" i="26464"/>
  <c r="AO207" i="26464"/>
  <c r="AP207" i="26464"/>
  <c r="AQ207" i="26464"/>
  <c r="AR207" i="26464"/>
  <c r="AS207" i="26464"/>
  <c r="AT207" i="26464"/>
  <c r="AU207" i="26464"/>
  <c r="AV207" i="26464"/>
  <c r="AW207" i="26464"/>
  <c r="AX207" i="26464"/>
  <c r="AY207" i="26464"/>
  <c r="AZ207" i="26464"/>
  <c r="BA207" i="26464"/>
  <c r="BB207" i="26464"/>
  <c r="BC207" i="26464"/>
  <c r="BD207" i="26464"/>
  <c r="BE207" i="26464"/>
  <c r="BF207" i="26464"/>
  <c r="BG207" i="26464"/>
  <c r="BH207" i="26464"/>
  <c r="BI207" i="26464"/>
  <c r="BJ207" i="26464"/>
  <c r="BK207" i="26464"/>
  <c r="BL207" i="26464"/>
  <c r="BM207" i="26464"/>
  <c r="BN207" i="26464"/>
  <c r="BO207" i="26464"/>
  <c r="BP207" i="26464"/>
  <c r="BQ207" i="26464"/>
  <c r="BR207" i="26464"/>
  <c r="BS207" i="26464"/>
  <c r="BT207" i="26464"/>
  <c r="BU207" i="26464"/>
  <c r="BV207" i="26464"/>
  <c r="BW207" i="26464"/>
  <c r="BX207" i="26464"/>
  <c r="BY207" i="26464"/>
  <c r="BZ207" i="26464"/>
  <c r="CA207" i="26464"/>
  <c r="CB207" i="26464"/>
  <c r="CC207" i="26464"/>
  <c r="CD207" i="26464"/>
  <c r="CE207" i="26464"/>
  <c r="CF207" i="26464"/>
  <c r="CG207" i="26464"/>
  <c r="CH207" i="26464"/>
  <c r="CI207" i="26464"/>
  <c r="CJ207" i="26464"/>
  <c r="CK207" i="26464"/>
  <c r="CL207" i="26464"/>
  <c r="CM207" i="26464"/>
  <c r="CN207" i="26464"/>
  <c r="CO207" i="26464"/>
  <c r="CP207" i="26464"/>
  <c r="CQ207" i="26464"/>
  <c r="CR207" i="26464"/>
  <c r="CS207" i="26464"/>
  <c r="CT207" i="26464"/>
  <c r="CU207" i="26464"/>
  <c r="CV207" i="26464"/>
  <c r="CW207" i="26464"/>
  <c r="CX207" i="26464"/>
  <c r="CY207" i="26464"/>
  <c r="CZ207" i="26464"/>
  <c r="DA207" i="26464"/>
  <c r="DB207" i="26464"/>
  <c r="DE207" i="26464"/>
  <c r="DF207" i="26464"/>
  <c r="DG207" i="26464"/>
  <c r="DH207" i="26464"/>
  <c r="DI207" i="26464"/>
  <c r="DJ207" i="26464"/>
  <c r="DK207" i="26464"/>
  <c r="DL207" i="26464"/>
  <c r="DM207" i="26464"/>
  <c r="DN207" i="26464"/>
  <c r="DO207" i="26464"/>
  <c r="DP207" i="26464"/>
  <c r="DQ207" i="26464"/>
  <c r="DR207" i="26464"/>
  <c r="DS207" i="26464"/>
  <c r="DT207" i="26464"/>
  <c r="DU207" i="26464"/>
  <c r="DZ207" i="26464"/>
  <c r="EA207" i="26464"/>
  <c r="EB207" i="26464"/>
  <c r="EC207" i="26464"/>
  <c r="ED207" i="26464"/>
  <c r="EE207" i="26464"/>
  <c r="EF207" i="26464"/>
  <c r="EG207" i="26464"/>
  <c r="EH207" i="26464"/>
  <c r="EI207" i="26464"/>
  <c r="EJ207" i="26464"/>
  <c r="EK207" i="26464"/>
  <c r="EL207" i="26464"/>
  <c r="EM207" i="26464"/>
  <c r="EN207" i="26464"/>
  <c r="EO207" i="26464"/>
  <c r="EP207" i="26464"/>
  <c r="A208" i="26464"/>
  <c r="B208" i="26464"/>
  <c r="C208" i="26464"/>
  <c r="E208" i="26464"/>
  <c r="F208" i="26464"/>
  <c r="G208" i="26464"/>
  <c r="H208" i="26464"/>
  <c r="I208" i="26464"/>
  <c r="J208" i="26464"/>
  <c r="K208" i="26464"/>
  <c r="L208" i="26464"/>
  <c r="M208" i="26464"/>
  <c r="N208" i="26464"/>
  <c r="O208" i="26464"/>
  <c r="P208" i="26464"/>
  <c r="Q208" i="26464"/>
  <c r="R208" i="26464"/>
  <c r="S208" i="26464"/>
  <c r="T208" i="26464"/>
  <c r="U208" i="26464"/>
  <c r="V208" i="26464"/>
  <c r="W208" i="26464"/>
  <c r="X208" i="26464"/>
  <c r="Y208" i="26464"/>
  <c r="Z208" i="26464"/>
  <c r="AA208" i="26464"/>
  <c r="AB208" i="26464"/>
  <c r="AC208" i="26464"/>
  <c r="AD208" i="26464"/>
  <c r="AE208" i="26464"/>
  <c r="AF208" i="26464"/>
  <c r="AG208" i="26464"/>
  <c r="AH208" i="26464"/>
  <c r="AI208" i="26464"/>
  <c r="AJ208" i="26464"/>
  <c r="AK208" i="26464"/>
  <c r="AL208" i="26464"/>
  <c r="AM208" i="26464"/>
  <c r="AN208" i="26464"/>
  <c r="AO208" i="26464"/>
  <c r="AP208" i="26464"/>
  <c r="AQ208" i="26464"/>
  <c r="AR208" i="26464"/>
  <c r="AS208" i="26464"/>
  <c r="AT208" i="26464"/>
  <c r="AU208" i="26464"/>
  <c r="AV208" i="26464"/>
  <c r="AW208" i="26464"/>
  <c r="AX208" i="26464"/>
  <c r="AY208" i="26464"/>
  <c r="AZ208" i="26464"/>
  <c r="BA208" i="26464"/>
  <c r="BB208" i="26464"/>
  <c r="BC208" i="26464"/>
  <c r="BD208" i="26464"/>
  <c r="BE208" i="26464"/>
  <c r="BF208" i="26464"/>
  <c r="BG208" i="26464"/>
  <c r="BH208" i="26464"/>
  <c r="BI208" i="26464"/>
  <c r="BJ208" i="26464"/>
  <c r="BK208" i="26464"/>
  <c r="BL208" i="26464"/>
  <c r="BM208" i="26464"/>
  <c r="BN208" i="26464"/>
  <c r="BO208" i="26464"/>
  <c r="BP208" i="26464"/>
  <c r="BQ208" i="26464"/>
  <c r="BR208" i="26464"/>
  <c r="BS208" i="26464"/>
  <c r="BT208" i="26464"/>
  <c r="BU208" i="26464"/>
  <c r="BV208" i="26464"/>
  <c r="BW208" i="26464"/>
  <c r="BX208" i="26464"/>
  <c r="BY208" i="26464"/>
  <c r="BZ208" i="26464"/>
  <c r="CA208" i="26464"/>
  <c r="CB208" i="26464"/>
  <c r="CC208" i="26464"/>
  <c r="CD208" i="26464"/>
  <c r="CE208" i="26464"/>
  <c r="CF208" i="26464"/>
  <c r="CG208" i="26464"/>
  <c r="CH208" i="26464"/>
  <c r="CI208" i="26464"/>
  <c r="CJ208" i="26464"/>
  <c r="CK208" i="26464"/>
  <c r="CL208" i="26464"/>
  <c r="CM208" i="26464"/>
  <c r="CN208" i="26464"/>
  <c r="CO208" i="26464"/>
  <c r="CP208" i="26464"/>
  <c r="CQ208" i="26464"/>
  <c r="CR208" i="26464"/>
  <c r="CS208" i="26464"/>
  <c r="CT208" i="26464"/>
  <c r="CU208" i="26464"/>
  <c r="CV208" i="26464"/>
  <c r="CW208" i="26464"/>
  <c r="CX208" i="26464"/>
  <c r="CY208" i="26464"/>
  <c r="CZ208" i="26464"/>
  <c r="DA208" i="26464"/>
  <c r="DB208" i="26464"/>
  <c r="DE208" i="26464"/>
  <c r="DF208" i="26464"/>
  <c r="DG208" i="26464"/>
  <c r="DH208" i="26464"/>
  <c r="DI208" i="26464"/>
  <c r="DJ208" i="26464"/>
  <c r="DK208" i="26464"/>
  <c r="DL208" i="26464"/>
  <c r="DM208" i="26464"/>
  <c r="DN208" i="26464"/>
  <c r="DO208" i="26464"/>
  <c r="DP208" i="26464"/>
  <c r="DQ208" i="26464"/>
  <c r="DR208" i="26464"/>
  <c r="DS208" i="26464"/>
  <c r="DT208" i="26464"/>
  <c r="DU208" i="26464"/>
  <c r="DZ208" i="26464"/>
  <c r="EA208" i="26464"/>
  <c r="EB208" i="26464"/>
  <c r="EC208" i="26464"/>
  <c r="ED208" i="26464"/>
  <c r="EE208" i="26464"/>
  <c r="EF208" i="26464"/>
  <c r="EG208" i="26464"/>
  <c r="EH208" i="26464"/>
  <c r="EI208" i="26464"/>
  <c r="EJ208" i="26464"/>
  <c r="EK208" i="26464"/>
  <c r="EL208" i="26464"/>
  <c r="EM208" i="26464"/>
  <c r="EN208" i="26464"/>
  <c r="EO208" i="26464"/>
  <c r="EP208" i="26464"/>
  <c r="A209" i="26464"/>
  <c r="B209" i="26464"/>
  <c r="C209" i="26464"/>
  <c r="E209" i="26464"/>
  <c r="F209" i="26464"/>
  <c r="G209" i="26464"/>
  <c r="H209" i="26464"/>
  <c r="I209" i="26464"/>
  <c r="J209" i="26464"/>
  <c r="K209" i="26464"/>
  <c r="L209" i="26464"/>
  <c r="M209" i="26464"/>
  <c r="N209" i="26464"/>
  <c r="O209" i="26464"/>
  <c r="P209" i="26464"/>
  <c r="Q209" i="26464"/>
  <c r="R209" i="26464"/>
  <c r="S209" i="26464"/>
  <c r="T209" i="26464"/>
  <c r="U209" i="26464"/>
  <c r="V209" i="26464"/>
  <c r="W209" i="26464"/>
  <c r="X209" i="26464"/>
  <c r="Y209" i="26464"/>
  <c r="Z209" i="26464"/>
  <c r="AA209" i="26464"/>
  <c r="AB209" i="26464"/>
  <c r="AC209" i="26464"/>
  <c r="AD209" i="26464"/>
  <c r="AE209" i="26464"/>
  <c r="AF209" i="26464"/>
  <c r="AG209" i="26464"/>
  <c r="AH209" i="26464"/>
  <c r="AI209" i="26464"/>
  <c r="AJ209" i="26464"/>
  <c r="AK209" i="26464"/>
  <c r="AL209" i="26464"/>
  <c r="AM209" i="26464"/>
  <c r="AN209" i="26464"/>
  <c r="AO209" i="26464"/>
  <c r="AP209" i="26464"/>
  <c r="AQ209" i="26464"/>
  <c r="AR209" i="26464"/>
  <c r="AS209" i="26464"/>
  <c r="AT209" i="26464"/>
  <c r="AU209" i="26464"/>
  <c r="AV209" i="26464"/>
  <c r="AW209" i="26464"/>
  <c r="AX209" i="26464"/>
  <c r="AY209" i="26464"/>
  <c r="AZ209" i="26464"/>
  <c r="BA209" i="26464"/>
  <c r="BB209" i="26464"/>
  <c r="BC209" i="26464"/>
  <c r="BD209" i="26464"/>
  <c r="BE209" i="26464"/>
  <c r="BF209" i="26464"/>
  <c r="BG209" i="26464"/>
  <c r="BH209" i="26464"/>
  <c r="BI209" i="26464"/>
  <c r="BJ209" i="26464"/>
  <c r="BK209" i="26464"/>
  <c r="BL209" i="26464"/>
  <c r="BM209" i="26464"/>
  <c r="BN209" i="26464"/>
  <c r="BO209" i="26464"/>
  <c r="BP209" i="26464"/>
  <c r="BQ209" i="26464"/>
  <c r="BR209" i="26464"/>
  <c r="BS209" i="26464"/>
  <c r="BT209" i="26464"/>
  <c r="BU209" i="26464"/>
  <c r="BV209" i="26464"/>
  <c r="BW209" i="26464"/>
  <c r="BX209" i="26464"/>
  <c r="BY209" i="26464"/>
  <c r="BZ209" i="26464"/>
  <c r="CA209" i="26464"/>
  <c r="CB209" i="26464"/>
  <c r="CC209" i="26464"/>
  <c r="CD209" i="26464"/>
  <c r="CE209" i="26464"/>
  <c r="CF209" i="26464"/>
  <c r="CG209" i="26464"/>
  <c r="CH209" i="26464"/>
  <c r="CI209" i="26464"/>
  <c r="CJ209" i="26464"/>
  <c r="CK209" i="26464"/>
  <c r="CL209" i="26464"/>
  <c r="CM209" i="26464"/>
  <c r="CN209" i="26464"/>
  <c r="CO209" i="26464"/>
  <c r="CP209" i="26464"/>
  <c r="CQ209" i="26464"/>
  <c r="CR209" i="26464"/>
  <c r="CS209" i="26464"/>
  <c r="CT209" i="26464"/>
  <c r="CU209" i="26464"/>
  <c r="CV209" i="26464"/>
  <c r="CW209" i="26464"/>
  <c r="CX209" i="26464"/>
  <c r="CY209" i="26464"/>
  <c r="CZ209" i="26464"/>
  <c r="DA209" i="26464"/>
  <c r="DB209" i="26464"/>
  <c r="DE209" i="26464"/>
  <c r="DF209" i="26464"/>
  <c r="DG209" i="26464"/>
  <c r="DH209" i="26464"/>
  <c r="DI209" i="26464"/>
  <c r="DJ209" i="26464"/>
  <c r="DK209" i="26464"/>
  <c r="DL209" i="26464"/>
  <c r="DM209" i="26464"/>
  <c r="DN209" i="26464"/>
  <c r="DO209" i="26464"/>
  <c r="DP209" i="26464"/>
  <c r="DQ209" i="26464"/>
  <c r="DR209" i="26464"/>
  <c r="DS209" i="26464"/>
  <c r="DT209" i="26464"/>
  <c r="DU209" i="26464"/>
  <c r="DZ209" i="26464"/>
  <c r="EA209" i="26464"/>
  <c r="EB209" i="26464"/>
  <c r="EC209" i="26464"/>
  <c r="ED209" i="26464"/>
  <c r="EE209" i="26464"/>
  <c r="EF209" i="26464"/>
  <c r="EG209" i="26464"/>
  <c r="EH209" i="26464"/>
  <c r="EI209" i="26464"/>
  <c r="EJ209" i="26464"/>
  <c r="EK209" i="26464"/>
  <c r="EL209" i="26464"/>
  <c r="EM209" i="26464"/>
  <c r="EN209" i="26464"/>
  <c r="EO209" i="26464"/>
  <c r="EP209" i="26464"/>
  <c r="A210" i="26464"/>
  <c r="B210" i="26464"/>
  <c r="C210" i="26464"/>
  <c r="E210" i="26464"/>
  <c r="F210" i="26464"/>
  <c r="G210" i="26464"/>
  <c r="H210" i="26464"/>
  <c r="I210" i="26464"/>
  <c r="J210" i="26464"/>
  <c r="K210" i="26464"/>
  <c r="L210" i="26464"/>
  <c r="M210" i="26464"/>
  <c r="N210" i="26464"/>
  <c r="O210" i="26464"/>
  <c r="P210" i="26464"/>
  <c r="Q210" i="26464"/>
  <c r="R210" i="26464"/>
  <c r="S210" i="26464"/>
  <c r="T210" i="26464"/>
  <c r="U210" i="26464"/>
  <c r="V210" i="26464"/>
  <c r="W210" i="26464"/>
  <c r="X210" i="26464"/>
  <c r="Y210" i="26464"/>
  <c r="Z210" i="26464"/>
  <c r="AA210" i="26464"/>
  <c r="AB210" i="26464"/>
  <c r="AC210" i="26464"/>
  <c r="AD210" i="26464"/>
  <c r="AE210" i="26464"/>
  <c r="AF210" i="26464"/>
  <c r="AG210" i="26464"/>
  <c r="AH210" i="26464"/>
  <c r="AI210" i="26464"/>
  <c r="AJ210" i="26464"/>
  <c r="AK210" i="26464"/>
  <c r="AL210" i="26464"/>
  <c r="AM210" i="26464"/>
  <c r="AN210" i="26464"/>
  <c r="AO210" i="26464"/>
  <c r="AP210" i="26464"/>
  <c r="AQ210" i="26464"/>
  <c r="AR210" i="26464"/>
  <c r="AS210" i="26464"/>
  <c r="AT210" i="26464"/>
  <c r="AU210" i="26464"/>
  <c r="AV210" i="26464"/>
  <c r="AW210" i="26464"/>
  <c r="AX210" i="26464"/>
  <c r="AY210" i="26464"/>
  <c r="AZ210" i="26464"/>
  <c r="BA210" i="26464"/>
  <c r="BB210" i="26464"/>
  <c r="BC210" i="26464"/>
  <c r="BD210" i="26464"/>
  <c r="BE210" i="26464"/>
  <c r="BF210" i="26464"/>
  <c r="BG210" i="26464"/>
  <c r="BH210" i="26464"/>
  <c r="BI210" i="26464"/>
  <c r="BJ210" i="26464"/>
  <c r="BK210" i="26464"/>
  <c r="BL210" i="26464"/>
  <c r="BM210" i="26464"/>
  <c r="BN210" i="26464"/>
  <c r="BO210" i="26464"/>
  <c r="BP210" i="26464"/>
  <c r="BQ210" i="26464"/>
  <c r="BR210" i="26464"/>
  <c r="BS210" i="26464"/>
  <c r="BT210" i="26464"/>
  <c r="BU210" i="26464"/>
  <c r="BV210" i="26464"/>
  <c r="BW210" i="26464"/>
  <c r="BX210" i="26464"/>
  <c r="BY210" i="26464"/>
  <c r="BZ210" i="26464"/>
  <c r="CA210" i="26464"/>
  <c r="CB210" i="26464"/>
  <c r="CC210" i="26464"/>
  <c r="CD210" i="26464"/>
  <c r="CE210" i="26464"/>
  <c r="CF210" i="26464"/>
  <c r="CG210" i="26464"/>
  <c r="CH210" i="26464"/>
  <c r="CI210" i="26464"/>
  <c r="CJ210" i="26464"/>
  <c r="CK210" i="26464"/>
  <c r="CL210" i="26464"/>
  <c r="CM210" i="26464"/>
  <c r="CN210" i="26464"/>
  <c r="CO210" i="26464"/>
  <c r="CP210" i="26464"/>
  <c r="CQ210" i="26464"/>
  <c r="CR210" i="26464"/>
  <c r="CS210" i="26464"/>
  <c r="CT210" i="26464"/>
  <c r="CU210" i="26464"/>
  <c r="CV210" i="26464"/>
  <c r="CW210" i="26464"/>
  <c r="CX210" i="26464"/>
  <c r="CY210" i="26464"/>
  <c r="CZ210" i="26464"/>
  <c r="DA210" i="26464"/>
  <c r="DB210" i="26464"/>
  <c r="DE210" i="26464"/>
  <c r="DF210" i="26464"/>
  <c r="DG210" i="26464"/>
  <c r="DH210" i="26464"/>
  <c r="DI210" i="26464"/>
  <c r="DJ210" i="26464"/>
  <c r="DK210" i="26464"/>
  <c r="DL210" i="26464"/>
  <c r="DM210" i="26464"/>
  <c r="DN210" i="26464"/>
  <c r="DO210" i="26464"/>
  <c r="DP210" i="26464"/>
  <c r="DQ210" i="26464"/>
  <c r="DR210" i="26464"/>
  <c r="DS210" i="26464"/>
  <c r="DT210" i="26464"/>
  <c r="DU210" i="26464"/>
  <c r="DZ210" i="26464"/>
  <c r="EA210" i="26464"/>
  <c r="EB210" i="26464"/>
  <c r="EC210" i="26464"/>
  <c r="ED210" i="26464"/>
  <c r="EE210" i="26464"/>
  <c r="EF210" i="26464"/>
  <c r="EG210" i="26464"/>
  <c r="EH210" i="26464"/>
  <c r="EI210" i="26464"/>
  <c r="EJ210" i="26464"/>
  <c r="EK210" i="26464"/>
  <c r="EL210" i="26464"/>
  <c r="EM210" i="26464"/>
  <c r="EN210" i="26464"/>
  <c r="EO210" i="26464"/>
  <c r="EP210" i="26464"/>
  <c r="A211" i="26464"/>
  <c r="B211" i="26464"/>
  <c r="C211" i="26464"/>
  <c r="E211" i="26464"/>
  <c r="F211" i="26464"/>
  <c r="G211" i="26464"/>
  <c r="H211" i="26464"/>
  <c r="I211" i="26464"/>
  <c r="J211" i="26464"/>
  <c r="K211" i="26464"/>
  <c r="L211" i="26464"/>
  <c r="M211" i="26464"/>
  <c r="N211" i="26464"/>
  <c r="O211" i="26464"/>
  <c r="P211" i="26464"/>
  <c r="Q211" i="26464"/>
  <c r="R211" i="26464"/>
  <c r="S211" i="26464"/>
  <c r="T211" i="26464"/>
  <c r="U211" i="26464"/>
  <c r="V211" i="26464"/>
  <c r="W211" i="26464"/>
  <c r="X211" i="26464"/>
  <c r="Y211" i="26464"/>
  <c r="Z211" i="26464"/>
  <c r="AA211" i="26464"/>
  <c r="AB211" i="26464"/>
  <c r="AC211" i="26464"/>
  <c r="AD211" i="26464"/>
  <c r="AE211" i="26464"/>
  <c r="AF211" i="26464"/>
  <c r="AG211" i="26464"/>
  <c r="AH211" i="26464"/>
  <c r="AI211" i="26464"/>
  <c r="AJ211" i="26464"/>
  <c r="AK211" i="26464"/>
  <c r="AL211" i="26464"/>
  <c r="AM211" i="26464"/>
  <c r="AN211" i="26464"/>
  <c r="AO211" i="26464"/>
  <c r="AP211" i="26464"/>
  <c r="AQ211" i="26464"/>
  <c r="AR211" i="26464"/>
  <c r="AS211" i="26464"/>
  <c r="AT211" i="26464"/>
  <c r="AU211" i="26464"/>
  <c r="AV211" i="26464"/>
  <c r="AW211" i="26464"/>
  <c r="AX211" i="26464"/>
  <c r="AY211" i="26464"/>
  <c r="AZ211" i="26464"/>
  <c r="BA211" i="26464"/>
  <c r="BB211" i="26464"/>
  <c r="BC211" i="26464"/>
  <c r="BD211" i="26464"/>
  <c r="BE211" i="26464"/>
  <c r="BF211" i="26464"/>
  <c r="BG211" i="26464"/>
  <c r="BH211" i="26464"/>
  <c r="BI211" i="26464"/>
  <c r="BJ211" i="26464"/>
  <c r="BK211" i="26464"/>
  <c r="BL211" i="26464"/>
  <c r="BM211" i="26464"/>
  <c r="BN211" i="26464"/>
  <c r="BO211" i="26464"/>
  <c r="BP211" i="26464"/>
  <c r="BQ211" i="26464"/>
  <c r="BR211" i="26464"/>
  <c r="BS211" i="26464"/>
  <c r="BT211" i="26464"/>
  <c r="BU211" i="26464"/>
  <c r="BV211" i="26464"/>
  <c r="BW211" i="26464"/>
  <c r="BX211" i="26464"/>
  <c r="BY211" i="26464"/>
  <c r="BZ211" i="26464"/>
  <c r="CA211" i="26464"/>
  <c r="CB211" i="26464"/>
  <c r="CC211" i="26464"/>
  <c r="CD211" i="26464"/>
  <c r="CE211" i="26464"/>
  <c r="CF211" i="26464"/>
  <c r="CG211" i="26464"/>
  <c r="CH211" i="26464"/>
  <c r="CI211" i="26464"/>
  <c r="CJ211" i="26464"/>
  <c r="CK211" i="26464"/>
  <c r="CL211" i="26464"/>
  <c r="CM211" i="26464"/>
  <c r="CN211" i="26464"/>
  <c r="CO211" i="26464"/>
  <c r="CP211" i="26464"/>
  <c r="CQ211" i="26464"/>
  <c r="CR211" i="26464"/>
  <c r="CS211" i="26464"/>
  <c r="CT211" i="26464"/>
  <c r="CU211" i="26464"/>
  <c r="CV211" i="26464"/>
  <c r="CW211" i="26464"/>
  <c r="CX211" i="26464"/>
  <c r="CY211" i="26464"/>
  <c r="CZ211" i="26464"/>
  <c r="DA211" i="26464"/>
  <c r="DB211" i="26464"/>
  <c r="DE211" i="26464"/>
  <c r="DF211" i="26464"/>
  <c r="DG211" i="26464"/>
  <c r="DH211" i="26464"/>
  <c r="DI211" i="26464"/>
  <c r="DJ211" i="26464"/>
  <c r="DK211" i="26464"/>
  <c r="DL211" i="26464"/>
  <c r="DM211" i="26464"/>
  <c r="DN211" i="26464"/>
  <c r="DO211" i="26464"/>
  <c r="DP211" i="26464"/>
  <c r="DQ211" i="26464"/>
  <c r="DR211" i="26464"/>
  <c r="DS211" i="26464"/>
  <c r="DT211" i="26464"/>
  <c r="DU211" i="26464"/>
  <c r="DZ211" i="26464"/>
  <c r="EA211" i="26464"/>
  <c r="EB211" i="26464"/>
  <c r="EC211" i="26464"/>
  <c r="ED211" i="26464"/>
  <c r="EE211" i="26464"/>
  <c r="EF211" i="26464"/>
  <c r="EG211" i="26464"/>
  <c r="EH211" i="26464"/>
  <c r="EI211" i="26464"/>
  <c r="EJ211" i="26464"/>
  <c r="EK211" i="26464"/>
  <c r="EL211" i="26464"/>
  <c r="EM211" i="26464"/>
  <c r="EN211" i="26464"/>
  <c r="EO211" i="26464"/>
  <c r="EP211" i="26464"/>
  <c r="A212" i="26464"/>
  <c r="B212" i="26464"/>
  <c r="C212" i="26464"/>
  <c r="E212" i="26464"/>
  <c r="F212" i="26464"/>
  <c r="G212" i="26464"/>
  <c r="H212" i="26464"/>
  <c r="I212" i="26464"/>
  <c r="J212" i="26464"/>
  <c r="K212" i="26464"/>
  <c r="L212" i="26464"/>
  <c r="M212" i="26464"/>
  <c r="N212" i="26464"/>
  <c r="O212" i="26464"/>
  <c r="P212" i="26464"/>
  <c r="Q212" i="26464"/>
  <c r="R212" i="26464"/>
  <c r="S212" i="26464"/>
  <c r="T212" i="26464"/>
  <c r="U212" i="26464"/>
  <c r="V212" i="26464"/>
  <c r="W212" i="26464"/>
  <c r="X212" i="26464"/>
  <c r="Y212" i="26464"/>
  <c r="Z212" i="26464"/>
  <c r="AA212" i="26464"/>
  <c r="AB212" i="26464"/>
  <c r="AC212" i="26464"/>
  <c r="AD212" i="26464"/>
  <c r="AE212" i="26464"/>
  <c r="AF212" i="26464"/>
  <c r="AG212" i="26464"/>
  <c r="AH212" i="26464"/>
  <c r="AI212" i="26464"/>
  <c r="AJ212" i="26464"/>
  <c r="AK212" i="26464"/>
  <c r="AL212" i="26464"/>
  <c r="AM212" i="26464"/>
  <c r="AN212" i="26464"/>
  <c r="AO212" i="26464"/>
  <c r="AP212" i="26464"/>
  <c r="AQ212" i="26464"/>
  <c r="AR212" i="26464"/>
  <c r="AS212" i="26464"/>
  <c r="AT212" i="26464"/>
  <c r="AU212" i="26464"/>
  <c r="AV212" i="26464"/>
  <c r="AW212" i="26464"/>
  <c r="AX212" i="26464"/>
  <c r="AY212" i="26464"/>
  <c r="AZ212" i="26464"/>
  <c r="BA212" i="26464"/>
  <c r="BB212" i="26464"/>
  <c r="BC212" i="26464"/>
  <c r="BD212" i="26464"/>
  <c r="BE212" i="26464"/>
  <c r="BF212" i="26464"/>
  <c r="BG212" i="26464"/>
  <c r="BH212" i="26464"/>
  <c r="BI212" i="26464"/>
  <c r="BJ212" i="26464"/>
  <c r="BK212" i="26464"/>
  <c r="BL212" i="26464"/>
  <c r="BM212" i="26464"/>
  <c r="BN212" i="26464"/>
  <c r="BO212" i="26464"/>
  <c r="BP212" i="26464"/>
  <c r="BQ212" i="26464"/>
  <c r="BR212" i="26464"/>
  <c r="BS212" i="26464"/>
  <c r="BT212" i="26464"/>
  <c r="BU212" i="26464"/>
  <c r="BV212" i="26464"/>
  <c r="BW212" i="26464"/>
  <c r="BX212" i="26464"/>
  <c r="BY212" i="26464"/>
  <c r="BZ212" i="26464"/>
  <c r="CA212" i="26464"/>
  <c r="CB212" i="26464"/>
  <c r="CC212" i="26464"/>
  <c r="CD212" i="26464"/>
  <c r="CE212" i="26464"/>
  <c r="CF212" i="26464"/>
  <c r="CG212" i="26464"/>
  <c r="CH212" i="26464"/>
  <c r="CI212" i="26464"/>
  <c r="CJ212" i="26464"/>
  <c r="CK212" i="26464"/>
  <c r="CL212" i="26464"/>
  <c r="CM212" i="26464"/>
  <c r="CN212" i="26464"/>
  <c r="CO212" i="26464"/>
  <c r="CP212" i="26464"/>
  <c r="CQ212" i="26464"/>
  <c r="CR212" i="26464"/>
  <c r="CS212" i="26464"/>
  <c r="CT212" i="26464"/>
  <c r="CU212" i="26464"/>
  <c r="CV212" i="26464"/>
  <c r="CW212" i="26464"/>
  <c r="CX212" i="26464"/>
  <c r="CY212" i="26464"/>
  <c r="CZ212" i="26464"/>
  <c r="DA212" i="26464"/>
  <c r="DB212" i="26464"/>
  <c r="DE212" i="26464"/>
  <c r="DF212" i="26464"/>
  <c r="DG212" i="26464"/>
  <c r="DH212" i="26464"/>
  <c r="DI212" i="26464"/>
  <c r="DJ212" i="26464"/>
  <c r="DK212" i="26464"/>
  <c r="DL212" i="26464"/>
  <c r="DM212" i="26464"/>
  <c r="DN212" i="26464"/>
  <c r="DO212" i="26464"/>
  <c r="DP212" i="26464"/>
  <c r="DQ212" i="26464"/>
  <c r="DR212" i="26464"/>
  <c r="DS212" i="26464"/>
  <c r="DT212" i="26464"/>
  <c r="DU212" i="26464"/>
  <c r="DZ212" i="26464"/>
  <c r="EA212" i="26464"/>
  <c r="EB212" i="26464"/>
  <c r="EC212" i="26464"/>
  <c r="ED212" i="26464"/>
  <c r="EE212" i="26464"/>
  <c r="EF212" i="26464"/>
  <c r="EG212" i="26464"/>
  <c r="EH212" i="26464"/>
  <c r="EI212" i="26464"/>
  <c r="EJ212" i="26464"/>
  <c r="EK212" i="26464"/>
  <c r="EL212" i="26464"/>
  <c r="EM212" i="26464"/>
  <c r="EN212" i="26464"/>
  <c r="EO212" i="26464"/>
  <c r="EP212" i="26464"/>
  <c r="A213" i="26464"/>
  <c r="B213" i="26464"/>
  <c r="C213" i="26464"/>
  <c r="E213" i="26464"/>
  <c r="F213" i="26464"/>
  <c r="G213" i="26464"/>
  <c r="H213" i="26464"/>
  <c r="I213" i="26464"/>
  <c r="J213" i="26464"/>
  <c r="K213" i="26464"/>
  <c r="L213" i="26464"/>
  <c r="M213" i="26464"/>
  <c r="N213" i="26464"/>
  <c r="O213" i="26464"/>
  <c r="P213" i="26464"/>
  <c r="Q213" i="26464"/>
  <c r="R213" i="26464"/>
  <c r="S213" i="26464"/>
  <c r="T213" i="26464"/>
  <c r="U213" i="26464"/>
  <c r="V213" i="26464"/>
  <c r="W213" i="26464"/>
  <c r="X213" i="26464"/>
  <c r="Y213" i="26464"/>
  <c r="Z213" i="26464"/>
  <c r="AA213" i="26464"/>
  <c r="AB213" i="26464"/>
  <c r="AC213" i="26464"/>
  <c r="AD213" i="26464"/>
  <c r="AE213" i="26464"/>
  <c r="AF213" i="26464"/>
  <c r="AG213" i="26464"/>
  <c r="AH213" i="26464"/>
  <c r="AI213" i="26464"/>
  <c r="AJ213" i="26464"/>
  <c r="AK213" i="26464"/>
  <c r="AL213" i="26464"/>
  <c r="AM213" i="26464"/>
  <c r="AN213" i="26464"/>
  <c r="AO213" i="26464"/>
  <c r="AP213" i="26464"/>
  <c r="AQ213" i="26464"/>
  <c r="AR213" i="26464"/>
  <c r="AS213" i="26464"/>
  <c r="AT213" i="26464"/>
  <c r="AU213" i="26464"/>
  <c r="AV213" i="26464"/>
  <c r="AW213" i="26464"/>
  <c r="AX213" i="26464"/>
  <c r="AY213" i="26464"/>
  <c r="AZ213" i="26464"/>
  <c r="BA213" i="26464"/>
  <c r="BB213" i="26464"/>
  <c r="BC213" i="26464"/>
  <c r="BD213" i="26464"/>
  <c r="BE213" i="26464"/>
  <c r="BF213" i="26464"/>
  <c r="BG213" i="26464"/>
  <c r="BH213" i="26464"/>
  <c r="BI213" i="26464"/>
  <c r="BJ213" i="26464"/>
  <c r="BK213" i="26464"/>
  <c r="BL213" i="26464"/>
  <c r="BM213" i="26464"/>
  <c r="BN213" i="26464"/>
  <c r="BO213" i="26464"/>
  <c r="BP213" i="26464"/>
  <c r="BQ213" i="26464"/>
  <c r="BR213" i="26464"/>
  <c r="BS213" i="26464"/>
  <c r="BT213" i="26464"/>
  <c r="BU213" i="26464"/>
  <c r="BV213" i="26464"/>
  <c r="BW213" i="26464"/>
  <c r="BX213" i="26464"/>
  <c r="BY213" i="26464"/>
  <c r="BZ213" i="26464"/>
  <c r="CA213" i="26464"/>
  <c r="CB213" i="26464"/>
  <c r="CC213" i="26464"/>
  <c r="CD213" i="26464"/>
  <c r="CE213" i="26464"/>
  <c r="CF213" i="26464"/>
  <c r="CG213" i="26464"/>
  <c r="CH213" i="26464"/>
  <c r="CI213" i="26464"/>
  <c r="CJ213" i="26464"/>
  <c r="CK213" i="26464"/>
  <c r="CL213" i="26464"/>
  <c r="CM213" i="26464"/>
  <c r="CN213" i="26464"/>
  <c r="CO213" i="26464"/>
  <c r="CP213" i="26464"/>
  <c r="CQ213" i="26464"/>
  <c r="CR213" i="26464"/>
  <c r="CS213" i="26464"/>
  <c r="CT213" i="26464"/>
  <c r="CU213" i="26464"/>
  <c r="CV213" i="26464"/>
  <c r="CW213" i="26464"/>
  <c r="CX213" i="26464"/>
  <c r="CY213" i="26464"/>
  <c r="CZ213" i="26464"/>
  <c r="DA213" i="26464"/>
  <c r="DB213" i="26464"/>
  <c r="DE213" i="26464"/>
  <c r="DF213" i="26464"/>
  <c r="DG213" i="26464"/>
  <c r="DH213" i="26464"/>
  <c r="DI213" i="26464"/>
  <c r="DJ213" i="26464"/>
  <c r="DK213" i="26464"/>
  <c r="DL213" i="26464"/>
  <c r="DM213" i="26464"/>
  <c r="DN213" i="26464"/>
  <c r="DO213" i="26464"/>
  <c r="DP213" i="26464"/>
  <c r="DQ213" i="26464"/>
  <c r="DR213" i="26464"/>
  <c r="DS213" i="26464"/>
  <c r="DT213" i="26464"/>
  <c r="DU213" i="26464"/>
  <c r="DZ213" i="26464"/>
  <c r="EA213" i="26464"/>
  <c r="EB213" i="26464"/>
  <c r="EC213" i="26464"/>
  <c r="ED213" i="26464"/>
  <c r="EE213" i="26464"/>
  <c r="EF213" i="26464"/>
  <c r="EG213" i="26464"/>
  <c r="EH213" i="26464"/>
  <c r="EI213" i="26464"/>
  <c r="EJ213" i="26464"/>
  <c r="EK213" i="26464"/>
  <c r="EL213" i="26464"/>
  <c r="EM213" i="26464"/>
  <c r="EN213" i="26464"/>
  <c r="EO213" i="26464"/>
  <c r="EP213" i="26464"/>
  <c r="A214" i="26464"/>
  <c r="B214" i="26464"/>
  <c r="C214" i="26464"/>
  <c r="E214" i="26464"/>
  <c r="F214" i="26464"/>
  <c r="G214" i="26464"/>
  <c r="H214" i="26464"/>
  <c r="I214" i="26464"/>
  <c r="J214" i="26464"/>
  <c r="K214" i="26464"/>
  <c r="L214" i="26464"/>
  <c r="M214" i="26464"/>
  <c r="N214" i="26464"/>
  <c r="O214" i="26464"/>
  <c r="P214" i="26464"/>
  <c r="Q214" i="26464"/>
  <c r="R214" i="26464"/>
  <c r="S214" i="26464"/>
  <c r="T214" i="26464"/>
  <c r="U214" i="26464"/>
  <c r="V214" i="26464"/>
  <c r="W214" i="26464"/>
  <c r="X214" i="26464"/>
  <c r="Y214" i="26464"/>
  <c r="Z214" i="26464"/>
  <c r="AA214" i="26464"/>
  <c r="AB214" i="26464"/>
  <c r="AC214" i="26464"/>
  <c r="AD214" i="26464"/>
  <c r="AE214" i="26464"/>
  <c r="AF214" i="26464"/>
  <c r="AG214" i="26464"/>
  <c r="AH214" i="26464"/>
  <c r="AI214" i="26464"/>
  <c r="AJ214" i="26464"/>
  <c r="AK214" i="26464"/>
  <c r="AL214" i="26464"/>
  <c r="AM214" i="26464"/>
  <c r="AN214" i="26464"/>
  <c r="AO214" i="26464"/>
  <c r="AP214" i="26464"/>
  <c r="AQ214" i="26464"/>
  <c r="AR214" i="26464"/>
  <c r="AS214" i="26464"/>
  <c r="AT214" i="26464"/>
  <c r="AU214" i="26464"/>
  <c r="AV214" i="26464"/>
  <c r="AW214" i="26464"/>
  <c r="AX214" i="26464"/>
  <c r="AY214" i="26464"/>
  <c r="AZ214" i="26464"/>
  <c r="BA214" i="26464"/>
  <c r="BB214" i="26464"/>
  <c r="BC214" i="26464"/>
  <c r="BD214" i="26464"/>
  <c r="BE214" i="26464"/>
  <c r="BF214" i="26464"/>
  <c r="BG214" i="26464"/>
  <c r="BH214" i="26464"/>
  <c r="BI214" i="26464"/>
  <c r="BJ214" i="26464"/>
  <c r="BK214" i="26464"/>
  <c r="BL214" i="26464"/>
  <c r="BM214" i="26464"/>
  <c r="BN214" i="26464"/>
  <c r="BO214" i="26464"/>
  <c r="BP214" i="26464"/>
  <c r="BQ214" i="26464"/>
  <c r="BR214" i="26464"/>
  <c r="BS214" i="26464"/>
  <c r="BT214" i="26464"/>
  <c r="BU214" i="26464"/>
  <c r="BV214" i="26464"/>
  <c r="BW214" i="26464"/>
  <c r="BX214" i="26464"/>
  <c r="BY214" i="26464"/>
  <c r="BZ214" i="26464"/>
  <c r="CA214" i="26464"/>
  <c r="CB214" i="26464"/>
  <c r="CC214" i="26464"/>
  <c r="CD214" i="26464"/>
  <c r="CE214" i="26464"/>
  <c r="CF214" i="26464"/>
  <c r="CG214" i="26464"/>
  <c r="CH214" i="26464"/>
  <c r="CI214" i="26464"/>
  <c r="CJ214" i="26464"/>
  <c r="CK214" i="26464"/>
  <c r="CL214" i="26464"/>
  <c r="CM214" i="26464"/>
  <c r="CN214" i="26464"/>
  <c r="CO214" i="26464"/>
  <c r="CP214" i="26464"/>
  <c r="CQ214" i="26464"/>
  <c r="CR214" i="26464"/>
  <c r="CS214" i="26464"/>
  <c r="CT214" i="26464"/>
  <c r="CU214" i="26464"/>
  <c r="CV214" i="26464"/>
  <c r="CW214" i="26464"/>
  <c r="CX214" i="26464"/>
  <c r="CY214" i="26464"/>
  <c r="CZ214" i="26464"/>
  <c r="DA214" i="26464"/>
  <c r="DB214" i="26464"/>
  <c r="DE214" i="26464"/>
  <c r="DF214" i="26464"/>
  <c r="DG214" i="26464"/>
  <c r="DH214" i="26464"/>
  <c r="DI214" i="26464"/>
  <c r="DJ214" i="26464"/>
  <c r="DK214" i="26464"/>
  <c r="DL214" i="26464"/>
  <c r="DM214" i="26464"/>
  <c r="DN214" i="26464"/>
  <c r="DO214" i="26464"/>
  <c r="DP214" i="26464"/>
  <c r="DQ214" i="26464"/>
  <c r="DR214" i="26464"/>
  <c r="DS214" i="26464"/>
  <c r="DT214" i="26464"/>
  <c r="DU214" i="26464"/>
  <c r="DZ214" i="26464"/>
  <c r="EA214" i="26464"/>
  <c r="EB214" i="26464"/>
  <c r="EC214" i="26464"/>
  <c r="ED214" i="26464"/>
  <c r="EE214" i="26464"/>
  <c r="EF214" i="26464"/>
  <c r="EG214" i="26464"/>
  <c r="EH214" i="26464"/>
  <c r="EI214" i="26464"/>
  <c r="EJ214" i="26464"/>
  <c r="EK214" i="26464"/>
  <c r="EL214" i="26464"/>
  <c r="EM214" i="26464"/>
  <c r="EN214" i="26464"/>
  <c r="EO214" i="26464"/>
  <c r="EP214" i="26464"/>
  <c r="A215" i="26464"/>
  <c r="B215" i="26464"/>
  <c r="C215" i="26464"/>
  <c r="E215" i="26464"/>
  <c r="F215" i="26464"/>
  <c r="G215" i="26464"/>
  <c r="H215" i="26464"/>
  <c r="I215" i="26464"/>
  <c r="J215" i="26464"/>
  <c r="K215" i="26464"/>
  <c r="L215" i="26464"/>
  <c r="M215" i="26464"/>
  <c r="N215" i="26464"/>
  <c r="O215" i="26464"/>
  <c r="P215" i="26464"/>
  <c r="Q215" i="26464"/>
  <c r="R215" i="26464"/>
  <c r="S215" i="26464"/>
  <c r="T215" i="26464"/>
  <c r="U215" i="26464"/>
  <c r="V215" i="26464"/>
  <c r="W215" i="26464"/>
  <c r="X215" i="26464"/>
  <c r="Y215" i="26464"/>
  <c r="Z215" i="26464"/>
  <c r="AA215" i="26464"/>
  <c r="AB215" i="26464"/>
  <c r="AC215" i="26464"/>
  <c r="AD215" i="26464"/>
  <c r="AE215" i="26464"/>
  <c r="AF215" i="26464"/>
  <c r="AG215" i="26464"/>
  <c r="AH215" i="26464"/>
  <c r="AI215" i="26464"/>
  <c r="AJ215" i="26464"/>
  <c r="AK215" i="26464"/>
  <c r="AL215" i="26464"/>
  <c r="AM215" i="26464"/>
  <c r="AN215" i="26464"/>
  <c r="AO215" i="26464"/>
  <c r="AP215" i="26464"/>
  <c r="AQ215" i="26464"/>
  <c r="AR215" i="26464"/>
  <c r="AS215" i="26464"/>
  <c r="AT215" i="26464"/>
  <c r="AU215" i="26464"/>
  <c r="AV215" i="26464"/>
  <c r="AW215" i="26464"/>
  <c r="AX215" i="26464"/>
  <c r="AY215" i="26464"/>
  <c r="AZ215" i="26464"/>
  <c r="BA215" i="26464"/>
  <c r="BB215" i="26464"/>
  <c r="BC215" i="26464"/>
  <c r="BD215" i="26464"/>
  <c r="BE215" i="26464"/>
  <c r="BF215" i="26464"/>
  <c r="BG215" i="26464"/>
  <c r="BH215" i="26464"/>
  <c r="BI215" i="26464"/>
  <c r="BJ215" i="26464"/>
  <c r="BK215" i="26464"/>
  <c r="BL215" i="26464"/>
  <c r="BM215" i="26464"/>
  <c r="BN215" i="26464"/>
  <c r="BO215" i="26464"/>
  <c r="BP215" i="26464"/>
  <c r="BQ215" i="26464"/>
  <c r="BR215" i="26464"/>
  <c r="BS215" i="26464"/>
  <c r="BT215" i="26464"/>
  <c r="BU215" i="26464"/>
  <c r="BV215" i="26464"/>
  <c r="BW215" i="26464"/>
  <c r="BX215" i="26464"/>
  <c r="BY215" i="26464"/>
  <c r="BZ215" i="26464"/>
  <c r="CA215" i="26464"/>
  <c r="CB215" i="26464"/>
  <c r="CC215" i="26464"/>
  <c r="CD215" i="26464"/>
  <c r="CE215" i="26464"/>
  <c r="CF215" i="26464"/>
  <c r="CG215" i="26464"/>
  <c r="CH215" i="26464"/>
  <c r="CI215" i="26464"/>
  <c r="CJ215" i="26464"/>
  <c r="CK215" i="26464"/>
  <c r="CL215" i="26464"/>
  <c r="CM215" i="26464"/>
  <c r="CN215" i="26464"/>
  <c r="CO215" i="26464"/>
  <c r="CP215" i="26464"/>
  <c r="CQ215" i="26464"/>
  <c r="CR215" i="26464"/>
  <c r="CS215" i="26464"/>
  <c r="CT215" i="26464"/>
  <c r="CU215" i="26464"/>
  <c r="CV215" i="26464"/>
  <c r="CW215" i="26464"/>
  <c r="CX215" i="26464"/>
  <c r="CY215" i="26464"/>
  <c r="CZ215" i="26464"/>
  <c r="DA215" i="26464"/>
  <c r="DB215" i="26464"/>
  <c r="DE215" i="26464"/>
  <c r="DF215" i="26464"/>
  <c r="DG215" i="26464"/>
  <c r="DH215" i="26464"/>
  <c r="DI215" i="26464"/>
  <c r="DJ215" i="26464"/>
  <c r="DK215" i="26464"/>
  <c r="DL215" i="26464"/>
  <c r="DM215" i="26464"/>
  <c r="DN215" i="26464"/>
  <c r="DO215" i="26464"/>
  <c r="DP215" i="26464"/>
  <c r="DQ215" i="26464"/>
  <c r="DR215" i="26464"/>
  <c r="DS215" i="26464"/>
  <c r="DT215" i="26464"/>
  <c r="DU215" i="26464"/>
  <c r="DZ215" i="26464"/>
  <c r="EA215" i="26464"/>
  <c r="EB215" i="26464"/>
  <c r="EC215" i="26464"/>
  <c r="ED215" i="26464"/>
  <c r="EE215" i="26464"/>
  <c r="EF215" i="26464"/>
  <c r="EG215" i="26464"/>
  <c r="EH215" i="26464"/>
  <c r="EI215" i="26464"/>
  <c r="EJ215" i="26464"/>
  <c r="EK215" i="26464"/>
  <c r="EL215" i="26464"/>
  <c r="EM215" i="26464"/>
  <c r="EN215" i="26464"/>
  <c r="EO215" i="26464"/>
  <c r="EP215" i="26464"/>
  <c r="A216" i="26464"/>
  <c r="B216" i="26464"/>
  <c r="C216" i="26464"/>
  <c r="E216" i="26464"/>
  <c r="F216" i="26464"/>
  <c r="G216" i="26464"/>
  <c r="H216" i="26464"/>
  <c r="I216" i="26464"/>
  <c r="J216" i="26464"/>
  <c r="K216" i="26464"/>
  <c r="L216" i="26464"/>
  <c r="M216" i="26464"/>
  <c r="N216" i="26464"/>
  <c r="O216" i="26464"/>
  <c r="P216" i="26464"/>
  <c r="Q216" i="26464"/>
  <c r="R216" i="26464"/>
  <c r="S216" i="26464"/>
  <c r="T216" i="26464"/>
  <c r="U216" i="26464"/>
  <c r="V216" i="26464"/>
  <c r="W216" i="26464"/>
  <c r="X216" i="26464"/>
  <c r="Y216" i="26464"/>
  <c r="Z216" i="26464"/>
  <c r="AA216" i="26464"/>
  <c r="AB216" i="26464"/>
  <c r="AC216" i="26464"/>
  <c r="AD216" i="26464"/>
  <c r="AE216" i="26464"/>
  <c r="AF216" i="26464"/>
  <c r="AG216" i="26464"/>
  <c r="AH216" i="26464"/>
  <c r="AI216" i="26464"/>
  <c r="AJ216" i="26464"/>
  <c r="AK216" i="26464"/>
  <c r="AL216" i="26464"/>
  <c r="AM216" i="26464"/>
  <c r="AN216" i="26464"/>
  <c r="AO216" i="26464"/>
  <c r="AP216" i="26464"/>
  <c r="AQ216" i="26464"/>
  <c r="AR216" i="26464"/>
  <c r="AS216" i="26464"/>
  <c r="AT216" i="26464"/>
  <c r="AU216" i="26464"/>
  <c r="AV216" i="26464"/>
  <c r="AW216" i="26464"/>
  <c r="AX216" i="26464"/>
  <c r="AY216" i="26464"/>
  <c r="AZ216" i="26464"/>
  <c r="BA216" i="26464"/>
  <c r="BB216" i="26464"/>
  <c r="BC216" i="26464"/>
  <c r="BD216" i="26464"/>
  <c r="BE216" i="26464"/>
  <c r="BF216" i="26464"/>
  <c r="BG216" i="26464"/>
  <c r="BH216" i="26464"/>
  <c r="BI216" i="26464"/>
  <c r="BJ216" i="26464"/>
  <c r="BK216" i="26464"/>
  <c r="BL216" i="26464"/>
  <c r="BM216" i="26464"/>
  <c r="BN216" i="26464"/>
  <c r="BO216" i="26464"/>
  <c r="BP216" i="26464"/>
  <c r="BQ216" i="26464"/>
  <c r="BR216" i="26464"/>
  <c r="BS216" i="26464"/>
  <c r="BT216" i="26464"/>
  <c r="BU216" i="26464"/>
  <c r="BV216" i="26464"/>
  <c r="BW216" i="26464"/>
  <c r="BX216" i="26464"/>
  <c r="BY216" i="26464"/>
  <c r="BZ216" i="26464"/>
  <c r="CA216" i="26464"/>
  <c r="CB216" i="26464"/>
  <c r="CC216" i="26464"/>
  <c r="CD216" i="26464"/>
  <c r="CE216" i="26464"/>
  <c r="CF216" i="26464"/>
  <c r="CG216" i="26464"/>
  <c r="CH216" i="26464"/>
  <c r="CI216" i="26464"/>
  <c r="CJ216" i="26464"/>
  <c r="CK216" i="26464"/>
  <c r="CL216" i="26464"/>
  <c r="CM216" i="26464"/>
  <c r="CN216" i="26464"/>
  <c r="CO216" i="26464"/>
  <c r="CP216" i="26464"/>
  <c r="CQ216" i="26464"/>
  <c r="CR216" i="26464"/>
  <c r="CS216" i="26464"/>
  <c r="CT216" i="26464"/>
  <c r="CU216" i="26464"/>
  <c r="CV216" i="26464"/>
  <c r="CW216" i="26464"/>
  <c r="CX216" i="26464"/>
  <c r="CY216" i="26464"/>
  <c r="CZ216" i="26464"/>
  <c r="DA216" i="26464"/>
  <c r="DB216" i="26464"/>
  <c r="DE216" i="26464"/>
  <c r="DF216" i="26464"/>
  <c r="DG216" i="26464"/>
  <c r="DH216" i="26464"/>
  <c r="DI216" i="26464"/>
  <c r="DJ216" i="26464"/>
  <c r="DK216" i="26464"/>
  <c r="DL216" i="26464"/>
  <c r="DM216" i="26464"/>
  <c r="DN216" i="26464"/>
  <c r="DO216" i="26464"/>
  <c r="DP216" i="26464"/>
  <c r="DQ216" i="26464"/>
  <c r="DR216" i="26464"/>
  <c r="DS216" i="26464"/>
  <c r="DT216" i="26464"/>
  <c r="DU216" i="26464"/>
  <c r="DZ216" i="26464"/>
  <c r="EA216" i="26464"/>
  <c r="EB216" i="26464"/>
  <c r="EC216" i="26464"/>
  <c r="ED216" i="26464"/>
  <c r="EE216" i="26464"/>
  <c r="EF216" i="26464"/>
  <c r="EG216" i="26464"/>
  <c r="EH216" i="26464"/>
  <c r="EI216" i="26464"/>
  <c r="EJ216" i="26464"/>
  <c r="EK216" i="26464"/>
  <c r="EL216" i="26464"/>
  <c r="EM216" i="26464"/>
  <c r="EN216" i="26464"/>
  <c r="EO216" i="26464"/>
  <c r="EP216" i="26464"/>
  <c r="A217" i="26464"/>
  <c r="B217" i="26464"/>
  <c r="C217" i="26464"/>
  <c r="E217" i="26464"/>
  <c r="F217" i="26464"/>
  <c r="G217" i="26464"/>
  <c r="H217" i="26464"/>
  <c r="I217" i="26464"/>
  <c r="J217" i="26464"/>
  <c r="K217" i="26464"/>
  <c r="L217" i="26464"/>
  <c r="M217" i="26464"/>
  <c r="N217" i="26464"/>
  <c r="O217" i="26464"/>
  <c r="P217" i="26464"/>
  <c r="Q217" i="26464"/>
  <c r="R217" i="26464"/>
  <c r="S217" i="26464"/>
  <c r="T217" i="26464"/>
  <c r="U217" i="26464"/>
  <c r="V217" i="26464"/>
  <c r="W217" i="26464"/>
  <c r="X217" i="26464"/>
  <c r="Y217" i="26464"/>
  <c r="Z217" i="26464"/>
  <c r="AA217" i="26464"/>
  <c r="AB217" i="26464"/>
  <c r="AC217" i="26464"/>
  <c r="AD217" i="26464"/>
  <c r="AE217" i="26464"/>
  <c r="AF217" i="26464"/>
  <c r="AG217" i="26464"/>
  <c r="AH217" i="26464"/>
  <c r="AI217" i="26464"/>
  <c r="AJ217" i="26464"/>
  <c r="AK217" i="26464"/>
  <c r="AL217" i="26464"/>
  <c r="AM217" i="26464"/>
  <c r="AN217" i="26464"/>
  <c r="AO217" i="26464"/>
  <c r="AP217" i="26464"/>
  <c r="AQ217" i="26464"/>
  <c r="AR217" i="26464"/>
  <c r="AS217" i="26464"/>
  <c r="AT217" i="26464"/>
  <c r="AU217" i="26464"/>
  <c r="AV217" i="26464"/>
  <c r="AW217" i="26464"/>
  <c r="AX217" i="26464"/>
  <c r="AY217" i="26464"/>
  <c r="AZ217" i="26464"/>
  <c r="BA217" i="26464"/>
  <c r="BB217" i="26464"/>
  <c r="BC217" i="26464"/>
  <c r="BD217" i="26464"/>
  <c r="BE217" i="26464"/>
  <c r="BF217" i="26464"/>
  <c r="BG217" i="26464"/>
  <c r="BH217" i="26464"/>
  <c r="BI217" i="26464"/>
  <c r="BJ217" i="26464"/>
  <c r="BK217" i="26464"/>
  <c r="BL217" i="26464"/>
  <c r="BM217" i="26464"/>
  <c r="BN217" i="26464"/>
  <c r="BO217" i="26464"/>
  <c r="BP217" i="26464"/>
  <c r="BQ217" i="26464"/>
  <c r="BR217" i="26464"/>
  <c r="BS217" i="26464"/>
  <c r="BT217" i="26464"/>
  <c r="BU217" i="26464"/>
  <c r="BV217" i="26464"/>
  <c r="BW217" i="26464"/>
  <c r="BX217" i="26464"/>
  <c r="BY217" i="26464"/>
  <c r="BZ217" i="26464"/>
  <c r="CA217" i="26464"/>
  <c r="CB217" i="26464"/>
  <c r="CC217" i="26464"/>
  <c r="CD217" i="26464"/>
  <c r="CE217" i="26464"/>
  <c r="CF217" i="26464"/>
  <c r="CG217" i="26464"/>
  <c r="CH217" i="26464"/>
  <c r="CI217" i="26464"/>
  <c r="CJ217" i="26464"/>
  <c r="CK217" i="26464"/>
  <c r="CL217" i="26464"/>
  <c r="CM217" i="26464"/>
  <c r="CN217" i="26464"/>
  <c r="CO217" i="26464"/>
  <c r="CP217" i="26464"/>
  <c r="CQ217" i="26464"/>
  <c r="CR217" i="26464"/>
  <c r="CS217" i="26464"/>
  <c r="CT217" i="26464"/>
  <c r="CU217" i="26464"/>
  <c r="CV217" i="26464"/>
  <c r="CW217" i="26464"/>
  <c r="CX217" i="26464"/>
  <c r="CY217" i="26464"/>
  <c r="CZ217" i="26464"/>
  <c r="DA217" i="26464"/>
  <c r="DB217" i="26464"/>
  <c r="DE217" i="26464"/>
  <c r="DF217" i="26464"/>
  <c r="DG217" i="26464"/>
  <c r="DH217" i="26464"/>
  <c r="DI217" i="26464"/>
  <c r="DJ217" i="26464"/>
  <c r="DK217" i="26464"/>
  <c r="DL217" i="26464"/>
  <c r="DM217" i="26464"/>
  <c r="DN217" i="26464"/>
  <c r="DO217" i="26464"/>
  <c r="DP217" i="26464"/>
  <c r="DQ217" i="26464"/>
  <c r="DR217" i="26464"/>
  <c r="DS217" i="26464"/>
  <c r="DT217" i="26464"/>
  <c r="DU217" i="26464"/>
  <c r="DZ217" i="26464"/>
  <c r="EA217" i="26464"/>
  <c r="EB217" i="26464"/>
  <c r="EC217" i="26464"/>
  <c r="ED217" i="26464"/>
  <c r="EE217" i="26464"/>
  <c r="EF217" i="26464"/>
  <c r="EG217" i="26464"/>
  <c r="EH217" i="26464"/>
  <c r="EI217" i="26464"/>
  <c r="EJ217" i="26464"/>
  <c r="EK217" i="26464"/>
  <c r="EL217" i="26464"/>
  <c r="EM217" i="26464"/>
  <c r="EN217" i="26464"/>
  <c r="EO217" i="26464"/>
  <c r="EP217" i="26464"/>
  <c r="A218" i="26464"/>
  <c r="B218" i="26464"/>
  <c r="C218" i="26464"/>
  <c r="E218" i="26464"/>
  <c r="F218" i="26464"/>
  <c r="G218" i="26464"/>
  <c r="H218" i="26464"/>
  <c r="I218" i="26464"/>
  <c r="J218" i="26464"/>
  <c r="K218" i="26464"/>
  <c r="L218" i="26464"/>
  <c r="M218" i="26464"/>
  <c r="N218" i="26464"/>
  <c r="O218" i="26464"/>
  <c r="P218" i="26464"/>
  <c r="Q218" i="26464"/>
  <c r="R218" i="26464"/>
  <c r="S218" i="26464"/>
  <c r="T218" i="26464"/>
  <c r="U218" i="26464"/>
  <c r="V218" i="26464"/>
  <c r="W218" i="26464"/>
  <c r="X218" i="26464"/>
  <c r="Y218" i="26464"/>
  <c r="Z218" i="26464"/>
  <c r="AA218" i="26464"/>
  <c r="AB218" i="26464"/>
  <c r="AC218" i="26464"/>
  <c r="AD218" i="26464"/>
  <c r="AE218" i="26464"/>
  <c r="AF218" i="26464"/>
  <c r="AG218" i="26464"/>
  <c r="AH218" i="26464"/>
  <c r="AI218" i="26464"/>
  <c r="AJ218" i="26464"/>
  <c r="AK218" i="26464"/>
  <c r="AL218" i="26464"/>
  <c r="AM218" i="26464"/>
  <c r="AN218" i="26464"/>
  <c r="AO218" i="26464"/>
  <c r="AP218" i="26464"/>
  <c r="AQ218" i="26464"/>
  <c r="AR218" i="26464"/>
  <c r="AS218" i="26464"/>
  <c r="AT218" i="26464"/>
  <c r="AU218" i="26464"/>
  <c r="AV218" i="26464"/>
  <c r="AW218" i="26464"/>
  <c r="AX218" i="26464"/>
  <c r="AY218" i="26464"/>
  <c r="AZ218" i="26464"/>
  <c r="BA218" i="26464"/>
  <c r="BB218" i="26464"/>
  <c r="BC218" i="26464"/>
  <c r="BD218" i="26464"/>
  <c r="BE218" i="26464"/>
  <c r="BF218" i="26464"/>
  <c r="BG218" i="26464"/>
  <c r="BH218" i="26464"/>
  <c r="BI218" i="26464"/>
  <c r="BJ218" i="26464"/>
  <c r="BK218" i="26464"/>
  <c r="BL218" i="26464"/>
  <c r="BM218" i="26464"/>
  <c r="BN218" i="26464"/>
  <c r="BO218" i="26464"/>
  <c r="BP218" i="26464"/>
  <c r="BQ218" i="26464"/>
  <c r="BR218" i="26464"/>
  <c r="BS218" i="26464"/>
  <c r="BT218" i="26464"/>
  <c r="BU218" i="26464"/>
  <c r="BV218" i="26464"/>
  <c r="BW218" i="26464"/>
  <c r="BX218" i="26464"/>
  <c r="BY218" i="26464"/>
  <c r="BZ218" i="26464"/>
  <c r="CA218" i="26464"/>
  <c r="CB218" i="26464"/>
  <c r="CC218" i="26464"/>
  <c r="CD218" i="26464"/>
  <c r="CE218" i="26464"/>
  <c r="CF218" i="26464"/>
  <c r="CG218" i="26464"/>
  <c r="CH218" i="26464"/>
  <c r="CI218" i="26464"/>
  <c r="CJ218" i="26464"/>
  <c r="CK218" i="26464"/>
  <c r="CL218" i="26464"/>
  <c r="CM218" i="26464"/>
  <c r="CN218" i="26464"/>
  <c r="CO218" i="26464"/>
  <c r="CP218" i="26464"/>
  <c r="CQ218" i="26464"/>
  <c r="CR218" i="26464"/>
  <c r="CS218" i="26464"/>
  <c r="CT218" i="26464"/>
  <c r="CU218" i="26464"/>
  <c r="CV218" i="26464"/>
  <c r="CW218" i="26464"/>
  <c r="CX218" i="26464"/>
  <c r="CY218" i="26464"/>
  <c r="CZ218" i="26464"/>
  <c r="DA218" i="26464"/>
  <c r="DB218" i="26464"/>
  <c r="DE218" i="26464"/>
  <c r="DF218" i="26464"/>
  <c r="DG218" i="26464"/>
  <c r="DH218" i="26464"/>
  <c r="DI218" i="26464"/>
  <c r="DJ218" i="26464"/>
  <c r="DK218" i="26464"/>
  <c r="DL218" i="26464"/>
  <c r="DM218" i="26464"/>
  <c r="DN218" i="26464"/>
  <c r="DO218" i="26464"/>
  <c r="DP218" i="26464"/>
  <c r="DQ218" i="26464"/>
  <c r="DR218" i="26464"/>
  <c r="DS218" i="26464"/>
  <c r="DT218" i="26464"/>
  <c r="DU218" i="26464"/>
  <c r="DZ218" i="26464"/>
  <c r="EA218" i="26464"/>
  <c r="EB218" i="26464"/>
  <c r="EC218" i="26464"/>
  <c r="ED218" i="26464"/>
  <c r="EE218" i="26464"/>
  <c r="EF218" i="26464"/>
  <c r="EG218" i="26464"/>
  <c r="EH218" i="26464"/>
  <c r="EI218" i="26464"/>
  <c r="EJ218" i="26464"/>
  <c r="EK218" i="26464"/>
  <c r="EL218" i="26464"/>
  <c r="EM218" i="26464"/>
  <c r="EN218" i="26464"/>
  <c r="EO218" i="26464"/>
  <c r="EP218" i="26464"/>
  <c r="A219" i="26464"/>
  <c r="B219" i="26464"/>
  <c r="C219" i="26464"/>
  <c r="E219" i="26464"/>
  <c r="F219" i="26464"/>
  <c r="G219" i="26464"/>
  <c r="H219" i="26464"/>
  <c r="I219" i="26464"/>
  <c r="J219" i="26464"/>
  <c r="K219" i="26464"/>
  <c r="L219" i="26464"/>
  <c r="M219" i="26464"/>
  <c r="N219" i="26464"/>
  <c r="O219" i="26464"/>
  <c r="P219" i="26464"/>
  <c r="Q219" i="26464"/>
  <c r="R219" i="26464"/>
  <c r="S219" i="26464"/>
  <c r="T219" i="26464"/>
  <c r="U219" i="26464"/>
  <c r="V219" i="26464"/>
  <c r="W219" i="26464"/>
  <c r="X219" i="26464"/>
  <c r="Y219" i="26464"/>
  <c r="Z219" i="26464"/>
  <c r="AA219" i="26464"/>
  <c r="AB219" i="26464"/>
  <c r="AC219" i="26464"/>
  <c r="AD219" i="26464"/>
  <c r="AE219" i="26464"/>
  <c r="AF219" i="26464"/>
  <c r="AG219" i="26464"/>
  <c r="AH219" i="26464"/>
  <c r="AI219" i="26464"/>
  <c r="AJ219" i="26464"/>
  <c r="AK219" i="26464"/>
  <c r="AL219" i="26464"/>
  <c r="AM219" i="26464"/>
  <c r="AN219" i="26464"/>
  <c r="AO219" i="26464"/>
  <c r="AP219" i="26464"/>
  <c r="AQ219" i="26464"/>
  <c r="AR219" i="26464"/>
  <c r="AS219" i="26464"/>
  <c r="AT219" i="26464"/>
  <c r="AU219" i="26464"/>
  <c r="AV219" i="26464"/>
  <c r="AW219" i="26464"/>
  <c r="AX219" i="26464"/>
  <c r="AY219" i="26464"/>
  <c r="AZ219" i="26464"/>
  <c r="BA219" i="26464"/>
  <c r="BB219" i="26464"/>
  <c r="BC219" i="26464"/>
  <c r="BD219" i="26464"/>
  <c r="BE219" i="26464"/>
  <c r="BF219" i="26464"/>
  <c r="BG219" i="26464"/>
  <c r="BH219" i="26464"/>
  <c r="BI219" i="26464"/>
  <c r="BJ219" i="26464"/>
  <c r="BK219" i="26464"/>
  <c r="BL219" i="26464"/>
  <c r="BM219" i="26464"/>
  <c r="BN219" i="26464"/>
  <c r="BO219" i="26464"/>
  <c r="BP219" i="26464"/>
  <c r="BQ219" i="26464"/>
  <c r="BR219" i="26464"/>
  <c r="BS219" i="26464"/>
  <c r="BT219" i="26464"/>
  <c r="BU219" i="26464"/>
  <c r="BV219" i="26464"/>
  <c r="BW219" i="26464"/>
  <c r="BX219" i="26464"/>
  <c r="BY219" i="26464"/>
  <c r="BZ219" i="26464"/>
  <c r="CA219" i="26464"/>
  <c r="CB219" i="26464"/>
  <c r="CC219" i="26464"/>
  <c r="CD219" i="26464"/>
  <c r="CE219" i="26464"/>
  <c r="CF219" i="26464"/>
  <c r="CG219" i="26464"/>
  <c r="CH219" i="26464"/>
  <c r="CI219" i="26464"/>
  <c r="CJ219" i="26464"/>
  <c r="CK219" i="26464"/>
  <c r="CL219" i="26464"/>
  <c r="CM219" i="26464"/>
  <c r="CN219" i="26464"/>
  <c r="CO219" i="26464"/>
  <c r="CP219" i="26464"/>
  <c r="CQ219" i="26464"/>
  <c r="CR219" i="26464"/>
  <c r="CS219" i="26464"/>
  <c r="CT219" i="26464"/>
  <c r="CU219" i="26464"/>
  <c r="CV219" i="26464"/>
  <c r="CW219" i="26464"/>
  <c r="CX219" i="26464"/>
  <c r="CY219" i="26464"/>
  <c r="CZ219" i="26464"/>
  <c r="DA219" i="26464"/>
  <c r="DB219" i="26464"/>
  <c r="DE219" i="26464"/>
  <c r="DF219" i="26464"/>
  <c r="DG219" i="26464"/>
  <c r="DH219" i="26464"/>
  <c r="DI219" i="26464"/>
  <c r="DJ219" i="26464"/>
  <c r="DK219" i="26464"/>
  <c r="DL219" i="26464"/>
  <c r="DM219" i="26464"/>
  <c r="DN219" i="26464"/>
  <c r="DO219" i="26464"/>
  <c r="DP219" i="26464"/>
  <c r="DQ219" i="26464"/>
  <c r="DR219" i="26464"/>
  <c r="DS219" i="26464"/>
  <c r="DT219" i="26464"/>
  <c r="DU219" i="26464"/>
  <c r="DZ219" i="26464"/>
  <c r="EA219" i="26464"/>
  <c r="EB219" i="26464"/>
  <c r="EC219" i="26464"/>
  <c r="ED219" i="26464"/>
  <c r="EE219" i="26464"/>
  <c r="EF219" i="26464"/>
  <c r="EG219" i="26464"/>
  <c r="EH219" i="26464"/>
  <c r="EI219" i="26464"/>
  <c r="EJ219" i="26464"/>
  <c r="EK219" i="26464"/>
  <c r="EL219" i="26464"/>
  <c r="EM219" i="26464"/>
  <c r="EN219" i="26464"/>
  <c r="EO219" i="26464"/>
  <c r="EP219" i="26464"/>
  <c r="A220" i="26464"/>
  <c r="B220" i="26464"/>
  <c r="C220" i="26464"/>
  <c r="E220" i="26464"/>
  <c r="F220" i="26464"/>
  <c r="G220" i="26464"/>
  <c r="H220" i="26464"/>
  <c r="I220" i="26464"/>
  <c r="J220" i="26464"/>
  <c r="K220" i="26464"/>
  <c r="L220" i="26464"/>
  <c r="M220" i="26464"/>
  <c r="N220" i="26464"/>
  <c r="O220" i="26464"/>
  <c r="P220" i="26464"/>
  <c r="Q220" i="26464"/>
  <c r="R220" i="26464"/>
  <c r="S220" i="26464"/>
  <c r="T220" i="26464"/>
  <c r="U220" i="26464"/>
  <c r="V220" i="26464"/>
  <c r="W220" i="26464"/>
  <c r="X220" i="26464"/>
  <c r="Y220" i="26464"/>
  <c r="Z220" i="26464"/>
  <c r="AA220" i="26464"/>
  <c r="AB220" i="26464"/>
  <c r="AC220" i="26464"/>
  <c r="AD220" i="26464"/>
  <c r="AE220" i="26464"/>
  <c r="AF220" i="26464"/>
  <c r="AG220" i="26464"/>
  <c r="AH220" i="26464"/>
  <c r="AI220" i="26464"/>
  <c r="AJ220" i="26464"/>
  <c r="AK220" i="26464"/>
  <c r="AL220" i="26464"/>
  <c r="AM220" i="26464"/>
  <c r="AN220" i="26464"/>
  <c r="AO220" i="26464"/>
  <c r="AP220" i="26464"/>
  <c r="AQ220" i="26464"/>
  <c r="AR220" i="26464"/>
  <c r="AS220" i="26464"/>
  <c r="AT220" i="26464"/>
  <c r="AU220" i="26464"/>
  <c r="AV220" i="26464"/>
  <c r="AW220" i="26464"/>
  <c r="AX220" i="26464"/>
  <c r="AY220" i="26464"/>
  <c r="AZ220" i="26464"/>
  <c r="BA220" i="26464"/>
  <c r="BB220" i="26464"/>
  <c r="BC220" i="26464"/>
  <c r="BD220" i="26464"/>
  <c r="BE220" i="26464"/>
  <c r="BF220" i="26464"/>
  <c r="BG220" i="26464"/>
  <c r="BH220" i="26464"/>
  <c r="BI220" i="26464"/>
  <c r="BJ220" i="26464"/>
  <c r="BK220" i="26464"/>
  <c r="BL220" i="26464"/>
  <c r="BM220" i="26464"/>
  <c r="BN220" i="26464"/>
  <c r="BO220" i="26464"/>
  <c r="BP220" i="26464"/>
  <c r="BQ220" i="26464"/>
  <c r="BR220" i="26464"/>
  <c r="BS220" i="26464"/>
  <c r="BT220" i="26464"/>
  <c r="BU220" i="26464"/>
  <c r="BV220" i="26464"/>
  <c r="BW220" i="26464"/>
  <c r="BX220" i="26464"/>
  <c r="BY220" i="26464"/>
  <c r="BZ220" i="26464"/>
  <c r="CA220" i="26464"/>
  <c r="CB220" i="26464"/>
  <c r="CC220" i="26464"/>
  <c r="CD220" i="26464"/>
  <c r="CE220" i="26464"/>
  <c r="CF220" i="26464"/>
  <c r="CG220" i="26464"/>
  <c r="CH220" i="26464"/>
  <c r="CI220" i="26464"/>
  <c r="CJ220" i="26464"/>
  <c r="CK220" i="26464"/>
  <c r="CL220" i="26464"/>
  <c r="CM220" i="26464"/>
  <c r="CN220" i="26464"/>
  <c r="CO220" i="26464"/>
  <c r="CP220" i="26464"/>
  <c r="CQ220" i="26464"/>
  <c r="CR220" i="26464"/>
  <c r="CS220" i="26464"/>
  <c r="CT220" i="26464"/>
  <c r="CU220" i="26464"/>
  <c r="CV220" i="26464"/>
  <c r="CW220" i="26464"/>
  <c r="CX220" i="26464"/>
  <c r="CY220" i="26464"/>
  <c r="CZ220" i="26464"/>
  <c r="DA220" i="26464"/>
  <c r="DB220" i="26464"/>
  <c r="DE220" i="26464"/>
  <c r="DF220" i="26464"/>
  <c r="DG220" i="26464"/>
  <c r="DH220" i="26464"/>
  <c r="DI220" i="26464"/>
  <c r="DJ220" i="26464"/>
  <c r="DK220" i="26464"/>
  <c r="DL220" i="26464"/>
  <c r="DM220" i="26464"/>
  <c r="DN220" i="26464"/>
  <c r="DO220" i="26464"/>
  <c r="DP220" i="26464"/>
  <c r="DQ220" i="26464"/>
  <c r="DR220" i="26464"/>
  <c r="DS220" i="26464"/>
  <c r="DT220" i="26464"/>
  <c r="DU220" i="26464"/>
  <c r="DZ220" i="26464"/>
  <c r="EA220" i="26464"/>
  <c r="EB220" i="26464"/>
  <c r="EC220" i="26464"/>
  <c r="ED220" i="26464"/>
  <c r="EE220" i="26464"/>
  <c r="EF220" i="26464"/>
  <c r="EG220" i="26464"/>
  <c r="EH220" i="26464"/>
  <c r="EI220" i="26464"/>
  <c r="EJ220" i="26464"/>
  <c r="EK220" i="26464"/>
  <c r="EL220" i="26464"/>
  <c r="EM220" i="26464"/>
  <c r="EN220" i="26464"/>
  <c r="EO220" i="26464"/>
  <c r="EP220" i="26464"/>
  <c r="A221" i="26464"/>
  <c r="B221" i="26464"/>
  <c r="C221" i="26464"/>
  <c r="E221" i="26464"/>
  <c r="F221" i="26464"/>
  <c r="G221" i="26464"/>
  <c r="H221" i="26464"/>
  <c r="I221" i="26464"/>
  <c r="J221" i="26464"/>
  <c r="K221" i="26464"/>
  <c r="L221" i="26464"/>
  <c r="M221" i="26464"/>
  <c r="N221" i="26464"/>
  <c r="O221" i="26464"/>
  <c r="P221" i="26464"/>
  <c r="Q221" i="26464"/>
  <c r="R221" i="26464"/>
  <c r="S221" i="26464"/>
  <c r="T221" i="26464"/>
  <c r="U221" i="26464"/>
  <c r="V221" i="26464"/>
  <c r="W221" i="26464"/>
  <c r="X221" i="26464"/>
  <c r="Y221" i="26464"/>
  <c r="Z221" i="26464"/>
  <c r="AA221" i="26464"/>
  <c r="AB221" i="26464"/>
  <c r="AC221" i="26464"/>
  <c r="AD221" i="26464"/>
  <c r="AE221" i="26464"/>
  <c r="AF221" i="26464"/>
  <c r="AG221" i="26464"/>
  <c r="AH221" i="26464"/>
  <c r="AI221" i="26464"/>
  <c r="AJ221" i="26464"/>
  <c r="AK221" i="26464"/>
  <c r="AL221" i="26464"/>
  <c r="AM221" i="26464"/>
  <c r="AN221" i="26464"/>
  <c r="AO221" i="26464"/>
  <c r="AP221" i="26464"/>
  <c r="AQ221" i="26464"/>
  <c r="AR221" i="26464"/>
  <c r="AS221" i="26464"/>
  <c r="AT221" i="26464"/>
  <c r="AU221" i="26464"/>
  <c r="AV221" i="26464"/>
  <c r="AW221" i="26464"/>
  <c r="AX221" i="26464"/>
  <c r="AY221" i="26464"/>
  <c r="AZ221" i="26464"/>
  <c r="BA221" i="26464"/>
  <c r="BB221" i="26464"/>
  <c r="BC221" i="26464"/>
  <c r="BD221" i="26464"/>
  <c r="BE221" i="26464"/>
  <c r="BF221" i="26464"/>
  <c r="BG221" i="26464"/>
  <c r="BH221" i="26464"/>
  <c r="BI221" i="26464"/>
  <c r="BJ221" i="26464"/>
  <c r="BK221" i="26464"/>
  <c r="BL221" i="26464"/>
  <c r="BM221" i="26464"/>
  <c r="BN221" i="26464"/>
  <c r="BO221" i="26464"/>
  <c r="BP221" i="26464"/>
  <c r="BQ221" i="26464"/>
  <c r="BR221" i="26464"/>
  <c r="BS221" i="26464"/>
  <c r="BT221" i="26464"/>
  <c r="BU221" i="26464"/>
  <c r="BV221" i="26464"/>
  <c r="BW221" i="26464"/>
  <c r="BX221" i="26464"/>
  <c r="BY221" i="26464"/>
  <c r="BZ221" i="26464"/>
  <c r="CA221" i="26464"/>
  <c r="CB221" i="26464"/>
  <c r="CC221" i="26464"/>
  <c r="CD221" i="26464"/>
  <c r="CE221" i="26464"/>
  <c r="CF221" i="26464"/>
  <c r="CG221" i="26464"/>
  <c r="CH221" i="26464"/>
  <c r="CI221" i="26464"/>
  <c r="CJ221" i="26464"/>
  <c r="CK221" i="26464"/>
  <c r="CL221" i="26464"/>
  <c r="CM221" i="26464"/>
  <c r="CN221" i="26464"/>
  <c r="CO221" i="26464"/>
  <c r="CP221" i="26464"/>
  <c r="CQ221" i="26464"/>
  <c r="CR221" i="26464"/>
  <c r="CS221" i="26464"/>
  <c r="CT221" i="26464"/>
  <c r="CU221" i="26464"/>
  <c r="CV221" i="26464"/>
  <c r="CW221" i="26464"/>
  <c r="CX221" i="26464"/>
  <c r="CY221" i="26464"/>
  <c r="CZ221" i="26464"/>
  <c r="DA221" i="26464"/>
  <c r="DB221" i="26464"/>
  <c r="DE221" i="26464"/>
  <c r="DF221" i="26464"/>
  <c r="DG221" i="26464"/>
  <c r="DH221" i="26464"/>
  <c r="DI221" i="26464"/>
  <c r="DJ221" i="26464"/>
  <c r="DK221" i="26464"/>
  <c r="DL221" i="26464"/>
  <c r="DM221" i="26464"/>
  <c r="DN221" i="26464"/>
  <c r="DO221" i="26464"/>
  <c r="DP221" i="26464"/>
  <c r="DQ221" i="26464"/>
  <c r="DR221" i="26464"/>
  <c r="DS221" i="26464"/>
  <c r="DT221" i="26464"/>
  <c r="DU221" i="26464"/>
  <c r="DZ221" i="26464"/>
  <c r="EA221" i="26464"/>
  <c r="EB221" i="26464"/>
  <c r="EC221" i="26464"/>
  <c r="ED221" i="26464"/>
  <c r="EE221" i="26464"/>
  <c r="EF221" i="26464"/>
  <c r="EG221" i="26464"/>
  <c r="EH221" i="26464"/>
  <c r="EI221" i="26464"/>
  <c r="EJ221" i="26464"/>
  <c r="EK221" i="26464"/>
  <c r="EL221" i="26464"/>
  <c r="EM221" i="26464"/>
  <c r="EN221" i="26464"/>
  <c r="EO221" i="26464"/>
  <c r="EP221" i="26464"/>
  <c r="A222" i="26464"/>
  <c r="B222" i="26464"/>
  <c r="C222" i="26464"/>
  <c r="E222" i="26464"/>
  <c r="F222" i="26464"/>
  <c r="G222" i="26464"/>
  <c r="H222" i="26464"/>
  <c r="I222" i="26464"/>
  <c r="J222" i="26464"/>
  <c r="K222" i="26464"/>
  <c r="L222" i="26464"/>
  <c r="M222" i="26464"/>
  <c r="N222" i="26464"/>
  <c r="O222" i="26464"/>
  <c r="P222" i="26464"/>
  <c r="Q222" i="26464"/>
  <c r="R222" i="26464"/>
  <c r="S222" i="26464"/>
  <c r="T222" i="26464"/>
  <c r="U222" i="26464"/>
  <c r="V222" i="26464"/>
  <c r="W222" i="26464"/>
  <c r="X222" i="26464"/>
  <c r="Y222" i="26464"/>
  <c r="Z222" i="26464"/>
  <c r="AA222" i="26464"/>
  <c r="AB222" i="26464"/>
  <c r="AC222" i="26464"/>
  <c r="AD222" i="26464"/>
  <c r="AE222" i="26464"/>
  <c r="AF222" i="26464"/>
  <c r="AG222" i="26464"/>
  <c r="AH222" i="26464"/>
  <c r="AI222" i="26464"/>
  <c r="AJ222" i="26464"/>
  <c r="AK222" i="26464"/>
  <c r="AL222" i="26464"/>
  <c r="AM222" i="26464"/>
  <c r="AN222" i="26464"/>
  <c r="AO222" i="26464"/>
  <c r="AP222" i="26464"/>
  <c r="AQ222" i="26464"/>
  <c r="AR222" i="26464"/>
  <c r="AS222" i="26464"/>
  <c r="AT222" i="26464"/>
  <c r="AU222" i="26464"/>
  <c r="AV222" i="26464"/>
  <c r="AW222" i="26464"/>
  <c r="AX222" i="26464"/>
  <c r="AY222" i="26464"/>
  <c r="AZ222" i="26464"/>
  <c r="BA222" i="26464"/>
  <c r="BB222" i="26464"/>
  <c r="BC222" i="26464"/>
  <c r="BD222" i="26464"/>
  <c r="BE222" i="26464"/>
  <c r="BF222" i="26464"/>
  <c r="BG222" i="26464"/>
  <c r="BH222" i="26464"/>
  <c r="BI222" i="26464"/>
  <c r="BJ222" i="26464"/>
  <c r="BK222" i="26464"/>
  <c r="BL222" i="26464"/>
  <c r="BM222" i="26464"/>
  <c r="BN222" i="26464"/>
  <c r="BO222" i="26464"/>
  <c r="BP222" i="26464"/>
  <c r="BQ222" i="26464"/>
  <c r="BR222" i="26464"/>
  <c r="BS222" i="26464"/>
  <c r="BT222" i="26464"/>
  <c r="BU222" i="26464"/>
  <c r="BV222" i="26464"/>
  <c r="BW222" i="26464"/>
  <c r="BX222" i="26464"/>
  <c r="BY222" i="26464"/>
  <c r="BZ222" i="26464"/>
  <c r="CA222" i="26464"/>
  <c r="CB222" i="26464"/>
  <c r="CC222" i="26464"/>
  <c r="CD222" i="26464"/>
  <c r="CE222" i="26464"/>
  <c r="CF222" i="26464"/>
  <c r="CG222" i="26464"/>
  <c r="CH222" i="26464"/>
  <c r="CI222" i="26464"/>
  <c r="CJ222" i="26464"/>
  <c r="CK222" i="26464"/>
  <c r="CL222" i="26464"/>
  <c r="CM222" i="26464"/>
  <c r="CN222" i="26464"/>
  <c r="CO222" i="26464"/>
  <c r="CP222" i="26464"/>
  <c r="CQ222" i="26464"/>
  <c r="CR222" i="26464"/>
  <c r="CS222" i="26464"/>
  <c r="CT222" i="26464"/>
  <c r="CU222" i="26464"/>
  <c r="CV222" i="26464"/>
  <c r="CW222" i="26464"/>
  <c r="CX222" i="26464"/>
  <c r="CY222" i="26464"/>
  <c r="CZ222" i="26464"/>
  <c r="DA222" i="26464"/>
  <c r="DB222" i="26464"/>
  <c r="DE222" i="26464"/>
  <c r="DF222" i="26464"/>
  <c r="DG222" i="26464"/>
  <c r="DH222" i="26464"/>
  <c r="DI222" i="26464"/>
  <c r="DJ222" i="26464"/>
  <c r="DK222" i="26464"/>
  <c r="DL222" i="26464"/>
  <c r="DM222" i="26464"/>
  <c r="DN222" i="26464"/>
  <c r="DO222" i="26464"/>
  <c r="DP222" i="26464"/>
  <c r="DQ222" i="26464"/>
  <c r="DR222" i="26464"/>
  <c r="DS222" i="26464"/>
  <c r="DT222" i="26464"/>
  <c r="DU222" i="26464"/>
  <c r="DZ222" i="26464"/>
  <c r="EA222" i="26464"/>
  <c r="EB222" i="26464"/>
  <c r="EC222" i="26464"/>
  <c r="ED222" i="26464"/>
  <c r="EE222" i="26464"/>
  <c r="EF222" i="26464"/>
  <c r="EG222" i="26464"/>
  <c r="EH222" i="26464"/>
  <c r="EI222" i="26464"/>
  <c r="EJ222" i="26464"/>
  <c r="EK222" i="26464"/>
  <c r="EL222" i="26464"/>
  <c r="EM222" i="26464"/>
  <c r="EN222" i="26464"/>
  <c r="EO222" i="26464"/>
  <c r="EP222" i="26464"/>
  <c r="A223" i="26464"/>
  <c r="B223" i="26464"/>
  <c r="C223" i="26464"/>
  <c r="E223" i="26464"/>
  <c r="F223" i="26464"/>
  <c r="G223" i="26464"/>
  <c r="H223" i="26464"/>
  <c r="I223" i="26464"/>
  <c r="J223" i="26464"/>
  <c r="K223" i="26464"/>
  <c r="L223" i="26464"/>
  <c r="M223" i="26464"/>
  <c r="N223" i="26464"/>
  <c r="O223" i="26464"/>
  <c r="P223" i="26464"/>
  <c r="Q223" i="26464"/>
  <c r="R223" i="26464"/>
  <c r="S223" i="26464"/>
  <c r="T223" i="26464"/>
  <c r="U223" i="26464"/>
  <c r="V223" i="26464"/>
  <c r="W223" i="26464"/>
  <c r="X223" i="26464"/>
  <c r="Y223" i="26464"/>
  <c r="Z223" i="26464"/>
  <c r="AA223" i="26464"/>
  <c r="AB223" i="26464"/>
  <c r="AC223" i="26464"/>
  <c r="AD223" i="26464"/>
  <c r="AE223" i="26464"/>
  <c r="AF223" i="26464"/>
  <c r="AG223" i="26464"/>
  <c r="AH223" i="26464"/>
  <c r="AI223" i="26464"/>
  <c r="AJ223" i="26464"/>
  <c r="AK223" i="26464"/>
  <c r="AL223" i="26464"/>
  <c r="AM223" i="26464"/>
  <c r="AN223" i="26464"/>
  <c r="AO223" i="26464"/>
  <c r="AP223" i="26464"/>
  <c r="AQ223" i="26464"/>
  <c r="AR223" i="26464"/>
  <c r="AS223" i="26464"/>
  <c r="AT223" i="26464"/>
  <c r="AU223" i="26464"/>
  <c r="AV223" i="26464"/>
  <c r="AW223" i="26464"/>
  <c r="AX223" i="26464"/>
  <c r="AY223" i="26464"/>
  <c r="AZ223" i="26464"/>
  <c r="BA223" i="26464"/>
  <c r="BB223" i="26464"/>
  <c r="BC223" i="26464"/>
  <c r="BD223" i="26464"/>
  <c r="BE223" i="26464"/>
  <c r="BF223" i="26464"/>
  <c r="BG223" i="26464"/>
  <c r="BH223" i="26464"/>
  <c r="BI223" i="26464"/>
  <c r="BJ223" i="26464"/>
  <c r="BK223" i="26464"/>
  <c r="BL223" i="26464"/>
  <c r="BM223" i="26464"/>
  <c r="BN223" i="26464"/>
  <c r="BO223" i="26464"/>
  <c r="BP223" i="26464"/>
  <c r="BQ223" i="26464"/>
  <c r="BR223" i="26464"/>
  <c r="BS223" i="26464"/>
  <c r="BT223" i="26464"/>
  <c r="BU223" i="26464"/>
  <c r="BV223" i="26464"/>
  <c r="BW223" i="26464"/>
  <c r="BX223" i="26464"/>
  <c r="BY223" i="26464"/>
  <c r="BZ223" i="26464"/>
  <c r="CA223" i="26464"/>
  <c r="CB223" i="26464"/>
  <c r="CC223" i="26464"/>
  <c r="CD223" i="26464"/>
  <c r="CE223" i="26464"/>
  <c r="CF223" i="26464"/>
  <c r="CG223" i="26464"/>
  <c r="CH223" i="26464"/>
  <c r="CI223" i="26464"/>
  <c r="CJ223" i="26464"/>
  <c r="CK223" i="26464"/>
  <c r="CL223" i="26464"/>
  <c r="CM223" i="26464"/>
  <c r="CN223" i="26464"/>
  <c r="CO223" i="26464"/>
  <c r="CP223" i="26464"/>
  <c r="CQ223" i="26464"/>
  <c r="CR223" i="26464"/>
  <c r="CS223" i="26464"/>
  <c r="CT223" i="26464"/>
  <c r="CU223" i="26464"/>
  <c r="CV223" i="26464"/>
  <c r="CW223" i="26464"/>
  <c r="CX223" i="26464"/>
  <c r="CY223" i="26464"/>
  <c r="CZ223" i="26464"/>
  <c r="DA223" i="26464"/>
  <c r="DB223" i="26464"/>
  <c r="DE223" i="26464"/>
  <c r="DF223" i="26464"/>
  <c r="DG223" i="26464"/>
  <c r="DH223" i="26464"/>
  <c r="DI223" i="26464"/>
  <c r="DJ223" i="26464"/>
  <c r="DK223" i="26464"/>
  <c r="DL223" i="26464"/>
  <c r="DM223" i="26464"/>
  <c r="DN223" i="26464"/>
  <c r="DO223" i="26464"/>
  <c r="DP223" i="26464"/>
  <c r="DQ223" i="26464"/>
  <c r="DR223" i="26464"/>
  <c r="DS223" i="26464"/>
  <c r="DT223" i="26464"/>
  <c r="DU223" i="26464"/>
  <c r="DZ223" i="26464"/>
  <c r="EA223" i="26464"/>
  <c r="EB223" i="26464"/>
  <c r="EC223" i="26464"/>
  <c r="ED223" i="26464"/>
  <c r="EE223" i="26464"/>
  <c r="EF223" i="26464"/>
  <c r="EG223" i="26464"/>
  <c r="EH223" i="26464"/>
  <c r="EI223" i="26464"/>
  <c r="EJ223" i="26464"/>
  <c r="EK223" i="26464"/>
  <c r="EL223" i="26464"/>
  <c r="EM223" i="26464"/>
  <c r="EN223" i="26464"/>
  <c r="EO223" i="26464"/>
  <c r="EP223" i="26464"/>
  <c r="A224" i="26464"/>
  <c r="B224" i="26464"/>
  <c r="C224" i="26464"/>
  <c r="E224" i="26464"/>
  <c r="F224" i="26464"/>
  <c r="G224" i="26464"/>
  <c r="H224" i="26464"/>
  <c r="I224" i="26464"/>
  <c r="J224" i="26464"/>
  <c r="K224" i="26464"/>
  <c r="L224" i="26464"/>
  <c r="M224" i="26464"/>
  <c r="N224" i="26464"/>
  <c r="O224" i="26464"/>
  <c r="P224" i="26464"/>
  <c r="Q224" i="26464"/>
  <c r="R224" i="26464"/>
  <c r="S224" i="26464"/>
  <c r="T224" i="26464"/>
  <c r="U224" i="26464"/>
  <c r="V224" i="26464"/>
  <c r="W224" i="26464"/>
  <c r="X224" i="26464"/>
  <c r="Y224" i="26464"/>
  <c r="Z224" i="26464"/>
  <c r="AA224" i="26464"/>
  <c r="AB224" i="26464"/>
  <c r="AC224" i="26464"/>
  <c r="AD224" i="26464"/>
  <c r="AE224" i="26464"/>
  <c r="AF224" i="26464"/>
  <c r="AG224" i="26464"/>
  <c r="AH224" i="26464"/>
  <c r="AI224" i="26464"/>
  <c r="AJ224" i="26464"/>
  <c r="AK224" i="26464"/>
  <c r="AL224" i="26464"/>
  <c r="AM224" i="26464"/>
  <c r="AN224" i="26464"/>
  <c r="AO224" i="26464"/>
  <c r="AP224" i="26464"/>
  <c r="AQ224" i="26464"/>
  <c r="AR224" i="26464"/>
  <c r="AS224" i="26464"/>
  <c r="AT224" i="26464"/>
  <c r="AU224" i="26464"/>
  <c r="AV224" i="26464"/>
  <c r="AW224" i="26464"/>
  <c r="AX224" i="26464"/>
  <c r="AY224" i="26464"/>
  <c r="AZ224" i="26464"/>
  <c r="BA224" i="26464"/>
  <c r="BB224" i="26464"/>
  <c r="BC224" i="26464"/>
  <c r="BD224" i="26464"/>
  <c r="BE224" i="26464"/>
  <c r="BF224" i="26464"/>
  <c r="BG224" i="26464"/>
  <c r="BH224" i="26464"/>
  <c r="BI224" i="26464"/>
  <c r="BJ224" i="26464"/>
  <c r="BK224" i="26464"/>
  <c r="BL224" i="26464"/>
  <c r="BM224" i="26464"/>
  <c r="BN224" i="26464"/>
  <c r="BO224" i="26464"/>
  <c r="BP224" i="26464"/>
  <c r="BQ224" i="26464"/>
  <c r="BR224" i="26464"/>
  <c r="BS224" i="26464"/>
  <c r="BT224" i="26464"/>
  <c r="BU224" i="26464"/>
  <c r="BV224" i="26464"/>
  <c r="BW224" i="26464"/>
  <c r="BX224" i="26464"/>
  <c r="BY224" i="26464"/>
  <c r="BZ224" i="26464"/>
  <c r="CA224" i="26464"/>
  <c r="CB224" i="26464"/>
  <c r="CC224" i="26464"/>
  <c r="CD224" i="26464"/>
  <c r="CE224" i="26464"/>
  <c r="CF224" i="26464"/>
  <c r="CG224" i="26464"/>
  <c r="CH224" i="26464"/>
  <c r="CI224" i="26464"/>
  <c r="CJ224" i="26464"/>
  <c r="CK224" i="26464"/>
  <c r="CL224" i="26464"/>
  <c r="CM224" i="26464"/>
  <c r="CN224" i="26464"/>
  <c r="CO224" i="26464"/>
  <c r="CP224" i="26464"/>
  <c r="CQ224" i="26464"/>
  <c r="CR224" i="26464"/>
  <c r="CS224" i="26464"/>
  <c r="CT224" i="26464"/>
  <c r="CU224" i="26464"/>
  <c r="CV224" i="26464"/>
  <c r="CW224" i="26464"/>
  <c r="CX224" i="26464"/>
  <c r="CY224" i="26464"/>
  <c r="CZ224" i="26464"/>
  <c r="DA224" i="26464"/>
  <c r="DB224" i="26464"/>
  <c r="DE224" i="26464"/>
  <c r="DF224" i="26464"/>
  <c r="DG224" i="26464"/>
  <c r="DH224" i="26464"/>
  <c r="DI224" i="26464"/>
  <c r="DJ224" i="26464"/>
  <c r="DK224" i="26464"/>
  <c r="DL224" i="26464"/>
  <c r="DM224" i="26464"/>
  <c r="DN224" i="26464"/>
  <c r="DO224" i="26464"/>
  <c r="DP224" i="26464"/>
  <c r="DQ224" i="26464"/>
  <c r="DR224" i="26464"/>
  <c r="DS224" i="26464"/>
  <c r="DT224" i="26464"/>
  <c r="DU224" i="26464"/>
  <c r="DZ224" i="26464"/>
  <c r="EA224" i="26464"/>
  <c r="EB224" i="26464"/>
  <c r="EC224" i="26464"/>
  <c r="ED224" i="26464"/>
  <c r="EE224" i="26464"/>
  <c r="EF224" i="26464"/>
  <c r="EG224" i="26464"/>
  <c r="EH224" i="26464"/>
  <c r="EI224" i="26464"/>
  <c r="EJ224" i="26464"/>
  <c r="EK224" i="26464"/>
  <c r="EL224" i="26464"/>
  <c r="EM224" i="26464"/>
  <c r="EN224" i="26464"/>
  <c r="EO224" i="26464"/>
  <c r="EP224" i="26464"/>
  <c r="A225" i="26464"/>
  <c r="B225" i="26464"/>
  <c r="C225" i="26464"/>
  <c r="E225" i="26464"/>
  <c r="F225" i="26464"/>
  <c r="G225" i="26464"/>
  <c r="H225" i="26464"/>
  <c r="I225" i="26464"/>
  <c r="J225" i="26464"/>
  <c r="K225" i="26464"/>
  <c r="L225" i="26464"/>
  <c r="M225" i="26464"/>
  <c r="N225" i="26464"/>
  <c r="O225" i="26464"/>
  <c r="P225" i="26464"/>
  <c r="Q225" i="26464"/>
  <c r="R225" i="26464"/>
  <c r="S225" i="26464"/>
  <c r="T225" i="26464"/>
  <c r="U225" i="26464"/>
  <c r="V225" i="26464"/>
  <c r="W225" i="26464"/>
  <c r="X225" i="26464"/>
  <c r="Y225" i="26464"/>
  <c r="Z225" i="26464"/>
  <c r="AA225" i="26464"/>
  <c r="AB225" i="26464"/>
  <c r="AC225" i="26464"/>
  <c r="AD225" i="26464"/>
  <c r="AE225" i="26464"/>
  <c r="AF225" i="26464"/>
  <c r="AG225" i="26464"/>
  <c r="AH225" i="26464"/>
  <c r="AI225" i="26464"/>
  <c r="AJ225" i="26464"/>
  <c r="AK225" i="26464"/>
  <c r="AL225" i="26464"/>
  <c r="AM225" i="26464"/>
  <c r="AN225" i="26464"/>
  <c r="AO225" i="26464"/>
  <c r="AP225" i="26464"/>
  <c r="AQ225" i="26464"/>
  <c r="AR225" i="26464"/>
  <c r="AS225" i="26464"/>
  <c r="AT225" i="26464"/>
  <c r="AU225" i="26464"/>
  <c r="AV225" i="26464"/>
  <c r="AW225" i="26464"/>
  <c r="AX225" i="26464"/>
  <c r="AY225" i="26464"/>
  <c r="AZ225" i="26464"/>
  <c r="BA225" i="26464"/>
  <c r="BB225" i="26464"/>
  <c r="BC225" i="26464"/>
  <c r="BD225" i="26464"/>
  <c r="BE225" i="26464"/>
  <c r="BF225" i="26464"/>
  <c r="BG225" i="26464"/>
  <c r="BH225" i="26464"/>
  <c r="BI225" i="26464"/>
  <c r="BJ225" i="26464"/>
  <c r="BK225" i="26464"/>
  <c r="BL225" i="26464"/>
  <c r="BM225" i="26464"/>
  <c r="BN225" i="26464"/>
  <c r="BO225" i="26464"/>
  <c r="BP225" i="26464"/>
  <c r="BQ225" i="26464"/>
  <c r="BR225" i="26464"/>
  <c r="BS225" i="26464"/>
  <c r="BT225" i="26464"/>
  <c r="BU225" i="26464"/>
  <c r="BV225" i="26464"/>
  <c r="BW225" i="26464"/>
  <c r="BX225" i="26464"/>
  <c r="BY225" i="26464"/>
  <c r="BZ225" i="26464"/>
  <c r="CA225" i="26464"/>
  <c r="CB225" i="26464"/>
  <c r="CC225" i="26464"/>
  <c r="CD225" i="26464"/>
  <c r="CE225" i="26464"/>
  <c r="CF225" i="26464"/>
  <c r="CG225" i="26464"/>
  <c r="CH225" i="26464"/>
  <c r="CI225" i="26464"/>
  <c r="CJ225" i="26464"/>
  <c r="CK225" i="26464"/>
  <c r="CL225" i="26464"/>
  <c r="CM225" i="26464"/>
  <c r="CN225" i="26464"/>
  <c r="CO225" i="26464"/>
  <c r="CP225" i="26464"/>
  <c r="CQ225" i="26464"/>
  <c r="CR225" i="26464"/>
  <c r="CS225" i="26464"/>
  <c r="CT225" i="26464"/>
  <c r="CU225" i="26464"/>
  <c r="CV225" i="26464"/>
  <c r="CW225" i="26464"/>
  <c r="CX225" i="26464"/>
  <c r="CY225" i="26464"/>
  <c r="CZ225" i="26464"/>
  <c r="DA225" i="26464"/>
  <c r="DB225" i="26464"/>
  <c r="DE225" i="26464"/>
  <c r="DF225" i="26464"/>
  <c r="DG225" i="26464"/>
  <c r="DH225" i="26464"/>
  <c r="DI225" i="26464"/>
  <c r="DJ225" i="26464"/>
  <c r="DK225" i="26464"/>
  <c r="DL225" i="26464"/>
  <c r="DM225" i="26464"/>
  <c r="DN225" i="26464"/>
  <c r="DO225" i="26464"/>
  <c r="DP225" i="26464"/>
  <c r="DQ225" i="26464"/>
  <c r="DR225" i="26464"/>
  <c r="DS225" i="26464"/>
  <c r="DT225" i="26464"/>
  <c r="DU225" i="26464"/>
  <c r="DZ225" i="26464"/>
  <c r="EA225" i="26464"/>
  <c r="EB225" i="26464"/>
  <c r="EC225" i="26464"/>
  <c r="ED225" i="26464"/>
  <c r="EE225" i="26464"/>
  <c r="EF225" i="26464"/>
  <c r="EG225" i="26464"/>
  <c r="EH225" i="26464"/>
  <c r="EI225" i="26464"/>
  <c r="EJ225" i="26464"/>
  <c r="EK225" i="26464"/>
  <c r="EL225" i="26464"/>
  <c r="EM225" i="26464"/>
  <c r="EN225" i="26464"/>
  <c r="EO225" i="26464"/>
  <c r="EP225" i="26464"/>
  <c r="A226" i="26464"/>
  <c r="B226" i="26464"/>
  <c r="C226" i="26464"/>
  <c r="E226" i="26464"/>
  <c r="F226" i="26464"/>
  <c r="G226" i="26464"/>
  <c r="H226" i="26464"/>
  <c r="I226" i="26464"/>
  <c r="J226" i="26464"/>
  <c r="K226" i="26464"/>
  <c r="L226" i="26464"/>
  <c r="M226" i="26464"/>
  <c r="N226" i="26464"/>
  <c r="O226" i="26464"/>
  <c r="P226" i="26464"/>
  <c r="Q226" i="26464"/>
  <c r="R226" i="26464"/>
  <c r="S226" i="26464"/>
  <c r="T226" i="26464"/>
  <c r="U226" i="26464"/>
  <c r="V226" i="26464"/>
  <c r="W226" i="26464"/>
  <c r="X226" i="26464"/>
  <c r="Y226" i="26464"/>
  <c r="Z226" i="26464"/>
  <c r="AA226" i="26464"/>
  <c r="AB226" i="26464"/>
  <c r="AC226" i="26464"/>
  <c r="AD226" i="26464"/>
  <c r="AE226" i="26464"/>
  <c r="AF226" i="26464"/>
  <c r="AG226" i="26464"/>
  <c r="AH226" i="26464"/>
  <c r="AI226" i="26464"/>
  <c r="AJ226" i="26464"/>
  <c r="AK226" i="26464"/>
  <c r="AL226" i="26464"/>
  <c r="AM226" i="26464"/>
  <c r="AN226" i="26464"/>
  <c r="AO226" i="26464"/>
  <c r="AP226" i="26464"/>
  <c r="AQ226" i="26464"/>
  <c r="AR226" i="26464"/>
  <c r="AS226" i="26464"/>
  <c r="AT226" i="26464"/>
  <c r="AU226" i="26464"/>
  <c r="AV226" i="26464"/>
  <c r="AW226" i="26464"/>
  <c r="AX226" i="26464"/>
  <c r="AY226" i="26464"/>
  <c r="AZ226" i="26464"/>
  <c r="BA226" i="26464"/>
  <c r="BB226" i="26464"/>
  <c r="BC226" i="26464"/>
  <c r="BD226" i="26464"/>
  <c r="BE226" i="26464"/>
  <c r="BF226" i="26464"/>
  <c r="BG226" i="26464"/>
  <c r="BH226" i="26464"/>
  <c r="BI226" i="26464"/>
  <c r="BJ226" i="26464"/>
  <c r="BK226" i="26464"/>
  <c r="BL226" i="26464"/>
  <c r="BM226" i="26464"/>
  <c r="BN226" i="26464"/>
  <c r="BO226" i="26464"/>
  <c r="BP226" i="26464"/>
  <c r="BQ226" i="26464"/>
  <c r="BR226" i="26464"/>
  <c r="BS226" i="26464"/>
  <c r="BT226" i="26464"/>
  <c r="BU226" i="26464"/>
  <c r="BV226" i="26464"/>
  <c r="BW226" i="26464"/>
  <c r="BX226" i="26464"/>
  <c r="BY226" i="26464"/>
  <c r="BZ226" i="26464"/>
  <c r="CA226" i="26464"/>
  <c r="CB226" i="26464"/>
  <c r="CC226" i="26464"/>
  <c r="CD226" i="26464"/>
  <c r="CE226" i="26464"/>
  <c r="CF226" i="26464"/>
  <c r="CG226" i="26464"/>
  <c r="CH226" i="26464"/>
  <c r="CI226" i="26464"/>
  <c r="CJ226" i="26464"/>
  <c r="CK226" i="26464"/>
  <c r="CL226" i="26464"/>
  <c r="CM226" i="26464"/>
  <c r="CN226" i="26464"/>
  <c r="CO226" i="26464"/>
  <c r="CP226" i="26464"/>
  <c r="CQ226" i="26464"/>
  <c r="CR226" i="26464"/>
  <c r="CS226" i="26464"/>
  <c r="CT226" i="26464"/>
  <c r="CU226" i="26464"/>
  <c r="CV226" i="26464"/>
  <c r="CW226" i="26464"/>
  <c r="CX226" i="26464"/>
  <c r="CY226" i="26464"/>
  <c r="CZ226" i="26464"/>
  <c r="DA226" i="26464"/>
  <c r="DB226" i="26464"/>
  <c r="DE226" i="26464"/>
  <c r="DF226" i="26464"/>
  <c r="DG226" i="26464"/>
  <c r="DH226" i="26464"/>
  <c r="DI226" i="26464"/>
  <c r="DJ226" i="26464"/>
  <c r="DK226" i="26464"/>
  <c r="DL226" i="26464"/>
  <c r="DM226" i="26464"/>
  <c r="DN226" i="26464"/>
  <c r="DO226" i="26464"/>
  <c r="DP226" i="26464"/>
  <c r="DQ226" i="26464"/>
  <c r="DR226" i="26464"/>
  <c r="DS226" i="26464"/>
  <c r="DT226" i="26464"/>
  <c r="DU226" i="26464"/>
  <c r="DZ226" i="26464"/>
  <c r="EA226" i="26464"/>
  <c r="EB226" i="26464"/>
  <c r="EC226" i="26464"/>
  <c r="ED226" i="26464"/>
  <c r="EE226" i="26464"/>
  <c r="EF226" i="26464"/>
  <c r="EG226" i="26464"/>
  <c r="EH226" i="26464"/>
  <c r="EI226" i="26464"/>
  <c r="EJ226" i="26464"/>
  <c r="EK226" i="26464"/>
  <c r="EL226" i="26464"/>
  <c r="EM226" i="26464"/>
  <c r="EN226" i="26464"/>
  <c r="EO226" i="26464"/>
  <c r="EP226" i="26464"/>
  <c r="A227" i="26464"/>
  <c r="B227" i="26464"/>
  <c r="C227" i="26464"/>
  <c r="E227" i="26464"/>
  <c r="F227" i="26464"/>
  <c r="G227" i="26464"/>
  <c r="H227" i="26464"/>
  <c r="I227" i="26464"/>
  <c r="J227" i="26464"/>
  <c r="K227" i="26464"/>
  <c r="L227" i="26464"/>
  <c r="M227" i="26464"/>
  <c r="N227" i="26464"/>
  <c r="O227" i="26464"/>
  <c r="P227" i="26464"/>
  <c r="Q227" i="26464"/>
  <c r="R227" i="26464"/>
  <c r="S227" i="26464"/>
  <c r="T227" i="26464"/>
  <c r="U227" i="26464"/>
  <c r="V227" i="26464"/>
  <c r="W227" i="26464"/>
  <c r="X227" i="26464"/>
  <c r="Y227" i="26464"/>
  <c r="Z227" i="26464"/>
  <c r="AA227" i="26464"/>
  <c r="AB227" i="26464"/>
  <c r="AC227" i="26464"/>
  <c r="AD227" i="26464"/>
  <c r="AE227" i="26464"/>
  <c r="AF227" i="26464"/>
  <c r="AG227" i="26464"/>
  <c r="AH227" i="26464"/>
  <c r="AI227" i="26464"/>
  <c r="AJ227" i="26464"/>
  <c r="AK227" i="26464"/>
  <c r="AL227" i="26464"/>
  <c r="AM227" i="26464"/>
  <c r="AN227" i="26464"/>
  <c r="AO227" i="26464"/>
  <c r="AP227" i="26464"/>
  <c r="AQ227" i="26464"/>
  <c r="AR227" i="26464"/>
  <c r="AS227" i="26464"/>
  <c r="AT227" i="26464"/>
  <c r="AU227" i="26464"/>
  <c r="AV227" i="26464"/>
  <c r="AW227" i="26464"/>
  <c r="AX227" i="26464"/>
  <c r="AY227" i="26464"/>
  <c r="AZ227" i="26464"/>
  <c r="BA227" i="26464"/>
  <c r="BB227" i="26464"/>
  <c r="BC227" i="26464"/>
  <c r="BD227" i="26464"/>
  <c r="BE227" i="26464"/>
  <c r="BF227" i="26464"/>
  <c r="BG227" i="26464"/>
  <c r="BH227" i="26464"/>
  <c r="BI227" i="26464"/>
  <c r="BJ227" i="26464"/>
  <c r="BK227" i="26464"/>
  <c r="BL227" i="26464"/>
  <c r="BM227" i="26464"/>
  <c r="BN227" i="26464"/>
  <c r="BO227" i="26464"/>
  <c r="BP227" i="26464"/>
  <c r="BQ227" i="26464"/>
  <c r="BR227" i="26464"/>
  <c r="BS227" i="26464"/>
  <c r="BT227" i="26464"/>
  <c r="BU227" i="26464"/>
  <c r="BV227" i="26464"/>
  <c r="BW227" i="26464"/>
  <c r="BX227" i="26464"/>
  <c r="BY227" i="26464"/>
  <c r="BZ227" i="26464"/>
  <c r="CA227" i="26464"/>
  <c r="CB227" i="26464"/>
  <c r="CC227" i="26464"/>
  <c r="CD227" i="26464"/>
  <c r="CE227" i="26464"/>
  <c r="CF227" i="26464"/>
  <c r="CG227" i="26464"/>
  <c r="CH227" i="26464"/>
  <c r="CI227" i="26464"/>
  <c r="CJ227" i="26464"/>
  <c r="CK227" i="26464"/>
  <c r="CL227" i="26464"/>
  <c r="CM227" i="26464"/>
  <c r="CN227" i="26464"/>
  <c r="CO227" i="26464"/>
  <c r="CP227" i="26464"/>
  <c r="CQ227" i="26464"/>
  <c r="CR227" i="26464"/>
  <c r="CS227" i="26464"/>
  <c r="CT227" i="26464"/>
  <c r="CU227" i="26464"/>
  <c r="CV227" i="26464"/>
  <c r="CW227" i="26464"/>
  <c r="CX227" i="26464"/>
  <c r="CY227" i="26464"/>
  <c r="CZ227" i="26464"/>
  <c r="DA227" i="26464"/>
  <c r="DB227" i="26464"/>
  <c r="DE227" i="26464"/>
  <c r="DF227" i="26464"/>
  <c r="DG227" i="26464"/>
  <c r="DH227" i="26464"/>
  <c r="DI227" i="26464"/>
  <c r="DJ227" i="26464"/>
  <c r="DK227" i="26464"/>
  <c r="DL227" i="26464"/>
  <c r="DM227" i="26464"/>
  <c r="DN227" i="26464"/>
  <c r="DO227" i="26464"/>
  <c r="DP227" i="26464"/>
  <c r="DQ227" i="26464"/>
  <c r="DR227" i="26464"/>
  <c r="DS227" i="26464"/>
  <c r="DT227" i="26464"/>
  <c r="DU227" i="26464"/>
  <c r="DZ227" i="26464"/>
  <c r="EA227" i="26464"/>
  <c r="EB227" i="26464"/>
  <c r="EC227" i="26464"/>
  <c r="ED227" i="26464"/>
  <c r="EE227" i="26464"/>
  <c r="EF227" i="26464"/>
  <c r="EG227" i="26464"/>
  <c r="EH227" i="26464"/>
  <c r="EI227" i="26464"/>
  <c r="EJ227" i="26464"/>
  <c r="EK227" i="26464"/>
  <c r="EL227" i="26464"/>
  <c r="EM227" i="26464"/>
  <c r="EN227" i="26464"/>
  <c r="EO227" i="26464"/>
  <c r="EP227" i="26464"/>
  <c r="A228" i="26464"/>
  <c r="B228" i="26464"/>
  <c r="C228" i="26464"/>
  <c r="E228" i="26464"/>
  <c r="F228" i="26464"/>
  <c r="G228" i="26464"/>
  <c r="H228" i="26464"/>
  <c r="I228" i="26464"/>
  <c r="J228" i="26464"/>
  <c r="K228" i="26464"/>
  <c r="L228" i="26464"/>
  <c r="M228" i="26464"/>
  <c r="N228" i="26464"/>
  <c r="O228" i="26464"/>
  <c r="P228" i="26464"/>
  <c r="Q228" i="26464"/>
  <c r="R228" i="26464"/>
  <c r="S228" i="26464"/>
  <c r="T228" i="26464"/>
  <c r="U228" i="26464"/>
  <c r="V228" i="26464"/>
  <c r="W228" i="26464"/>
  <c r="X228" i="26464"/>
  <c r="Y228" i="26464"/>
  <c r="Z228" i="26464"/>
  <c r="AA228" i="26464"/>
  <c r="AB228" i="26464"/>
  <c r="AC228" i="26464"/>
  <c r="AD228" i="26464"/>
  <c r="AE228" i="26464"/>
  <c r="AF228" i="26464"/>
  <c r="AG228" i="26464"/>
  <c r="AH228" i="26464"/>
  <c r="AI228" i="26464"/>
  <c r="AJ228" i="26464"/>
  <c r="AK228" i="26464"/>
  <c r="AL228" i="26464"/>
  <c r="AM228" i="26464"/>
  <c r="AN228" i="26464"/>
  <c r="AO228" i="26464"/>
  <c r="AP228" i="26464"/>
  <c r="AQ228" i="26464"/>
  <c r="AR228" i="26464"/>
  <c r="AS228" i="26464"/>
  <c r="AT228" i="26464"/>
  <c r="AU228" i="26464"/>
  <c r="AV228" i="26464"/>
  <c r="AW228" i="26464"/>
  <c r="AX228" i="26464"/>
  <c r="AY228" i="26464"/>
  <c r="AZ228" i="26464"/>
  <c r="BA228" i="26464"/>
  <c r="BB228" i="26464"/>
  <c r="BC228" i="26464"/>
  <c r="BD228" i="26464"/>
  <c r="BE228" i="26464"/>
  <c r="BF228" i="26464"/>
  <c r="BG228" i="26464"/>
  <c r="BH228" i="26464"/>
  <c r="BI228" i="26464"/>
  <c r="BJ228" i="26464"/>
  <c r="BK228" i="26464"/>
  <c r="BL228" i="26464"/>
  <c r="BM228" i="26464"/>
  <c r="BN228" i="26464"/>
  <c r="BO228" i="26464"/>
  <c r="BP228" i="26464"/>
  <c r="BQ228" i="26464"/>
  <c r="BR228" i="26464"/>
  <c r="BS228" i="26464"/>
  <c r="BT228" i="26464"/>
  <c r="BU228" i="26464"/>
  <c r="BV228" i="26464"/>
  <c r="BW228" i="26464"/>
  <c r="BX228" i="26464"/>
  <c r="BY228" i="26464"/>
  <c r="BZ228" i="26464"/>
  <c r="CA228" i="26464"/>
  <c r="CB228" i="26464"/>
  <c r="CC228" i="26464"/>
  <c r="CD228" i="26464"/>
  <c r="CE228" i="26464"/>
  <c r="CF228" i="26464"/>
  <c r="CG228" i="26464"/>
  <c r="CH228" i="26464"/>
  <c r="CI228" i="26464"/>
  <c r="CJ228" i="26464"/>
  <c r="CK228" i="26464"/>
  <c r="CL228" i="26464"/>
  <c r="CM228" i="26464"/>
  <c r="CN228" i="26464"/>
  <c r="CO228" i="26464"/>
  <c r="CP228" i="26464"/>
  <c r="CQ228" i="26464"/>
  <c r="CR228" i="26464"/>
  <c r="CS228" i="26464"/>
  <c r="CT228" i="26464"/>
  <c r="CU228" i="26464"/>
  <c r="CV228" i="26464"/>
  <c r="CW228" i="26464"/>
  <c r="CX228" i="26464"/>
  <c r="CY228" i="26464"/>
  <c r="CZ228" i="26464"/>
  <c r="DA228" i="26464"/>
  <c r="DB228" i="26464"/>
  <c r="DE228" i="26464"/>
  <c r="DF228" i="26464"/>
  <c r="DG228" i="26464"/>
  <c r="DH228" i="26464"/>
  <c r="DI228" i="26464"/>
  <c r="DJ228" i="26464"/>
  <c r="DK228" i="26464"/>
  <c r="DL228" i="26464"/>
  <c r="DM228" i="26464"/>
  <c r="DN228" i="26464"/>
  <c r="DO228" i="26464"/>
  <c r="DP228" i="26464"/>
  <c r="DQ228" i="26464"/>
  <c r="DR228" i="26464"/>
  <c r="DS228" i="26464"/>
  <c r="DT228" i="26464"/>
  <c r="DU228" i="26464"/>
  <c r="DZ228" i="26464"/>
  <c r="EA228" i="26464"/>
  <c r="EB228" i="26464"/>
  <c r="EC228" i="26464"/>
  <c r="ED228" i="26464"/>
  <c r="EE228" i="26464"/>
  <c r="EF228" i="26464"/>
  <c r="EG228" i="26464"/>
  <c r="EH228" i="26464"/>
  <c r="EI228" i="26464"/>
  <c r="EJ228" i="26464"/>
  <c r="EK228" i="26464"/>
  <c r="EL228" i="26464"/>
  <c r="EM228" i="26464"/>
  <c r="EN228" i="26464"/>
  <c r="EO228" i="26464"/>
  <c r="EP228" i="26464"/>
  <c r="A229" i="26464"/>
  <c r="B229" i="26464"/>
  <c r="C229" i="26464"/>
  <c r="E229" i="26464"/>
  <c r="F229" i="26464"/>
  <c r="G229" i="26464"/>
  <c r="H229" i="26464"/>
  <c r="I229" i="26464"/>
  <c r="J229" i="26464"/>
  <c r="K229" i="26464"/>
  <c r="L229" i="26464"/>
  <c r="M229" i="26464"/>
  <c r="N229" i="26464"/>
  <c r="O229" i="26464"/>
  <c r="P229" i="26464"/>
  <c r="Q229" i="26464"/>
  <c r="R229" i="26464"/>
  <c r="S229" i="26464"/>
  <c r="T229" i="26464"/>
  <c r="U229" i="26464"/>
  <c r="V229" i="26464"/>
  <c r="W229" i="26464"/>
  <c r="X229" i="26464"/>
  <c r="Y229" i="26464"/>
  <c r="Z229" i="26464"/>
  <c r="AA229" i="26464"/>
  <c r="AB229" i="26464"/>
  <c r="AC229" i="26464"/>
  <c r="AD229" i="26464"/>
  <c r="AE229" i="26464"/>
  <c r="AF229" i="26464"/>
  <c r="AG229" i="26464"/>
  <c r="AH229" i="26464"/>
  <c r="AI229" i="26464"/>
  <c r="AJ229" i="26464"/>
  <c r="AK229" i="26464"/>
  <c r="AL229" i="26464"/>
  <c r="AM229" i="26464"/>
  <c r="AN229" i="26464"/>
  <c r="AO229" i="26464"/>
  <c r="AP229" i="26464"/>
  <c r="AQ229" i="26464"/>
  <c r="AR229" i="26464"/>
  <c r="AS229" i="26464"/>
  <c r="AT229" i="26464"/>
  <c r="AU229" i="26464"/>
  <c r="AV229" i="26464"/>
  <c r="AW229" i="26464"/>
  <c r="AX229" i="26464"/>
  <c r="AY229" i="26464"/>
  <c r="AZ229" i="26464"/>
  <c r="BA229" i="26464"/>
  <c r="BB229" i="26464"/>
  <c r="BC229" i="26464"/>
  <c r="BD229" i="26464"/>
  <c r="BE229" i="26464"/>
  <c r="BF229" i="26464"/>
  <c r="BG229" i="26464"/>
  <c r="BH229" i="26464"/>
  <c r="BI229" i="26464"/>
  <c r="BJ229" i="26464"/>
  <c r="BK229" i="26464"/>
  <c r="BL229" i="26464"/>
  <c r="BM229" i="26464"/>
  <c r="BN229" i="26464"/>
  <c r="BO229" i="26464"/>
  <c r="BP229" i="26464"/>
  <c r="BQ229" i="26464"/>
  <c r="BR229" i="26464"/>
  <c r="BS229" i="26464"/>
  <c r="BT229" i="26464"/>
  <c r="BU229" i="26464"/>
  <c r="BV229" i="26464"/>
  <c r="BW229" i="26464"/>
  <c r="BX229" i="26464"/>
  <c r="BY229" i="26464"/>
  <c r="BZ229" i="26464"/>
  <c r="CA229" i="26464"/>
  <c r="CB229" i="26464"/>
  <c r="CC229" i="26464"/>
  <c r="CD229" i="26464"/>
  <c r="CE229" i="26464"/>
  <c r="CF229" i="26464"/>
  <c r="CG229" i="26464"/>
  <c r="CH229" i="26464"/>
  <c r="CI229" i="26464"/>
  <c r="CJ229" i="26464"/>
  <c r="CK229" i="26464"/>
  <c r="CL229" i="26464"/>
  <c r="CM229" i="26464"/>
  <c r="CN229" i="26464"/>
  <c r="CO229" i="26464"/>
  <c r="CP229" i="26464"/>
  <c r="CQ229" i="26464"/>
  <c r="CR229" i="26464"/>
  <c r="CS229" i="26464"/>
  <c r="CT229" i="26464"/>
  <c r="CU229" i="26464"/>
  <c r="CV229" i="26464"/>
  <c r="CW229" i="26464"/>
  <c r="CX229" i="26464"/>
  <c r="CY229" i="26464"/>
  <c r="CZ229" i="26464"/>
  <c r="DA229" i="26464"/>
  <c r="DB229" i="26464"/>
  <c r="DE229" i="26464"/>
  <c r="DF229" i="26464"/>
  <c r="DG229" i="26464"/>
  <c r="DH229" i="26464"/>
  <c r="DI229" i="26464"/>
  <c r="DJ229" i="26464"/>
  <c r="DK229" i="26464"/>
  <c r="DL229" i="26464"/>
  <c r="DM229" i="26464"/>
  <c r="DN229" i="26464"/>
  <c r="DO229" i="26464"/>
  <c r="DP229" i="26464"/>
  <c r="DQ229" i="26464"/>
  <c r="DR229" i="26464"/>
  <c r="DS229" i="26464"/>
  <c r="DT229" i="26464"/>
  <c r="DU229" i="26464"/>
  <c r="DZ229" i="26464"/>
  <c r="EA229" i="26464"/>
  <c r="EB229" i="26464"/>
  <c r="EC229" i="26464"/>
  <c r="ED229" i="26464"/>
  <c r="EE229" i="26464"/>
  <c r="EF229" i="26464"/>
  <c r="EG229" i="26464"/>
  <c r="EH229" i="26464"/>
  <c r="EI229" i="26464"/>
  <c r="EJ229" i="26464"/>
  <c r="EK229" i="26464"/>
  <c r="EL229" i="26464"/>
  <c r="EM229" i="26464"/>
  <c r="EN229" i="26464"/>
  <c r="EO229" i="26464"/>
  <c r="EP229" i="26464"/>
  <c r="A230" i="26464"/>
  <c r="B230" i="26464"/>
  <c r="C230" i="26464"/>
  <c r="E230" i="26464"/>
  <c r="F230" i="26464"/>
  <c r="G230" i="26464"/>
  <c r="H230" i="26464"/>
  <c r="I230" i="26464"/>
  <c r="J230" i="26464"/>
  <c r="K230" i="26464"/>
  <c r="L230" i="26464"/>
  <c r="M230" i="26464"/>
  <c r="N230" i="26464"/>
  <c r="O230" i="26464"/>
  <c r="P230" i="26464"/>
  <c r="Q230" i="26464"/>
  <c r="R230" i="26464"/>
  <c r="S230" i="26464"/>
  <c r="T230" i="26464"/>
  <c r="U230" i="26464"/>
  <c r="V230" i="26464"/>
  <c r="W230" i="26464"/>
  <c r="X230" i="26464"/>
  <c r="Y230" i="26464"/>
  <c r="Z230" i="26464"/>
  <c r="AA230" i="26464"/>
  <c r="AB230" i="26464"/>
  <c r="AC230" i="26464"/>
  <c r="AD230" i="26464"/>
  <c r="AE230" i="26464"/>
  <c r="AF230" i="26464"/>
  <c r="AG230" i="26464"/>
  <c r="AH230" i="26464"/>
  <c r="AI230" i="26464"/>
  <c r="AJ230" i="26464"/>
  <c r="AK230" i="26464"/>
  <c r="AL230" i="26464"/>
  <c r="AM230" i="26464"/>
  <c r="AN230" i="26464"/>
  <c r="AO230" i="26464"/>
  <c r="AP230" i="26464"/>
  <c r="AQ230" i="26464"/>
  <c r="AR230" i="26464"/>
  <c r="AS230" i="26464"/>
  <c r="AT230" i="26464"/>
  <c r="AU230" i="26464"/>
  <c r="AV230" i="26464"/>
  <c r="AW230" i="26464"/>
  <c r="AX230" i="26464"/>
  <c r="AY230" i="26464"/>
  <c r="AZ230" i="26464"/>
  <c r="BA230" i="26464"/>
  <c r="BB230" i="26464"/>
  <c r="BC230" i="26464"/>
  <c r="BD230" i="26464"/>
  <c r="BE230" i="26464"/>
  <c r="BF230" i="26464"/>
  <c r="BG230" i="26464"/>
  <c r="BH230" i="26464"/>
  <c r="BI230" i="26464"/>
  <c r="BJ230" i="26464"/>
  <c r="BK230" i="26464"/>
  <c r="BL230" i="26464"/>
  <c r="BM230" i="26464"/>
  <c r="BN230" i="26464"/>
  <c r="BO230" i="26464"/>
  <c r="BP230" i="26464"/>
  <c r="BQ230" i="26464"/>
  <c r="BR230" i="26464"/>
  <c r="BS230" i="26464"/>
  <c r="BT230" i="26464"/>
  <c r="BU230" i="26464"/>
  <c r="BV230" i="26464"/>
  <c r="BW230" i="26464"/>
  <c r="BX230" i="26464"/>
  <c r="BY230" i="26464"/>
  <c r="BZ230" i="26464"/>
  <c r="CA230" i="26464"/>
  <c r="CB230" i="26464"/>
  <c r="CC230" i="26464"/>
  <c r="CD230" i="26464"/>
  <c r="CE230" i="26464"/>
  <c r="CF230" i="26464"/>
  <c r="CG230" i="26464"/>
  <c r="CH230" i="26464"/>
  <c r="CI230" i="26464"/>
  <c r="CJ230" i="26464"/>
  <c r="CK230" i="26464"/>
  <c r="CL230" i="26464"/>
  <c r="CM230" i="26464"/>
  <c r="CN230" i="26464"/>
  <c r="CO230" i="26464"/>
  <c r="CP230" i="26464"/>
  <c r="CQ230" i="26464"/>
  <c r="CR230" i="26464"/>
  <c r="CS230" i="26464"/>
  <c r="CT230" i="26464"/>
  <c r="CU230" i="26464"/>
  <c r="CV230" i="26464"/>
  <c r="CW230" i="26464"/>
  <c r="CX230" i="26464"/>
  <c r="CY230" i="26464"/>
  <c r="CZ230" i="26464"/>
  <c r="DA230" i="26464"/>
  <c r="DB230" i="26464"/>
  <c r="DE230" i="26464"/>
  <c r="DF230" i="26464"/>
  <c r="DG230" i="26464"/>
  <c r="DH230" i="26464"/>
  <c r="DI230" i="26464"/>
  <c r="DJ230" i="26464"/>
  <c r="DK230" i="26464"/>
  <c r="DL230" i="26464"/>
  <c r="DM230" i="26464"/>
  <c r="DN230" i="26464"/>
  <c r="DO230" i="26464"/>
  <c r="DP230" i="26464"/>
  <c r="DQ230" i="26464"/>
  <c r="DR230" i="26464"/>
  <c r="DS230" i="26464"/>
  <c r="DT230" i="26464"/>
  <c r="DU230" i="26464"/>
  <c r="DZ230" i="26464"/>
  <c r="EA230" i="26464"/>
  <c r="EB230" i="26464"/>
  <c r="EC230" i="26464"/>
  <c r="ED230" i="26464"/>
  <c r="EE230" i="26464"/>
  <c r="EF230" i="26464"/>
  <c r="EG230" i="26464"/>
  <c r="EH230" i="26464"/>
  <c r="EI230" i="26464"/>
  <c r="EJ230" i="26464"/>
  <c r="EK230" i="26464"/>
  <c r="EL230" i="26464"/>
  <c r="EM230" i="26464"/>
  <c r="EN230" i="26464"/>
  <c r="EO230" i="26464"/>
  <c r="EP230" i="26464"/>
  <c r="A231" i="26464"/>
  <c r="B231" i="26464"/>
  <c r="C231" i="26464"/>
  <c r="E231" i="26464"/>
  <c r="F231" i="26464"/>
  <c r="G231" i="26464"/>
  <c r="H231" i="26464"/>
  <c r="I231" i="26464"/>
  <c r="J231" i="26464"/>
  <c r="K231" i="26464"/>
  <c r="L231" i="26464"/>
  <c r="M231" i="26464"/>
  <c r="N231" i="26464"/>
  <c r="O231" i="26464"/>
  <c r="P231" i="26464"/>
  <c r="Q231" i="26464"/>
  <c r="R231" i="26464"/>
  <c r="S231" i="26464"/>
  <c r="T231" i="26464"/>
  <c r="U231" i="26464"/>
  <c r="V231" i="26464"/>
  <c r="W231" i="26464"/>
  <c r="X231" i="26464"/>
  <c r="Y231" i="26464"/>
  <c r="Z231" i="26464"/>
  <c r="AA231" i="26464"/>
  <c r="AB231" i="26464"/>
  <c r="AC231" i="26464"/>
  <c r="AD231" i="26464"/>
  <c r="AE231" i="26464"/>
  <c r="AF231" i="26464"/>
  <c r="AG231" i="26464"/>
  <c r="AH231" i="26464"/>
  <c r="AI231" i="26464"/>
  <c r="AJ231" i="26464"/>
  <c r="AK231" i="26464"/>
  <c r="AL231" i="26464"/>
  <c r="AM231" i="26464"/>
  <c r="AN231" i="26464"/>
  <c r="AO231" i="26464"/>
  <c r="AP231" i="26464"/>
  <c r="AQ231" i="26464"/>
  <c r="AR231" i="26464"/>
  <c r="AS231" i="26464"/>
  <c r="AT231" i="26464"/>
  <c r="AU231" i="26464"/>
  <c r="AV231" i="26464"/>
  <c r="AW231" i="26464"/>
  <c r="AX231" i="26464"/>
  <c r="AY231" i="26464"/>
  <c r="AZ231" i="26464"/>
  <c r="BA231" i="26464"/>
  <c r="BB231" i="26464"/>
  <c r="BC231" i="26464"/>
  <c r="BD231" i="26464"/>
  <c r="BE231" i="26464"/>
  <c r="BF231" i="26464"/>
  <c r="BG231" i="26464"/>
  <c r="BH231" i="26464"/>
  <c r="BI231" i="26464"/>
  <c r="BJ231" i="26464"/>
  <c r="BK231" i="26464"/>
  <c r="BL231" i="26464"/>
  <c r="BM231" i="26464"/>
  <c r="BN231" i="26464"/>
  <c r="BO231" i="26464"/>
  <c r="BP231" i="26464"/>
  <c r="BQ231" i="26464"/>
  <c r="BR231" i="26464"/>
  <c r="BS231" i="26464"/>
  <c r="BT231" i="26464"/>
  <c r="BU231" i="26464"/>
  <c r="BV231" i="26464"/>
  <c r="BW231" i="26464"/>
  <c r="BX231" i="26464"/>
  <c r="BY231" i="26464"/>
  <c r="BZ231" i="26464"/>
  <c r="CA231" i="26464"/>
  <c r="CB231" i="26464"/>
  <c r="CC231" i="26464"/>
  <c r="CD231" i="26464"/>
  <c r="CE231" i="26464"/>
  <c r="CF231" i="26464"/>
  <c r="CG231" i="26464"/>
  <c r="CH231" i="26464"/>
  <c r="CI231" i="26464"/>
  <c r="CJ231" i="26464"/>
  <c r="CK231" i="26464"/>
  <c r="CL231" i="26464"/>
  <c r="CM231" i="26464"/>
  <c r="CN231" i="26464"/>
  <c r="CO231" i="26464"/>
  <c r="CP231" i="26464"/>
  <c r="CQ231" i="26464"/>
  <c r="CR231" i="26464"/>
  <c r="CS231" i="26464"/>
  <c r="CT231" i="26464"/>
  <c r="CU231" i="26464"/>
  <c r="CV231" i="26464"/>
  <c r="CW231" i="26464"/>
  <c r="CX231" i="26464"/>
  <c r="CY231" i="26464"/>
  <c r="CZ231" i="26464"/>
  <c r="DA231" i="26464"/>
  <c r="DB231" i="26464"/>
  <c r="DE231" i="26464"/>
  <c r="DF231" i="26464"/>
  <c r="DG231" i="26464"/>
  <c r="DH231" i="26464"/>
  <c r="DI231" i="26464"/>
  <c r="DJ231" i="26464"/>
  <c r="DK231" i="26464"/>
  <c r="DL231" i="26464"/>
  <c r="DM231" i="26464"/>
  <c r="DN231" i="26464"/>
  <c r="DO231" i="26464"/>
  <c r="DP231" i="26464"/>
  <c r="DQ231" i="26464"/>
  <c r="DR231" i="26464"/>
  <c r="DS231" i="26464"/>
  <c r="DT231" i="26464"/>
  <c r="DU231" i="26464"/>
  <c r="DZ231" i="26464"/>
  <c r="EA231" i="26464"/>
  <c r="EB231" i="26464"/>
  <c r="EC231" i="26464"/>
  <c r="ED231" i="26464"/>
  <c r="EE231" i="26464"/>
  <c r="EF231" i="26464"/>
  <c r="EG231" i="26464"/>
  <c r="EH231" i="26464"/>
  <c r="EI231" i="26464"/>
  <c r="EJ231" i="26464"/>
  <c r="EK231" i="26464"/>
  <c r="EL231" i="26464"/>
  <c r="EM231" i="26464"/>
  <c r="EN231" i="26464"/>
  <c r="EO231" i="26464"/>
  <c r="EP231" i="26464"/>
  <c r="A232" i="26464"/>
  <c r="B232" i="26464"/>
  <c r="C232" i="26464"/>
  <c r="E232" i="26464"/>
  <c r="F232" i="26464"/>
  <c r="G232" i="26464"/>
  <c r="H232" i="26464"/>
  <c r="I232" i="26464"/>
  <c r="J232" i="26464"/>
  <c r="K232" i="26464"/>
  <c r="L232" i="26464"/>
  <c r="M232" i="26464"/>
  <c r="N232" i="26464"/>
  <c r="O232" i="26464"/>
  <c r="P232" i="26464"/>
  <c r="Q232" i="26464"/>
  <c r="R232" i="26464"/>
  <c r="S232" i="26464"/>
  <c r="T232" i="26464"/>
  <c r="U232" i="26464"/>
  <c r="V232" i="26464"/>
  <c r="W232" i="26464"/>
  <c r="X232" i="26464"/>
  <c r="Y232" i="26464"/>
  <c r="Z232" i="26464"/>
  <c r="AA232" i="26464"/>
  <c r="AB232" i="26464"/>
  <c r="AC232" i="26464"/>
  <c r="AD232" i="26464"/>
  <c r="AE232" i="26464"/>
  <c r="AF232" i="26464"/>
  <c r="AG232" i="26464"/>
  <c r="AH232" i="26464"/>
  <c r="AI232" i="26464"/>
  <c r="AJ232" i="26464"/>
  <c r="AK232" i="26464"/>
  <c r="AL232" i="26464"/>
  <c r="AM232" i="26464"/>
  <c r="AN232" i="26464"/>
  <c r="AO232" i="26464"/>
  <c r="AP232" i="26464"/>
  <c r="AQ232" i="26464"/>
  <c r="AR232" i="26464"/>
  <c r="AS232" i="26464"/>
  <c r="AT232" i="26464"/>
  <c r="AU232" i="26464"/>
  <c r="AV232" i="26464"/>
  <c r="AW232" i="26464"/>
  <c r="AX232" i="26464"/>
  <c r="AY232" i="26464"/>
  <c r="AZ232" i="26464"/>
  <c r="BA232" i="26464"/>
  <c r="BB232" i="26464"/>
  <c r="BC232" i="26464"/>
  <c r="BD232" i="26464"/>
  <c r="BE232" i="26464"/>
  <c r="BF232" i="26464"/>
  <c r="BG232" i="26464"/>
  <c r="BH232" i="26464"/>
  <c r="BI232" i="26464"/>
  <c r="BJ232" i="26464"/>
  <c r="BK232" i="26464"/>
  <c r="BL232" i="26464"/>
  <c r="BM232" i="26464"/>
  <c r="BN232" i="26464"/>
  <c r="BO232" i="26464"/>
  <c r="BP232" i="26464"/>
  <c r="BQ232" i="26464"/>
  <c r="BR232" i="26464"/>
  <c r="BS232" i="26464"/>
  <c r="BT232" i="26464"/>
  <c r="BU232" i="26464"/>
  <c r="BV232" i="26464"/>
  <c r="BW232" i="26464"/>
  <c r="BX232" i="26464"/>
  <c r="BY232" i="26464"/>
  <c r="BZ232" i="26464"/>
  <c r="CA232" i="26464"/>
  <c r="CB232" i="26464"/>
  <c r="CC232" i="26464"/>
  <c r="CD232" i="26464"/>
  <c r="CE232" i="26464"/>
  <c r="CF232" i="26464"/>
  <c r="CG232" i="26464"/>
  <c r="CH232" i="26464"/>
  <c r="CI232" i="26464"/>
  <c r="CJ232" i="26464"/>
  <c r="CK232" i="26464"/>
  <c r="CL232" i="26464"/>
  <c r="CM232" i="26464"/>
  <c r="CN232" i="26464"/>
  <c r="CO232" i="26464"/>
  <c r="CP232" i="26464"/>
  <c r="CQ232" i="26464"/>
  <c r="CR232" i="26464"/>
  <c r="CS232" i="26464"/>
  <c r="CT232" i="26464"/>
  <c r="CU232" i="26464"/>
  <c r="CV232" i="26464"/>
  <c r="CW232" i="26464"/>
  <c r="CX232" i="26464"/>
  <c r="CY232" i="26464"/>
  <c r="CZ232" i="26464"/>
  <c r="DA232" i="26464"/>
  <c r="DB232" i="26464"/>
  <c r="DE232" i="26464"/>
  <c r="DF232" i="26464"/>
  <c r="DG232" i="26464"/>
  <c r="DH232" i="26464"/>
  <c r="DI232" i="26464"/>
  <c r="DJ232" i="26464"/>
  <c r="DK232" i="26464"/>
  <c r="DL232" i="26464"/>
  <c r="DM232" i="26464"/>
  <c r="DN232" i="26464"/>
  <c r="DO232" i="26464"/>
  <c r="DP232" i="26464"/>
  <c r="DQ232" i="26464"/>
  <c r="DR232" i="26464"/>
  <c r="DS232" i="26464"/>
  <c r="DT232" i="26464"/>
  <c r="DU232" i="26464"/>
  <c r="DZ232" i="26464"/>
  <c r="EA232" i="26464"/>
  <c r="EB232" i="26464"/>
  <c r="EC232" i="26464"/>
  <c r="ED232" i="26464"/>
  <c r="EE232" i="26464"/>
  <c r="EF232" i="26464"/>
  <c r="EG232" i="26464"/>
  <c r="EH232" i="26464"/>
  <c r="EI232" i="26464"/>
  <c r="EJ232" i="26464"/>
  <c r="EK232" i="26464"/>
  <c r="EL232" i="26464"/>
  <c r="EM232" i="26464"/>
  <c r="EN232" i="26464"/>
  <c r="EO232" i="26464"/>
  <c r="EP232" i="26464"/>
  <c r="A233" i="26464"/>
  <c r="B233" i="26464"/>
  <c r="C233" i="26464"/>
  <c r="E233" i="26464"/>
  <c r="F233" i="26464"/>
  <c r="G233" i="26464"/>
  <c r="H233" i="26464"/>
  <c r="I233" i="26464"/>
  <c r="J233" i="26464"/>
  <c r="K233" i="26464"/>
  <c r="L233" i="26464"/>
  <c r="M233" i="26464"/>
  <c r="N233" i="26464"/>
  <c r="O233" i="26464"/>
  <c r="P233" i="26464"/>
  <c r="Q233" i="26464"/>
  <c r="R233" i="26464"/>
  <c r="S233" i="26464"/>
  <c r="T233" i="26464"/>
  <c r="U233" i="26464"/>
  <c r="V233" i="26464"/>
  <c r="W233" i="26464"/>
  <c r="X233" i="26464"/>
  <c r="Y233" i="26464"/>
  <c r="Z233" i="26464"/>
  <c r="AA233" i="26464"/>
  <c r="AB233" i="26464"/>
  <c r="AC233" i="26464"/>
  <c r="AD233" i="26464"/>
  <c r="AE233" i="26464"/>
  <c r="AF233" i="26464"/>
  <c r="AG233" i="26464"/>
  <c r="AH233" i="26464"/>
  <c r="AI233" i="26464"/>
  <c r="AJ233" i="26464"/>
  <c r="AK233" i="26464"/>
  <c r="AL233" i="26464"/>
  <c r="AM233" i="26464"/>
  <c r="AN233" i="26464"/>
  <c r="AO233" i="26464"/>
  <c r="AP233" i="26464"/>
  <c r="AQ233" i="26464"/>
  <c r="AR233" i="26464"/>
  <c r="AS233" i="26464"/>
  <c r="AT233" i="26464"/>
  <c r="AU233" i="26464"/>
  <c r="AV233" i="26464"/>
  <c r="AW233" i="26464"/>
  <c r="AX233" i="26464"/>
  <c r="AY233" i="26464"/>
  <c r="AZ233" i="26464"/>
  <c r="BA233" i="26464"/>
  <c r="BB233" i="26464"/>
  <c r="BC233" i="26464"/>
  <c r="BD233" i="26464"/>
  <c r="BE233" i="26464"/>
  <c r="BF233" i="26464"/>
  <c r="BG233" i="26464"/>
  <c r="BH233" i="26464"/>
  <c r="BI233" i="26464"/>
  <c r="BJ233" i="26464"/>
  <c r="BK233" i="26464"/>
  <c r="BL233" i="26464"/>
  <c r="BM233" i="26464"/>
  <c r="BN233" i="26464"/>
  <c r="BO233" i="26464"/>
  <c r="BP233" i="26464"/>
  <c r="BQ233" i="26464"/>
  <c r="BR233" i="26464"/>
  <c r="BS233" i="26464"/>
  <c r="BT233" i="26464"/>
  <c r="BU233" i="26464"/>
  <c r="BV233" i="26464"/>
  <c r="BW233" i="26464"/>
  <c r="BX233" i="26464"/>
  <c r="BY233" i="26464"/>
  <c r="BZ233" i="26464"/>
  <c r="CA233" i="26464"/>
  <c r="CB233" i="26464"/>
  <c r="CC233" i="26464"/>
  <c r="CD233" i="26464"/>
  <c r="CE233" i="26464"/>
  <c r="CF233" i="26464"/>
  <c r="CG233" i="26464"/>
  <c r="CH233" i="26464"/>
  <c r="CI233" i="26464"/>
  <c r="CJ233" i="26464"/>
  <c r="CK233" i="26464"/>
  <c r="CL233" i="26464"/>
  <c r="CM233" i="26464"/>
  <c r="CN233" i="26464"/>
  <c r="CO233" i="26464"/>
  <c r="CP233" i="26464"/>
  <c r="CQ233" i="26464"/>
  <c r="CR233" i="26464"/>
  <c r="CS233" i="26464"/>
  <c r="CT233" i="26464"/>
  <c r="CU233" i="26464"/>
  <c r="CV233" i="26464"/>
  <c r="CW233" i="26464"/>
  <c r="CX233" i="26464"/>
  <c r="CY233" i="26464"/>
  <c r="CZ233" i="26464"/>
  <c r="DA233" i="26464"/>
  <c r="DB233" i="26464"/>
  <c r="DE233" i="26464"/>
  <c r="DF233" i="26464"/>
  <c r="DG233" i="26464"/>
  <c r="DH233" i="26464"/>
  <c r="DI233" i="26464"/>
  <c r="DJ233" i="26464"/>
  <c r="DK233" i="26464"/>
  <c r="DL233" i="26464"/>
  <c r="DM233" i="26464"/>
  <c r="DN233" i="26464"/>
  <c r="DO233" i="26464"/>
  <c r="DP233" i="26464"/>
  <c r="DQ233" i="26464"/>
  <c r="DR233" i="26464"/>
  <c r="DS233" i="26464"/>
  <c r="DT233" i="26464"/>
  <c r="DU233" i="26464"/>
  <c r="DZ233" i="26464"/>
  <c r="EA233" i="26464"/>
  <c r="EB233" i="26464"/>
  <c r="EC233" i="26464"/>
  <c r="ED233" i="26464"/>
  <c r="EE233" i="26464"/>
  <c r="EF233" i="26464"/>
  <c r="EG233" i="26464"/>
  <c r="EH233" i="26464"/>
  <c r="EI233" i="26464"/>
  <c r="EJ233" i="26464"/>
  <c r="EK233" i="26464"/>
  <c r="EL233" i="26464"/>
  <c r="EM233" i="26464"/>
  <c r="EN233" i="26464"/>
  <c r="EO233" i="26464"/>
  <c r="EP233" i="26464"/>
  <c r="A234" i="26464"/>
  <c r="B234" i="26464"/>
  <c r="C234" i="26464"/>
  <c r="E234" i="26464"/>
  <c r="F234" i="26464"/>
  <c r="G234" i="26464"/>
  <c r="H234" i="26464"/>
  <c r="I234" i="26464"/>
  <c r="J234" i="26464"/>
  <c r="K234" i="26464"/>
  <c r="L234" i="26464"/>
  <c r="M234" i="26464"/>
  <c r="N234" i="26464"/>
  <c r="O234" i="26464"/>
  <c r="P234" i="26464"/>
  <c r="Q234" i="26464"/>
  <c r="R234" i="26464"/>
  <c r="S234" i="26464"/>
  <c r="T234" i="26464"/>
  <c r="U234" i="26464"/>
  <c r="V234" i="26464"/>
  <c r="W234" i="26464"/>
  <c r="X234" i="26464"/>
  <c r="Y234" i="26464"/>
  <c r="Z234" i="26464"/>
  <c r="AA234" i="26464"/>
  <c r="AB234" i="26464"/>
  <c r="AC234" i="26464"/>
  <c r="AD234" i="26464"/>
  <c r="AE234" i="26464"/>
  <c r="AF234" i="26464"/>
  <c r="AG234" i="26464"/>
  <c r="AH234" i="26464"/>
  <c r="AI234" i="26464"/>
  <c r="AJ234" i="26464"/>
  <c r="AK234" i="26464"/>
  <c r="AL234" i="26464"/>
  <c r="AM234" i="26464"/>
  <c r="AN234" i="26464"/>
  <c r="AO234" i="26464"/>
  <c r="AP234" i="26464"/>
  <c r="AQ234" i="26464"/>
  <c r="AR234" i="26464"/>
  <c r="AS234" i="26464"/>
  <c r="AT234" i="26464"/>
  <c r="AU234" i="26464"/>
  <c r="AV234" i="26464"/>
  <c r="AW234" i="26464"/>
  <c r="AX234" i="26464"/>
  <c r="AY234" i="26464"/>
  <c r="AZ234" i="26464"/>
  <c r="BA234" i="26464"/>
  <c r="BB234" i="26464"/>
  <c r="BC234" i="26464"/>
  <c r="BD234" i="26464"/>
  <c r="BE234" i="26464"/>
  <c r="BF234" i="26464"/>
  <c r="BG234" i="26464"/>
  <c r="BH234" i="26464"/>
  <c r="BI234" i="26464"/>
  <c r="BJ234" i="26464"/>
  <c r="BK234" i="26464"/>
  <c r="BL234" i="26464"/>
  <c r="BM234" i="26464"/>
  <c r="BN234" i="26464"/>
  <c r="BO234" i="26464"/>
  <c r="BP234" i="26464"/>
  <c r="BQ234" i="26464"/>
  <c r="BR234" i="26464"/>
  <c r="BS234" i="26464"/>
  <c r="BT234" i="26464"/>
  <c r="BU234" i="26464"/>
  <c r="BV234" i="26464"/>
  <c r="BW234" i="26464"/>
  <c r="BX234" i="26464"/>
  <c r="BY234" i="26464"/>
  <c r="BZ234" i="26464"/>
  <c r="CA234" i="26464"/>
  <c r="CB234" i="26464"/>
  <c r="CC234" i="26464"/>
  <c r="CD234" i="26464"/>
  <c r="CE234" i="26464"/>
  <c r="CF234" i="26464"/>
  <c r="CG234" i="26464"/>
  <c r="CH234" i="26464"/>
  <c r="CI234" i="26464"/>
  <c r="CJ234" i="26464"/>
  <c r="CK234" i="26464"/>
  <c r="CL234" i="26464"/>
  <c r="CM234" i="26464"/>
  <c r="CN234" i="26464"/>
  <c r="CO234" i="26464"/>
  <c r="CP234" i="26464"/>
  <c r="CQ234" i="26464"/>
  <c r="CR234" i="26464"/>
  <c r="CS234" i="26464"/>
  <c r="CT234" i="26464"/>
  <c r="CU234" i="26464"/>
  <c r="CV234" i="26464"/>
  <c r="CW234" i="26464"/>
  <c r="CX234" i="26464"/>
  <c r="CY234" i="26464"/>
  <c r="CZ234" i="26464"/>
  <c r="DA234" i="26464"/>
  <c r="DB234" i="26464"/>
  <c r="DE234" i="26464"/>
  <c r="DF234" i="26464"/>
  <c r="DG234" i="26464"/>
  <c r="DH234" i="26464"/>
  <c r="DI234" i="26464"/>
  <c r="DJ234" i="26464"/>
  <c r="DK234" i="26464"/>
  <c r="DL234" i="26464"/>
  <c r="DM234" i="26464"/>
  <c r="DN234" i="26464"/>
  <c r="DO234" i="26464"/>
  <c r="DP234" i="26464"/>
  <c r="DQ234" i="26464"/>
  <c r="DR234" i="26464"/>
  <c r="DS234" i="26464"/>
  <c r="DT234" i="26464"/>
  <c r="DU234" i="26464"/>
  <c r="DZ234" i="26464"/>
  <c r="EA234" i="26464"/>
  <c r="EB234" i="26464"/>
  <c r="EC234" i="26464"/>
  <c r="ED234" i="26464"/>
  <c r="EE234" i="26464"/>
  <c r="EF234" i="26464"/>
  <c r="EG234" i="26464"/>
  <c r="EH234" i="26464"/>
  <c r="EI234" i="26464"/>
  <c r="EJ234" i="26464"/>
  <c r="EK234" i="26464"/>
  <c r="EL234" i="26464"/>
  <c r="EM234" i="26464"/>
  <c r="EN234" i="26464"/>
  <c r="EO234" i="26464"/>
  <c r="EP234" i="26464"/>
  <c r="A235" i="26464"/>
  <c r="B235" i="26464"/>
  <c r="C235" i="26464"/>
  <c r="E235" i="26464"/>
  <c r="F235" i="26464"/>
  <c r="G235" i="26464"/>
  <c r="H235" i="26464"/>
  <c r="I235" i="26464"/>
  <c r="J235" i="26464"/>
  <c r="K235" i="26464"/>
  <c r="L235" i="26464"/>
  <c r="M235" i="26464"/>
  <c r="N235" i="26464"/>
  <c r="O235" i="26464"/>
  <c r="P235" i="26464"/>
  <c r="Q235" i="26464"/>
  <c r="R235" i="26464"/>
  <c r="S235" i="26464"/>
  <c r="T235" i="26464"/>
  <c r="U235" i="26464"/>
  <c r="V235" i="26464"/>
  <c r="W235" i="26464"/>
  <c r="X235" i="26464"/>
  <c r="Y235" i="26464"/>
  <c r="Z235" i="26464"/>
  <c r="AA235" i="26464"/>
  <c r="AB235" i="26464"/>
  <c r="AC235" i="26464"/>
  <c r="AD235" i="26464"/>
  <c r="AE235" i="26464"/>
  <c r="AF235" i="26464"/>
  <c r="AG235" i="26464"/>
  <c r="AH235" i="26464"/>
  <c r="AI235" i="26464"/>
  <c r="AJ235" i="26464"/>
  <c r="AK235" i="26464"/>
  <c r="AL235" i="26464"/>
  <c r="AM235" i="26464"/>
  <c r="AN235" i="26464"/>
  <c r="AO235" i="26464"/>
  <c r="AP235" i="26464"/>
  <c r="AQ235" i="26464"/>
  <c r="AR235" i="26464"/>
  <c r="AS235" i="26464"/>
  <c r="AT235" i="26464"/>
  <c r="AU235" i="26464"/>
  <c r="AV235" i="26464"/>
  <c r="AW235" i="26464"/>
  <c r="AX235" i="26464"/>
  <c r="AY235" i="26464"/>
  <c r="AZ235" i="26464"/>
  <c r="BA235" i="26464"/>
  <c r="BB235" i="26464"/>
  <c r="BC235" i="26464"/>
  <c r="BD235" i="26464"/>
  <c r="BE235" i="26464"/>
  <c r="BF235" i="26464"/>
  <c r="BG235" i="26464"/>
  <c r="BH235" i="26464"/>
  <c r="BI235" i="26464"/>
  <c r="BJ235" i="26464"/>
  <c r="BK235" i="26464"/>
  <c r="BL235" i="26464"/>
  <c r="BM235" i="26464"/>
  <c r="BN235" i="26464"/>
  <c r="BO235" i="26464"/>
  <c r="BP235" i="26464"/>
  <c r="BQ235" i="26464"/>
  <c r="BR235" i="26464"/>
  <c r="BS235" i="26464"/>
  <c r="BT235" i="26464"/>
  <c r="BU235" i="26464"/>
  <c r="BV235" i="26464"/>
  <c r="BW235" i="26464"/>
  <c r="BX235" i="26464"/>
  <c r="BY235" i="26464"/>
  <c r="BZ235" i="26464"/>
  <c r="CA235" i="26464"/>
  <c r="CB235" i="26464"/>
  <c r="CC235" i="26464"/>
  <c r="CD235" i="26464"/>
  <c r="CE235" i="26464"/>
  <c r="CF235" i="26464"/>
  <c r="CG235" i="26464"/>
  <c r="CH235" i="26464"/>
  <c r="CI235" i="26464"/>
  <c r="CJ235" i="26464"/>
  <c r="CK235" i="26464"/>
  <c r="CL235" i="26464"/>
  <c r="CM235" i="26464"/>
  <c r="CN235" i="26464"/>
  <c r="CO235" i="26464"/>
  <c r="CP235" i="26464"/>
  <c r="CQ235" i="26464"/>
  <c r="CR235" i="26464"/>
  <c r="CS235" i="26464"/>
  <c r="CT235" i="26464"/>
  <c r="CU235" i="26464"/>
  <c r="CV235" i="26464"/>
  <c r="CW235" i="26464"/>
  <c r="CX235" i="26464"/>
  <c r="CY235" i="26464"/>
  <c r="CZ235" i="26464"/>
  <c r="DA235" i="26464"/>
  <c r="DB235" i="26464"/>
  <c r="DE235" i="26464"/>
  <c r="DF235" i="26464"/>
  <c r="DG235" i="26464"/>
  <c r="DH235" i="26464"/>
  <c r="DI235" i="26464"/>
  <c r="DJ235" i="26464"/>
  <c r="DK235" i="26464"/>
  <c r="DL235" i="26464"/>
  <c r="DM235" i="26464"/>
  <c r="DN235" i="26464"/>
  <c r="DO235" i="26464"/>
  <c r="DP235" i="26464"/>
  <c r="DQ235" i="26464"/>
  <c r="DR235" i="26464"/>
  <c r="DS235" i="26464"/>
  <c r="DT235" i="26464"/>
  <c r="DU235" i="26464"/>
  <c r="DZ235" i="26464"/>
  <c r="EA235" i="26464"/>
  <c r="EB235" i="26464"/>
  <c r="EC235" i="26464"/>
  <c r="ED235" i="26464"/>
  <c r="EE235" i="26464"/>
  <c r="EF235" i="26464"/>
  <c r="EG235" i="26464"/>
  <c r="EH235" i="26464"/>
  <c r="EI235" i="26464"/>
  <c r="EJ235" i="26464"/>
  <c r="EK235" i="26464"/>
  <c r="EL235" i="26464"/>
  <c r="EM235" i="26464"/>
  <c r="EN235" i="26464"/>
  <c r="EO235" i="26464"/>
  <c r="EP235" i="26464"/>
  <c r="A236" i="26464"/>
  <c r="B236" i="26464"/>
  <c r="C236" i="26464"/>
  <c r="E236" i="26464"/>
  <c r="F236" i="26464"/>
  <c r="G236" i="26464"/>
  <c r="H236" i="26464"/>
  <c r="I236" i="26464"/>
  <c r="J236" i="26464"/>
  <c r="K236" i="26464"/>
  <c r="L236" i="26464"/>
  <c r="M236" i="26464"/>
  <c r="N236" i="26464"/>
  <c r="O236" i="26464"/>
  <c r="P236" i="26464"/>
  <c r="Q236" i="26464"/>
  <c r="R236" i="26464"/>
  <c r="S236" i="26464"/>
  <c r="T236" i="26464"/>
  <c r="U236" i="26464"/>
  <c r="V236" i="26464"/>
  <c r="W236" i="26464"/>
  <c r="X236" i="26464"/>
  <c r="Y236" i="26464"/>
  <c r="Z236" i="26464"/>
  <c r="AA236" i="26464"/>
  <c r="AB236" i="26464"/>
  <c r="AC236" i="26464"/>
  <c r="AD236" i="26464"/>
  <c r="AE236" i="26464"/>
  <c r="AF236" i="26464"/>
  <c r="AG236" i="26464"/>
  <c r="AH236" i="26464"/>
  <c r="AI236" i="26464"/>
  <c r="AJ236" i="26464"/>
  <c r="AK236" i="26464"/>
  <c r="AL236" i="26464"/>
  <c r="AM236" i="26464"/>
  <c r="AN236" i="26464"/>
  <c r="AO236" i="26464"/>
  <c r="AP236" i="26464"/>
  <c r="AQ236" i="26464"/>
  <c r="AR236" i="26464"/>
  <c r="AS236" i="26464"/>
  <c r="AT236" i="26464"/>
  <c r="AU236" i="26464"/>
  <c r="AV236" i="26464"/>
  <c r="AW236" i="26464"/>
  <c r="AX236" i="26464"/>
  <c r="AY236" i="26464"/>
  <c r="AZ236" i="26464"/>
  <c r="BA236" i="26464"/>
  <c r="BB236" i="26464"/>
  <c r="BC236" i="26464"/>
  <c r="BD236" i="26464"/>
  <c r="BE236" i="26464"/>
  <c r="BF236" i="26464"/>
  <c r="BG236" i="26464"/>
  <c r="BH236" i="26464"/>
  <c r="BI236" i="26464"/>
  <c r="BJ236" i="26464"/>
  <c r="BK236" i="26464"/>
  <c r="BL236" i="26464"/>
  <c r="BM236" i="26464"/>
  <c r="BN236" i="26464"/>
  <c r="BO236" i="26464"/>
  <c r="BP236" i="26464"/>
  <c r="BQ236" i="26464"/>
  <c r="BR236" i="26464"/>
  <c r="BS236" i="26464"/>
  <c r="BT236" i="26464"/>
  <c r="BU236" i="26464"/>
  <c r="BV236" i="26464"/>
  <c r="BW236" i="26464"/>
  <c r="BX236" i="26464"/>
  <c r="BY236" i="26464"/>
  <c r="BZ236" i="26464"/>
  <c r="CA236" i="26464"/>
  <c r="CB236" i="26464"/>
  <c r="CC236" i="26464"/>
  <c r="CD236" i="26464"/>
  <c r="CE236" i="26464"/>
  <c r="CF236" i="26464"/>
  <c r="CG236" i="26464"/>
  <c r="CH236" i="26464"/>
  <c r="CI236" i="26464"/>
  <c r="CJ236" i="26464"/>
  <c r="CK236" i="26464"/>
  <c r="CL236" i="26464"/>
  <c r="CM236" i="26464"/>
  <c r="CN236" i="26464"/>
  <c r="CO236" i="26464"/>
  <c r="CP236" i="26464"/>
  <c r="CQ236" i="26464"/>
  <c r="CR236" i="26464"/>
  <c r="CS236" i="26464"/>
  <c r="CT236" i="26464"/>
  <c r="CU236" i="26464"/>
  <c r="CV236" i="26464"/>
  <c r="CW236" i="26464"/>
  <c r="CX236" i="26464"/>
  <c r="CY236" i="26464"/>
  <c r="CZ236" i="26464"/>
  <c r="DA236" i="26464"/>
  <c r="DB236" i="26464"/>
  <c r="DE236" i="26464"/>
  <c r="DF236" i="26464"/>
  <c r="DG236" i="26464"/>
  <c r="DH236" i="26464"/>
  <c r="DI236" i="26464"/>
  <c r="DJ236" i="26464"/>
  <c r="DK236" i="26464"/>
  <c r="DL236" i="26464"/>
  <c r="DM236" i="26464"/>
  <c r="DN236" i="26464"/>
  <c r="DO236" i="26464"/>
  <c r="DP236" i="26464"/>
  <c r="DQ236" i="26464"/>
  <c r="DR236" i="26464"/>
  <c r="DS236" i="26464"/>
  <c r="DT236" i="26464"/>
  <c r="DU236" i="26464"/>
  <c r="DZ236" i="26464"/>
  <c r="EA236" i="26464"/>
  <c r="EB236" i="26464"/>
  <c r="EC236" i="26464"/>
  <c r="ED236" i="26464"/>
  <c r="EE236" i="26464"/>
  <c r="EF236" i="26464"/>
  <c r="EG236" i="26464"/>
  <c r="EH236" i="26464"/>
  <c r="EI236" i="26464"/>
  <c r="EJ236" i="26464"/>
  <c r="EK236" i="26464"/>
  <c r="EL236" i="26464"/>
  <c r="EM236" i="26464"/>
  <c r="EN236" i="26464"/>
  <c r="EO236" i="26464"/>
  <c r="EP236" i="26464"/>
  <c r="A237" i="26464"/>
  <c r="B237" i="26464"/>
  <c r="C237" i="26464"/>
  <c r="E237" i="26464"/>
  <c r="F237" i="26464"/>
  <c r="G237" i="26464"/>
  <c r="H237" i="26464"/>
  <c r="I237" i="26464"/>
  <c r="J237" i="26464"/>
  <c r="K237" i="26464"/>
  <c r="L237" i="26464"/>
  <c r="M237" i="26464"/>
  <c r="N237" i="26464"/>
  <c r="O237" i="26464"/>
  <c r="P237" i="26464"/>
  <c r="Q237" i="26464"/>
  <c r="R237" i="26464"/>
  <c r="S237" i="26464"/>
  <c r="T237" i="26464"/>
  <c r="U237" i="26464"/>
  <c r="V237" i="26464"/>
  <c r="W237" i="26464"/>
  <c r="X237" i="26464"/>
  <c r="Y237" i="26464"/>
  <c r="Z237" i="26464"/>
  <c r="AA237" i="26464"/>
  <c r="AB237" i="26464"/>
  <c r="AC237" i="26464"/>
  <c r="AD237" i="26464"/>
  <c r="AE237" i="26464"/>
  <c r="AF237" i="26464"/>
  <c r="AG237" i="26464"/>
  <c r="AH237" i="26464"/>
  <c r="AI237" i="26464"/>
  <c r="AJ237" i="26464"/>
  <c r="AK237" i="26464"/>
  <c r="AL237" i="26464"/>
  <c r="AM237" i="26464"/>
  <c r="AN237" i="26464"/>
  <c r="AO237" i="26464"/>
  <c r="AP237" i="26464"/>
  <c r="AQ237" i="26464"/>
  <c r="AR237" i="26464"/>
  <c r="AS237" i="26464"/>
  <c r="AT237" i="26464"/>
  <c r="AU237" i="26464"/>
  <c r="AV237" i="26464"/>
  <c r="AW237" i="26464"/>
  <c r="AX237" i="26464"/>
  <c r="AY237" i="26464"/>
  <c r="AZ237" i="26464"/>
  <c r="BA237" i="26464"/>
  <c r="BB237" i="26464"/>
  <c r="BC237" i="26464"/>
  <c r="BD237" i="26464"/>
  <c r="BE237" i="26464"/>
  <c r="BF237" i="26464"/>
  <c r="BG237" i="26464"/>
  <c r="BH237" i="26464"/>
  <c r="BI237" i="26464"/>
  <c r="BJ237" i="26464"/>
  <c r="BK237" i="26464"/>
  <c r="BL237" i="26464"/>
  <c r="BM237" i="26464"/>
  <c r="BN237" i="26464"/>
  <c r="BO237" i="26464"/>
  <c r="BP237" i="26464"/>
  <c r="BQ237" i="26464"/>
  <c r="BR237" i="26464"/>
  <c r="BS237" i="26464"/>
  <c r="BT237" i="26464"/>
  <c r="BU237" i="26464"/>
  <c r="BV237" i="26464"/>
  <c r="BW237" i="26464"/>
  <c r="BX237" i="26464"/>
  <c r="BY237" i="26464"/>
  <c r="BZ237" i="26464"/>
  <c r="CA237" i="26464"/>
  <c r="CB237" i="26464"/>
  <c r="CC237" i="26464"/>
  <c r="CD237" i="26464"/>
  <c r="CE237" i="26464"/>
  <c r="CF237" i="26464"/>
  <c r="CG237" i="26464"/>
  <c r="CH237" i="26464"/>
  <c r="CI237" i="26464"/>
  <c r="CJ237" i="26464"/>
  <c r="CK237" i="26464"/>
  <c r="CL237" i="26464"/>
  <c r="CM237" i="26464"/>
  <c r="CN237" i="26464"/>
  <c r="CO237" i="26464"/>
  <c r="CP237" i="26464"/>
  <c r="CQ237" i="26464"/>
  <c r="CR237" i="26464"/>
  <c r="CS237" i="26464"/>
  <c r="CT237" i="26464"/>
  <c r="CU237" i="26464"/>
  <c r="CV237" i="26464"/>
  <c r="CW237" i="26464"/>
  <c r="CX237" i="26464"/>
  <c r="CY237" i="26464"/>
  <c r="CZ237" i="26464"/>
  <c r="DA237" i="26464"/>
  <c r="DB237" i="26464"/>
  <c r="DE237" i="26464"/>
  <c r="DF237" i="26464"/>
  <c r="DG237" i="26464"/>
  <c r="DH237" i="26464"/>
  <c r="DI237" i="26464"/>
  <c r="DJ237" i="26464"/>
  <c r="DK237" i="26464"/>
  <c r="DL237" i="26464"/>
  <c r="DM237" i="26464"/>
  <c r="DN237" i="26464"/>
  <c r="DO237" i="26464"/>
  <c r="DP237" i="26464"/>
  <c r="DQ237" i="26464"/>
  <c r="DR237" i="26464"/>
  <c r="DS237" i="26464"/>
  <c r="DT237" i="26464"/>
  <c r="DU237" i="26464"/>
  <c r="DZ237" i="26464"/>
  <c r="EA237" i="26464"/>
  <c r="EB237" i="26464"/>
  <c r="EC237" i="26464"/>
  <c r="ED237" i="26464"/>
  <c r="EE237" i="26464"/>
  <c r="EF237" i="26464"/>
  <c r="EG237" i="26464"/>
  <c r="EH237" i="26464"/>
  <c r="EI237" i="26464"/>
  <c r="EJ237" i="26464"/>
  <c r="EK237" i="26464"/>
  <c r="EL237" i="26464"/>
  <c r="EM237" i="26464"/>
  <c r="EN237" i="26464"/>
  <c r="EO237" i="26464"/>
  <c r="EP237" i="26464"/>
  <c r="A238" i="26464"/>
  <c r="B238" i="26464"/>
  <c r="C238" i="26464"/>
  <c r="E238" i="26464"/>
  <c r="F238" i="26464"/>
  <c r="G238" i="26464"/>
  <c r="H238" i="26464"/>
  <c r="I238" i="26464"/>
  <c r="J238" i="26464"/>
  <c r="K238" i="26464"/>
  <c r="L238" i="26464"/>
  <c r="M238" i="26464"/>
  <c r="N238" i="26464"/>
  <c r="O238" i="26464"/>
  <c r="P238" i="26464"/>
  <c r="Q238" i="26464"/>
  <c r="R238" i="26464"/>
  <c r="S238" i="26464"/>
  <c r="T238" i="26464"/>
  <c r="U238" i="26464"/>
  <c r="V238" i="26464"/>
  <c r="W238" i="26464"/>
  <c r="X238" i="26464"/>
  <c r="Y238" i="26464"/>
  <c r="Z238" i="26464"/>
  <c r="AA238" i="26464"/>
  <c r="AB238" i="26464"/>
  <c r="AC238" i="26464"/>
  <c r="AD238" i="26464"/>
  <c r="AE238" i="26464"/>
  <c r="AF238" i="26464"/>
  <c r="AG238" i="26464"/>
  <c r="AH238" i="26464"/>
  <c r="AI238" i="26464"/>
  <c r="AJ238" i="26464"/>
  <c r="AK238" i="26464"/>
  <c r="AL238" i="26464"/>
  <c r="AM238" i="26464"/>
  <c r="AN238" i="26464"/>
  <c r="AO238" i="26464"/>
  <c r="AP238" i="26464"/>
  <c r="AQ238" i="26464"/>
  <c r="AR238" i="26464"/>
  <c r="AS238" i="26464"/>
  <c r="AT238" i="26464"/>
  <c r="AU238" i="26464"/>
  <c r="AV238" i="26464"/>
  <c r="AW238" i="26464"/>
  <c r="AX238" i="26464"/>
  <c r="AY238" i="26464"/>
  <c r="AZ238" i="26464"/>
  <c r="BA238" i="26464"/>
  <c r="BB238" i="26464"/>
  <c r="BC238" i="26464"/>
  <c r="BD238" i="26464"/>
  <c r="BE238" i="26464"/>
  <c r="BF238" i="26464"/>
  <c r="BG238" i="26464"/>
  <c r="BH238" i="26464"/>
  <c r="BI238" i="26464"/>
  <c r="BJ238" i="26464"/>
  <c r="BK238" i="26464"/>
  <c r="BL238" i="26464"/>
  <c r="BM238" i="26464"/>
  <c r="BN238" i="26464"/>
  <c r="BO238" i="26464"/>
  <c r="BP238" i="26464"/>
  <c r="BQ238" i="26464"/>
  <c r="BR238" i="26464"/>
  <c r="BS238" i="26464"/>
  <c r="BT238" i="26464"/>
  <c r="BU238" i="26464"/>
  <c r="BV238" i="26464"/>
  <c r="BW238" i="26464"/>
  <c r="BX238" i="26464"/>
  <c r="BY238" i="26464"/>
  <c r="BZ238" i="26464"/>
  <c r="CA238" i="26464"/>
  <c r="CB238" i="26464"/>
  <c r="CC238" i="26464"/>
  <c r="CD238" i="26464"/>
  <c r="CE238" i="26464"/>
  <c r="CF238" i="26464"/>
  <c r="CG238" i="26464"/>
  <c r="CH238" i="26464"/>
  <c r="CI238" i="26464"/>
  <c r="CJ238" i="26464"/>
  <c r="CK238" i="26464"/>
  <c r="CL238" i="26464"/>
  <c r="CM238" i="26464"/>
  <c r="CN238" i="26464"/>
  <c r="CO238" i="26464"/>
  <c r="CP238" i="26464"/>
  <c r="CQ238" i="26464"/>
  <c r="CR238" i="26464"/>
  <c r="CS238" i="26464"/>
  <c r="CT238" i="26464"/>
  <c r="CU238" i="26464"/>
  <c r="CV238" i="26464"/>
  <c r="CW238" i="26464"/>
  <c r="CX238" i="26464"/>
  <c r="CY238" i="26464"/>
  <c r="CZ238" i="26464"/>
  <c r="DA238" i="26464"/>
  <c r="DB238" i="26464"/>
  <c r="DE238" i="26464"/>
  <c r="DF238" i="26464"/>
  <c r="DG238" i="26464"/>
  <c r="DH238" i="26464"/>
  <c r="DI238" i="26464"/>
  <c r="DJ238" i="26464"/>
  <c r="DK238" i="26464"/>
  <c r="DL238" i="26464"/>
  <c r="DM238" i="26464"/>
  <c r="DN238" i="26464"/>
  <c r="DO238" i="26464"/>
  <c r="DP238" i="26464"/>
  <c r="DQ238" i="26464"/>
  <c r="DR238" i="26464"/>
  <c r="DS238" i="26464"/>
  <c r="DT238" i="26464"/>
  <c r="DU238" i="26464"/>
  <c r="DZ238" i="26464"/>
  <c r="EA238" i="26464"/>
  <c r="EB238" i="26464"/>
  <c r="EC238" i="26464"/>
  <c r="ED238" i="26464"/>
  <c r="EE238" i="26464"/>
  <c r="EF238" i="26464"/>
  <c r="EG238" i="26464"/>
  <c r="EH238" i="26464"/>
  <c r="EI238" i="26464"/>
  <c r="EJ238" i="26464"/>
  <c r="EK238" i="26464"/>
  <c r="EL238" i="26464"/>
  <c r="EM238" i="26464"/>
  <c r="EN238" i="26464"/>
  <c r="EO238" i="26464"/>
  <c r="EP238" i="26464"/>
  <c r="A239" i="26464"/>
  <c r="B239" i="26464"/>
  <c r="C239" i="26464"/>
  <c r="E239" i="26464"/>
  <c r="F239" i="26464"/>
  <c r="G239" i="26464"/>
  <c r="H239" i="26464"/>
  <c r="I239" i="26464"/>
  <c r="J239" i="26464"/>
  <c r="K239" i="26464"/>
  <c r="L239" i="26464"/>
  <c r="M239" i="26464"/>
  <c r="N239" i="26464"/>
  <c r="O239" i="26464"/>
  <c r="P239" i="26464"/>
  <c r="Q239" i="26464"/>
  <c r="R239" i="26464"/>
  <c r="S239" i="26464"/>
  <c r="T239" i="26464"/>
  <c r="U239" i="26464"/>
  <c r="V239" i="26464"/>
  <c r="W239" i="26464"/>
  <c r="X239" i="26464"/>
  <c r="Y239" i="26464"/>
  <c r="Z239" i="26464"/>
  <c r="AA239" i="26464"/>
  <c r="AB239" i="26464"/>
  <c r="AC239" i="26464"/>
  <c r="AD239" i="26464"/>
  <c r="AE239" i="26464"/>
  <c r="AF239" i="26464"/>
  <c r="AG239" i="26464"/>
  <c r="AH239" i="26464"/>
  <c r="AI239" i="26464"/>
  <c r="AJ239" i="26464"/>
  <c r="AK239" i="26464"/>
  <c r="AL239" i="26464"/>
  <c r="AM239" i="26464"/>
  <c r="AN239" i="26464"/>
  <c r="AO239" i="26464"/>
  <c r="AP239" i="26464"/>
  <c r="AQ239" i="26464"/>
  <c r="AR239" i="26464"/>
  <c r="AS239" i="26464"/>
  <c r="AT239" i="26464"/>
  <c r="AU239" i="26464"/>
  <c r="AV239" i="26464"/>
  <c r="AW239" i="26464"/>
  <c r="AX239" i="26464"/>
  <c r="AY239" i="26464"/>
  <c r="AZ239" i="26464"/>
  <c r="BA239" i="26464"/>
  <c r="BB239" i="26464"/>
  <c r="BC239" i="26464"/>
  <c r="BD239" i="26464"/>
  <c r="BE239" i="26464"/>
  <c r="BF239" i="26464"/>
  <c r="BG239" i="26464"/>
  <c r="BH239" i="26464"/>
  <c r="BI239" i="26464"/>
  <c r="BJ239" i="26464"/>
  <c r="BK239" i="26464"/>
  <c r="BL239" i="26464"/>
  <c r="BM239" i="26464"/>
  <c r="BN239" i="26464"/>
  <c r="BO239" i="26464"/>
  <c r="BP239" i="26464"/>
  <c r="BQ239" i="26464"/>
  <c r="BR239" i="26464"/>
  <c r="BS239" i="26464"/>
  <c r="BT239" i="26464"/>
  <c r="BU239" i="26464"/>
  <c r="BV239" i="26464"/>
  <c r="BW239" i="26464"/>
  <c r="BX239" i="26464"/>
  <c r="BY239" i="26464"/>
  <c r="BZ239" i="26464"/>
  <c r="CA239" i="26464"/>
  <c r="CB239" i="26464"/>
  <c r="CC239" i="26464"/>
  <c r="CD239" i="26464"/>
  <c r="CE239" i="26464"/>
  <c r="CF239" i="26464"/>
  <c r="CG239" i="26464"/>
  <c r="CH239" i="26464"/>
  <c r="CI239" i="26464"/>
  <c r="CJ239" i="26464"/>
  <c r="CK239" i="26464"/>
  <c r="CL239" i="26464"/>
  <c r="CM239" i="26464"/>
  <c r="CN239" i="26464"/>
  <c r="CO239" i="26464"/>
  <c r="CP239" i="26464"/>
  <c r="CQ239" i="26464"/>
  <c r="CR239" i="26464"/>
  <c r="CS239" i="26464"/>
  <c r="CT239" i="26464"/>
  <c r="CU239" i="26464"/>
  <c r="CV239" i="26464"/>
  <c r="CW239" i="26464"/>
  <c r="CX239" i="26464"/>
  <c r="CY239" i="26464"/>
  <c r="CZ239" i="26464"/>
  <c r="DA239" i="26464"/>
  <c r="DB239" i="26464"/>
  <c r="DE239" i="26464"/>
  <c r="DF239" i="26464"/>
  <c r="DG239" i="26464"/>
  <c r="DH239" i="26464"/>
  <c r="DI239" i="26464"/>
  <c r="DJ239" i="26464"/>
  <c r="DK239" i="26464"/>
  <c r="DL239" i="26464"/>
  <c r="DM239" i="26464"/>
  <c r="DN239" i="26464"/>
  <c r="DO239" i="26464"/>
  <c r="DP239" i="26464"/>
  <c r="DQ239" i="26464"/>
  <c r="DR239" i="26464"/>
  <c r="DS239" i="26464"/>
  <c r="DT239" i="26464"/>
  <c r="DU239" i="26464"/>
  <c r="DZ239" i="26464"/>
  <c r="EA239" i="26464"/>
  <c r="EB239" i="26464"/>
  <c r="EC239" i="26464"/>
  <c r="ED239" i="26464"/>
  <c r="EE239" i="26464"/>
  <c r="EF239" i="26464"/>
  <c r="EG239" i="26464"/>
  <c r="EH239" i="26464"/>
  <c r="EI239" i="26464"/>
  <c r="EJ239" i="26464"/>
  <c r="EK239" i="26464"/>
  <c r="EL239" i="26464"/>
  <c r="EM239" i="26464"/>
  <c r="EN239" i="26464"/>
  <c r="EO239" i="26464"/>
  <c r="EP239" i="26464"/>
  <c r="A240" i="26464"/>
  <c r="B240" i="26464"/>
  <c r="C240" i="26464"/>
  <c r="E240" i="26464"/>
  <c r="F240" i="26464"/>
  <c r="G240" i="26464"/>
  <c r="H240" i="26464"/>
  <c r="I240" i="26464"/>
  <c r="J240" i="26464"/>
  <c r="K240" i="26464"/>
  <c r="L240" i="26464"/>
  <c r="M240" i="26464"/>
  <c r="N240" i="26464"/>
  <c r="O240" i="26464"/>
  <c r="P240" i="26464"/>
  <c r="Q240" i="26464"/>
  <c r="R240" i="26464"/>
  <c r="S240" i="26464"/>
  <c r="T240" i="26464"/>
  <c r="U240" i="26464"/>
  <c r="V240" i="26464"/>
  <c r="W240" i="26464"/>
  <c r="X240" i="26464"/>
  <c r="Y240" i="26464"/>
  <c r="Z240" i="26464"/>
  <c r="AA240" i="26464"/>
  <c r="AB240" i="26464"/>
  <c r="AC240" i="26464"/>
  <c r="AD240" i="26464"/>
  <c r="AE240" i="26464"/>
  <c r="AF240" i="26464"/>
  <c r="AG240" i="26464"/>
  <c r="AH240" i="26464"/>
  <c r="AI240" i="26464"/>
  <c r="AJ240" i="26464"/>
  <c r="AK240" i="26464"/>
  <c r="AL240" i="26464"/>
  <c r="AM240" i="26464"/>
  <c r="AN240" i="26464"/>
  <c r="AO240" i="26464"/>
  <c r="AP240" i="26464"/>
  <c r="AQ240" i="26464"/>
  <c r="AR240" i="26464"/>
  <c r="AS240" i="26464"/>
  <c r="AT240" i="26464"/>
  <c r="AU240" i="26464"/>
  <c r="AV240" i="26464"/>
  <c r="AW240" i="26464"/>
  <c r="AX240" i="26464"/>
  <c r="AY240" i="26464"/>
  <c r="AZ240" i="26464"/>
  <c r="BA240" i="26464"/>
  <c r="BB240" i="26464"/>
  <c r="BC240" i="26464"/>
  <c r="BD240" i="26464"/>
  <c r="BE240" i="26464"/>
  <c r="BF240" i="26464"/>
  <c r="BG240" i="26464"/>
  <c r="BH240" i="26464"/>
  <c r="BI240" i="26464"/>
  <c r="BJ240" i="26464"/>
  <c r="BK240" i="26464"/>
  <c r="BL240" i="26464"/>
  <c r="BM240" i="26464"/>
  <c r="BN240" i="26464"/>
  <c r="BO240" i="26464"/>
  <c r="BP240" i="26464"/>
  <c r="BQ240" i="26464"/>
  <c r="BR240" i="26464"/>
  <c r="BS240" i="26464"/>
  <c r="BT240" i="26464"/>
  <c r="BU240" i="26464"/>
  <c r="BV240" i="26464"/>
  <c r="BW240" i="26464"/>
  <c r="BX240" i="26464"/>
  <c r="BY240" i="26464"/>
  <c r="BZ240" i="26464"/>
  <c r="CA240" i="26464"/>
  <c r="CB240" i="26464"/>
  <c r="CC240" i="26464"/>
  <c r="CD240" i="26464"/>
  <c r="CE240" i="26464"/>
  <c r="CF240" i="26464"/>
  <c r="CG240" i="26464"/>
  <c r="CH240" i="26464"/>
  <c r="CI240" i="26464"/>
  <c r="CJ240" i="26464"/>
  <c r="CK240" i="26464"/>
  <c r="CL240" i="26464"/>
  <c r="CM240" i="26464"/>
  <c r="CN240" i="26464"/>
  <c r="CO240" i="26464"/>
  <c r="CP240" i="26464"/>
  <c r="CQ240" i="26464"/>
  <c r="CR240" i="26464"/>
  <c r="CS240" i="26464"/>
  <c r="CT240" i="26464"/>
  <c r="CU240" i="26464"/>
  <c r="CV240" i="26464"/>
  <c r="CW240" i="26464"/>
  <c r="CX240" i="26464"/>
  <c r="CY240" i="26464"/>
  <c r="CZ240" i="26464"/>
  <c r="DA240" i="26464"/>
  <c r="DB240" i="26464"/>
  <c r="DE240" i="26464"/>
  <c r="DF240" i="26464"/>
  <c r="DG240" i="26464"/>
  <c r="DH240" i="26464"/>
  <c r="DI240" i="26464"/>
  <c r="DJ240" i="26464"/>
  <c r="DK240" i="26464"/>
  <c r="DL240" i="26464"/>
  <c r="DM240" i="26464"/>
  <c r="DN240" i="26464"/>
  <c r="DO240" i="26464"/>
  <c r="DP240" i="26464"/>
  <c r="DQ240" i="26464"/>
  <c r="DR240" i="26464"/>
  <c r="DS240" i="26464"/>
  <c r="DT240" i="26464"/>
  <c r="DU240" i="26464"/>
  <c r="DZ240" i="26464"/>
  <c r="EA240" i="26464"/>
  <c r="EB240" i="26464"/>
  <c r="EC240" i="26464"/>
  <c r="ED240" i="26464"/>
  <c r="EE240" i="26464"/>
  <c r="EF240" i="26464"/>
  <c r="EG240" i="26464"/>
  <c r="EH240" i="26464"/>
  <c r="EI240" i="26464"/>
  <c r="EJ240" i="26464"/>
  <c r="EK240" i="26464"/>
  <c r="EL240" i="26464"/>
  <c r="EM240" i="26464"/>
  <c r="EN240" i="26464"/>
  <c r="EO240" i="26464"/>
  <c r="EP240" i="26464"/>
  <c r="A241" i="26464"/>
  <c r="B241" i="26464"/>
  <c r="C241" i="26464"/>
  <c r="E241" i="26464"/>
  <c r="F241" i="26464"/>
  <c r="G241" i="26464"/>
  <c r="H241" i="26464"/>
  <c r="I241" i="26464"/>
  <c r="J241" i="26464"/>
  <c r="K241" i="26464"/>
  <c r="L241" i="26464"/>
  <c r="M241" i="26464"/>
  <c r="N241" i="26464"/>
  <c r="O241" i="26464"/>
  <c r="P241" i="26464"/>
  <c r="Q241" i="26464"/>
  <c r="R241" i="26464"/>
  <c r="S241" i="26464"/>
  <c r="T241" i="26464"/>
  <c r="U241" i="26464"/>
  <c r="V241" i="26464"/>
  <c r="W241" i="26464"/>
  <c r="X241" i="26464"/>
  <c r="Y241" i="26464"/>
  <c r="Z241" i="26464"/>
  <c r="AA241" i="26464"/>
  <c r="AB241" i="26464"/>
  <c r="AC241" i="26464"/>
  <c r="AD241" i="26464"/>
  <c r="AE241" i="26464"/>
  <c r="AF241" i="26464"/>
  <c r="AG241" i="26464"/>
  <c r="AH241" i="26464"/>
  <c r="AI241" i="26464"/>
  <c r="AJ241" i="26464"/>
  <c r="AK241" i="26464"/>
  <c r="AL241" i="26464"/>
  <c r="AM241" i="26464"/>
  <c r="AN241" i="26464"/>
  <c r="AO241" i="26464"/>
  <c r="AP241" i="26464"/>
  <c r="AQ241" i="26464"/>
  <c r="AR241" i="26464"/>
  <c r="AS241" i="26464"/>
  <c r="AT241" i="26464"/>
  <c r="AU241" i="26464"/>
  <c r="AV241" i="26464"/>
  <c r="AW241" i="26464"/>
  <c r="AX241" i="26464"/>
  <c r="AY241" i="26464"/>
  <c r="AZ241" i="26464"/>
  <c r="BA241" i="26464"/>
  <c r="BB241" i="26464"/>
  <c r="BC241" i="26464"/>
  <c r="BD241" i="26464"/>
  <c r="BE241" i="26464"/>
  <c r="BF241" i="26464"/>
  <c r="BG241" i="26464"/>
  <c r="BH241" i="26464"/>
  <c r="BI241" i="26464"/>
  <c r="BJ241" i="26464"/>
  <c r="BK241" i="26464"/>
  <c r="BL241" i="26464"/>
  <c r="BM241" i="26464"/>
  <c r="BN241" i="26464"/>
  <c r="BO241" i="26464"/>
  <c r="BP241" i="26464"/>
  <c r="BQ241" i="26464"/>
  <c r="BR241" i="26464"/>
  <c r="BS241" i="26464"/>
  <c r="BT241" i="26464"/>
  <c r="BU241" i="26464"/>
  <c r="BV241" i="26464"/>
  <c r="BW241" i="26464"/>
  <c r="BX241" i="26464"/>
  <c r="BY241" i="26464"/>
  <c r="BZ241" i="26464"/>
  <c r="CA241" i="26464"/>
  <c r="CB241" i="26464"/>
  <c r="CC241" i="26464"/>
  <c r="CD241" i="26464"/>
  <c r="CE241" i="26464"/>
  <c r="CF241" i="26464"/>
  <c r="CG241" i="26464"/>
  <c r="CH241" i="26464"/>
  <c r="CI241" i="26464"/>
  <c r="CJ241" i="26464"/>
  <c r="CK241" i="26464"/>
  <c r="CL241" i="26464"/>
  <c r="CM241" i="26464"/>
  <c r="CN241" i="26464"/>
  <c r="CO241" i="26464"/>
  <c r="CP241" i="26464"/>
  <c r="CQ241" i="26464"/>
  <c r="CR241" i="26464"/>
  <c r="CS241" i="26464"/>
  <c r="CT241" i="26464"/>
  <c r="CU241" i="26464"/>
  <c r="CV241" i="26464"/>
  <c r="CW241" i="26464"/>
  <c r="CX241" i="26464"/>
  <c r="CY241" i="26464"/>
  <c r="CZ241" i="26464"/>
  <c r="DA241" i="26464"/>
  <c r="DB241" i="26464"/>
  <c r="DE241" i="26464"/>
  <c r="DF241" i="26464"/>
  <c r="DG241" i="26464"/>
  <c r="DH241" i="26464"/>
  <c r="DI241" i="26464"/>
  <c r="DJ241" i="26464"/>
  <c r="DK241" i="26464"/>
  <c r="DL241" i="26464"/>
  <c r="DM241" i="26464"/>
  <c r="DN241" i="26464"/>
  <c r="DO241" i="26464"/>
  <c r="DP241" i="26464"/>
  <c r="DQ241" i="26464"/>
  <c r="DR241" i="26464"/>
  <c r="DS241" i="26464"/>
  <c r="DT241" i="26464"/>
  <c r="DU241" i="26464"/>
  <c r="DZ241" i="26464"/>
  <c r="EA241" i="26464"/>
  <c r="EB241" i="26464"/>
  <c r="EC241" i="26464"/>
  <c r="ED241" i="26464"/>
  <c r="EE241" i="26464"/>
  <c r="EF241" i="26464"/>
  <c r="EG241" i="26464"/>
  <c r="EH241" i="26464"/>
  <c r="EI241" i="26464"/>
  <c r="EJ241" i="26464"/>
  <c r="EK241" i="26464"/>
  <c r="EL241" i="26464"/>
  <c r="EM241" i="26464"/>
  <c r="EN241" i="26464"/>
  <c r="EO241" i="26464"/>
  <c r="EP241" i="26464"/>
  <c r="A242" i="26464"/>
  <c r="B242" i="26464"/>
  <c r="C242" i="26464"/>
  <c r="E242" i="26464"/>
  <c r="F242" i="26464"/>
  <c r="G242" i="26464"/>
  <c r="H242" i="26464"/>
  <c r="I242" i="26464"/>
  <c r="J242" i="26464"/>
  <c r="K242" i="26464"/>
  <c r="L242" i="26464"/>
  <c r="M242" i="26464"/>
  <c r="N242" i="26464"/>
  <c r="O242" i="26464"/>
  <c r="P242" i="26464"/>
  <c r="Q242" i="26464"/>
  <c r="R242" i="26464"/>
  <c r="S242" i="26464"/>
  <c r="T242" i="26464"/>
  <c r="U242" i="26464"/>
  <c r="V242" i="26464"/>
  <c r="W242" i="26464"/>
  <c r="X242" i="26464"/>
  <c r="Y242" i="26464"/>
  <c r="Z242" i="26464"/>
  <c r="AA242" i="26464"/>
  <c r="AB242" i="26464"/>
  <c r="AC242" i="26464"/>
  <c r="AD242" i="26464"/>
  <c r="AE242" i="26464"/>
  <c r="AF242" i="26464"/>
  <c r="AG242" i="26464"/>
  <c r="AH242" i="26464"/>
  <c r="AI242" i="26464"/>
  <c r="AJ242" i="26464"/>
  <c r="AK242" i="26464"/>
  <c r="AL242" i="26464"/>
  <c r="AM242" i="26464"/>
  <c r="AN242" i="26464"/>
  <c r="AO242" i="26464"/>
  <c r="AP242" i="26464"/>
  <c r="AQ242" i="26464"/>
  <c r="AR242" i="26464"/>
  <c r="AS242" i="26464"/>
  <c r="AT242" i="26464"/>
  <c r="AU242" i="26464"/>
  <c r="AV242" i="26464"/>
  <c r="AW242" i="26464"/>
  <c r="AX242" i="26464"/>
  <c r="AY242" i="26464"/>
  <c r="AZ242" i="26464"/>
  <c r="BA242" i="26464"/>
  <c r="BB242" i="26464"/>
  <c r="BC242" i="26464"/>
  <c r="BD242" i="26464"/>
  <c r="BE242" i="26464"/>
  <c r="BF242" i="26464"/>
  <c r="BG242" i="26464"/>
  <c r="BH242" i="26464"/>
  <c r="BI242" i="26464"/>
  <c r="BJ242" i="26464"/>
  <c r="BK242" i="26464"/>
  <c r="BL242" i="26464"/>
  <c r="BM242" i="26464"/>
  <c r="BN242" i="26464"/>
  <c r="BO242" i="26464"/>
  <c r="BP242" i="26464"/>
  <c r="BQ242" i="26464"/>
  <c r="BR242" i="26464"/>
  <c r="BS242" i="26464"/>
  <c r="BT242" i="26464"/>
  <c r="BU242" i="26464"/>
  <c r="BV242" i="26464"/>
  <c r="BW242" i="26464"/>
  <c r="BX242" i="26464"/>
  <c r="BY242" i="26464"/>
  <c r="BZ242" i="26464"/>
  <c r="CA242" i="26464"/>
  <c r="CB242" i="26464"/>
  <c r="CC242" i="26464"/>
  <c r="CD242" i="26464"/>
  <c r="CE242" i="26464"/>
  <c r="CF242" i="26464"/>
  <c r="CG242" i="26464"/>
  <c r="CH242" i="26464"/>
  <c r="CI242" i="26464"/>
  <c r="CJ242" i="26464"/>
  <c r="CK242" i="26464"/>
  <c r="CL242" i="26464"/>
  <c r="CM242" i="26464"/>
  <c r="CN242" i="26464"/>
  <c r="CO242" i="26464"/>
  <c r="CP242" i="26464"/>
  <c r="CQ242" i="26464"/>
  <c r="CR242" i="26464"/>
  <c r="CS242" i="26464"/>
  <c r="CT242" i="26464"/>
  <c r="CU242" i="26464"/>
  <c r="CV242" i="26464"/>
  <c r="CW242" i="26464"/>
  <c r="CX242" i="26464"/>
  <c r="CY242" i="26464"/>
  <c r="CZ242" i="26464"/>
  <c r="DA242" i="26464"/>
  <c r="DB242" i="26464"/>
  <c r="DE242" i="26464"/>
  <c r="DF242" i="26464"/>
  <c r="DG242" i="26464"/>
  <c r="DH242" i="26464"/>
  <c r="DI242" i="26464"/>
  <c r="DJ242" i="26464"/>
  <c r="DK242" i="26464"/>
  <c r="DL242" i="26464"/>
  <c r="DM242" i="26464"/>
  <c r="DN242" i="26464"/>
  <c r="DO242" i="26464"/>
  <c r="DP242" i="26464"/>
  <c r="DQ242" i="26464"/>
  <c r="DR242" i="26464"/>
  <c r="DS242" i="26464"/>
  <c r="DT242" i="26464"/>
  <c r="DU242" i="26464"/>
  <c r="DZ242" i="26464"/>
  <c r="EA242" i="26464"/>
  <c r="EB242" i="26464"/>
  <c r="EC242" i="26464"/>
  <c r="ED242" i="26464"/>
  <c r="EE242" i="26464"/>
  <c r="EF242" i="26464"/>
  <c r="EG242" i="26464"/>
  <c r="EH242" i="26464"/>
  <c r="EI242" i="26464"/>
  <c r="EJ242" i="26464"/>
  <c r="EK242" i="26464"/>
  <c r="EL242" i="26464"/>
  <c r="EM242" i="26464"/>
  <c r="EN242" i="26464"/>
  <c r="EO242" i="26464"/>
  <c r="EP242" i="26464"/>
  <c r="A243" i="26464"/>
  <c r="B243" i="26464"/>
  <c r="C243" i="26464"/>
  <c r="E243" i="26464"/>
  <c r="F243" i="26464"/>
  <c r="G243" i="26464"/>
  <c r="H243" i="26464"/>
  <c r="I243" i="26464"/>
  <c r="J243" i="26464"/>
  <c r="K243" i="26464"/>
  <c r="L243" i="26464"/>
  <c r="M243" i="26464"/>
  <c r="N243" i="26464"/>
  <c r="O243" i="26464"/>
  <c r="P243" i="26464"/>
  <c r="Q243" i="26464"/>
  <c r="R243" i="26464"/>
  <c r="S243" i="26464"/>
  <c r="T243" i="26464"/>
  <c r="U243" i="26464"/>
  <c r="V243" i="26464"/>
  <c r="W243" i="26464"/>
  <c r="X243" i="26464"/>
  <c r="Y243" i="26464"/>
  <c r="Z243" i="26464"/>
  <c r="AA243" i="26464"/>
  <c r="AB243" i="26464"/>
  <c r="AC243" i="26464"/>
  <c r="AD243" i="26464"/>
  <c r="AE243" i="26464"/>
  <c r="AF243" i="26464"/>
  <c r="AG243" i="26464"/>
  <c r="AH243" i="26464"/>
  <c r="AI243" i="26464"/>
  <c r="AJ243" i="26464"/>
  <c r="AK243" i="26464"/>
  <c r="AL243" i="26464"/>
  <c r="AM243" i="26464"/>
  <c r="AN243" i="26464"/>
  <c r="AO243" i="26464"/>
  <c r="AP243" i="26464"/>
  <c r="AQ243" i="26464"/>
  <c r="AR243" i="26464"/>
  <c r="AS243" i="26464"/>
  <c r="AT243" i="26464"/>
  <c r="AU243" i="26464"/>
  <c r="AV243" i="26464"/>
  <c r="AW243" i="26464"/>
  <c r="AX243" i="26464"/>
  <c r="AY243" i="26464"/>
  <c r="AZ243" i="26464"/>
  <c r="BA243" i="26464"/>
  <c r="BB243" i="26464"/>
  <c r="BC243" i="26464"/>
  <c r="BD243" i="26464"/>
  <c r="BE243" i="26464"/>
  <c r="BF243" i="26464"/>
  <c r="BG243" i="26464"/>
  <c r="BH243" i="26464"/>
  <c r="BI243" i="26464"/>
  <c r="BJ243" i="26464"/>
  <c r="BK243" i="26464"/>
  <c r="BL243" i="26464"/>
  <c r="BM243" i="26464"/>
  <c r="BN243" i="26464"/>
  <c r="BO243" i="26464"/>
  <c r="BP243" i="26464"/>
  <c r="BQ243" i="26464"/>
  <c r="BR243" i="26464"/>
  <c r="BS243" i="26464"/>
  <c r="BT243" i="26464"/>
  <c r="BU243" i="26464"/>
  <c r="BV243" i="26464"/>
  <c r="BW243" i="26464"/>
  <c r="BX243" i="26464"/>
  <c r="BY243" i="26464"/>
  <c r="BZ243" i="26464"/>
  <c r="CA243" i="26464"/>
  <c r="CB243" i="26464"/>
  <c r="CC243" i="26464"/>
  <c r="CD243" i="26464"/>
  <c r="CE243" i="26464"/>
  <c r="CF243" i="26464"/>
  <c r="CG243" i="26464"/>
  <c r="CH243" i="26464"/>
  <c r="CI243" i="26464"/>
  <c r="CJ243" i="26464"/>
  <c r="CK243" i="26464"/>
  <c r="CL243" i="26464"/>
  <c r="CM243" i="26464"/>
  <c r="CN243" i="26464"/>
  <c r="CO243" i="26464"/>
  <c r="CP243" i="26464"/>
  <c r="CQ243" i="26464"/>
  <c r="CR243" i="26464"/>
  <c r="CS243" i="26464"/>
  <c r="CT243" i="26464"/>
  <c r="CU243" i="26464"/>
  <c r="CV243" i="26464"/>
  <c r="CW243" i="26464"/>
  <c r="CX243" i="26464"/>
  <c r="CY243" i="26464"/>
  <c r="CZ243" i="26464"/>
  <c r="DA243" i="26464"/>
  <c r="DB243" i="26464"/>
  <c r="DE243" i="26464"/>
  <c r="DF243" i="26464"/>
  <c r="DG243" i="26464"/>
  <c r="DH243" i="26464"/>
  <c r="DI243" i="26464"/>
  <c r="DJ243" i="26464"/>
  <c r="DK243" i="26464"/>
  <c r="DL243" i="26464"/>
  <c r="DM243" i="26464"/>
  <c r="DN243" i="26464"/>
  <c r="DO243" i="26464"/>
  <c r="DP243" i="26464"/>
  <c r="DQ243" i="26464"/>
  <c r="DR243" i="26464"/>
  <c r="DS243" i="26464"/>
  <c r="DT243" i="26464"/>
  <c r="DU243" i="26464"/>
  <c r="DZ243" i="26464"/>
  <c r="EA243" i="26464"/>
  <c r="EB243" i="26464"/>
  <c r="EC243" i="26464"/>
  <c r="ED243" i="26464"/>
  <c r="EE243" i="26464"/>
  <c r="EF243" i="26464"/>
  <c r="EG243" i="26464"/>
  <c r="EH243" i="26464"/>
  <c r="EI243" i="26464"/>
  <c r="EJ243" i="26464"/>
  <c r="EK243" i="26464"/>
  <c r="EL243" i="26464"/>
  <c r="EM243" i="26464"/>
  <c r="EN243" i="26464"/>
  <c r="EO243" i="26464"/>
  <c r="EP243" i="26464"/>
  <c r="A244" i="26464"/>
  <c r="B244" i="26464"/>
  <c r="C244" i="26464"/>
  <c r="E244" i="26464"/>
  <c r="F244" i="26464"/>
  <c r="G244" i="26464"/>
  <c r="H244" i="26464"/>
  <c r="I244" i="26464"/>
  <c r="J244" i="26464"/>
  <c r="K244" i="26464"/>
  <c r="L244" i="26464"/>
  <c r="M244" i="26464"/>
  <c r="N244" i="26464"/>
  <c r="O244" i="26464"/>
  <c r="P244" i="26464"/>
  <c r="Q244" i="26464"/>
  <c r="R244" i="26464"/>
  <c r="S244" i="26464"/>
  <c r="T244" i="26464"/>
  <c r="U244" i="26464"/>
  <c r="V244" i="26464"/>
  <c r="W244" i="26464"/>
  <c r="X244" i="26464"/>
  <c r="Y244" i="26464"/>
  <c r="Z244" i="26464"/>
  <c r="AA244" i="26464"/>
  <c r="AB244" i="26464"/>
  <c r="AC244" i="26464"/>
  <c r="AD244" i="26464"/>
  <c r="AE244" i="26464"/>
  <c r="AF244" i="26464"/>
  <c r="AG244" i="26464"/>
  <c r="AH244" i="26464"/>
  <c r="AI244" i="26464"/>
  <c r="AJ244" i="26464"/>
  <c r="AK244" i="26464"/>
  <c r="AL244" i="26464"/>
  <c r="AM244" i="26464"/>
  <c r="AN244" i="26464"/>
  <c r="AO244" i="26464"/>
  <c r="AP244" i="26464"/>
  <c r="AQ244" i="26464"/>
  <c r="AR244" i="26464"/>
  <c r="AS244" i="26464"/>
  <c r="AT244" i="26464"/>
  <c r="AU244" i="26464"/>
  <c r="AV244" i="26464"/>
  <c r="AW244" i="26464"/>
  <c r="AX244" i="26464"/>
  <c r="AY244" i="26464"/>
  <c r="AZ244" i="26464"/>
  <c r="BA244" i="26464"/>
  <c r="BB244" i="26464"/>
  <c r="BC244" i="26464"/>
  <c r="BD244" i="26464"/>
  <c r="BE244" i="26464"/>
  <c r="BF244" i="26464"/>
  <c r="BG244" i="26464"/>
  <c r="BH244" i="26464"/>
  <c r="BI244" i="26464"/>
  <c r="BJ244" i="26464"/>
  <c r="BK244" i="26464"/>
  <c r="BL244" i="26464"/>
  <c r="BM244" i="26464"/>
  <c r="BN244" i="26464"/>
  <c r="BO244" i="26464"/>
  <c r="BP244" i="26464"/>
  <c r="BQ244" i="26464"/>
  <c r="BR244" i="26464"/>
  <c r="BS244" i="26464"/>
  <c r="BT244" i="26464"/>
  <c r="BU244" i="26464"/>
  <c r="BV244" i="26464"/>
  <c r="BW244" i="26464"/>
  <c r="BX244" i="26464"/>
  <c r="BY244" i="26464"/>
  <c r="BZ244" i="26464"/>
  <c r="CA244" i="26464"/>
  <c r="CB244" i="26464"/>
  <c r="CC244" i="26464"/>
  <c r="CD244" i="26464"/>
  <c r="CE244" i="26464"/>
  <c r="CF244" i="26464"/>
  <c r="CG244" i="26464"/>
  <c r="CH244" i="26464"/>
  <c r="CI244" i="26464"/>
  <c r="CJ244" i="26464"/>
  <c r="CK244" i="26464"/>
  <c r="CL244" i="26464"/>
  <c r="CM244" i="26464"/>
  <c r="CN244" i="26464"/>
  <c r="CO244" i="26464"/>
  <c r="CP244" i="26464"/>
  <c r="CQ244" i="26464"/>
  <c r="CR244" i="26464"/>
  <c r="CS244" i="26464"/>
  <c r="CT244" i="26464"/>
  <c r="CU244" i="26464"/>
  <c r="CV244" i="26464"/>
  <c r="CW244" i="26464"/>
  <c r="CX244" i="26464"/>
  <c r="CY244" i="26464"/>
  <c r="CZ244" i="26464"/>
  <c r="DA244" i="26464"/>
  <c r="DB244" i="26464"/>
  <c r="DE244" i="26464"/>
  <c r="DF244" i="26464"/>
  <c r="DG244" i="26464"/>
  <c r="DH244" i="26464"/>
  <c r="DI244" i="26464"/>
  <c r="DJ244" i="26464"/>
  <c r="DK244" i="26464"/>
  <c r="DL244" i="26464"/>
  <c r="DM244" i="26464"/>
  <c r="DN244" i="26464"/>
  <c r="DO244" i="26464"/>
  <c r="DP244" i="26464"/>
  <c r="DQ244" i="26464"/>
  <c r="DR244" i="26464"/>
  <c r="DS244" i="26464"/>
  <c r="DT244" i="26464"/>
  <c r="DU244" i="26464"/>
  <c r="DZ244" i="26464"/>
  <c r="EA244" i="26464"/>
  <c r="EB244" i="26464"/>
  <c r="EC244" i="26464"/>
  <c r="ED244" i="26464"/>
  <c r="EE244" i="26464"/>
  <c r="EF244" i="26464"/>
  <c r="EG244" i="26464"/>
  <c r="EH244" i="26464"/>
  <c r="EI244" i="26464"/>
  <c r="EJ244" i="26464"/>
  <c r="EK244" i="26464"/>
  <c r="EL244" i="26464"/>
  <c r="EM244" i="26464"/>
  <c r="EN244" i="26464"/>
  <c r="EO244" i="26464"/>
  <c r="EP244" i="26464"/>
  <c r="A245" i="26464"/>
  <c r="B245" i="26464"/>
  <c r="C245" i="26464"/>
  <c r="E245" i="26464"/>
  <c r="F245" i="26464"/>
  <c r="G245" i="26464"/>
  <c r="H245" i="26464"/>
  <c r="I245" i="26464"/>
  <c r="J245" i="26464"/>
  <c r="K245" i="26464"/>
  <c r="L245" i="26464"/>
  <c r="M245" i="26464"/>
  <c r="N245" i="26464"/>
  <c r="O245" i="26464"/>
  <c r="P245" i="26464"/>
  <c r="Q245" i="26464"/>
  <c r="R245" i="26464"/>
  <c r="S245" i="26464"/>
  <c r="T245" i="26464"/>
  <c r="U245" i="26464"/>
  <c r="V245" i="26464"/>
  <c r="W245" i="26464"/>
  <c r="X245" i="26464"/>
  <c r="Y245" i="26464"/>
  <c r="Z245" i="26464"/>
  <c r="AA245" i="26464"/>
  <c r="AB245" i="26464"/>
  <c r="AC245" i="26464"/>
  <c r="AD245" i="26464"/>
  <c r="AE245" i="26464"/>
  <c r="AF245" i="26464"/>
  <c r="AG245" i="26464"/>
  <c r="AH245" i="26464"/>
  <c r="AI245" i="26464"/>
  <c r="AJ245" i="26464"/>
  <c r="AK245" i="26464"/>
  <c r="AL245" i="26464"/>
  <c r="AM245" i="26464"/>
  <c r="AN245" i="26464"/>
  <c r="AO245" i="26464"/>
  <c r="AP245" i="26464"/>
  <c r="AQ245" i="26464"/>
  <c r="AR245" i="26464"/>
  <c r="AS245" i="26464"/>
  <c r="AT245" i="26464"/>
  <c r="AU245" i="26464"/>
  <c r="AV245" i="26464"/>
  <c r="AW245" i="26464"/>
  <c r="AX245" i="26464"/>
  <c r="AY245" i="26464"/>
  <c r="AZ245" i="26464"/>
  <c r="BA245" i="26464"/>
  <c r="BB245" i="26464"/>
  <c r="BC245" i="26464"/>
  <c r="BD245" i="26464"/>
  <c r="BE245" i="26464"/>
  <c r="BF245" i="26464"/>
  <c r="BG245" i="26464"/>
  <c r="BH245" i="26464"/>
  <c r="BI245" i="26464"/>
  <c r="BJ245" i="26464"/>
  <c r="BK245" i="26464"/>
  <c r="BL245" i="26464"/>
  <c r="BM245" i="26464"/>
  <c r="BN245" i="26464"/>
  <c r="BO245" i="26464"/>
  <c r="BP245" i="26464"/>
  <c r="BQ245" i="26464"/>
  <c r="BR245" i="26464"/>
  <c r="BS245" i="26464"/>
  <c r="BT245" i="26464"/>
  <c r="BU245" i="26464"/>
  <c r="BV245" i="26464"/>
  <c r="BW245" i="26464"/>
  <c r="BX245" i="26464"/>
  <c r="BY245" i="26464"/>
  <c r="BZ245" i="26464"/>
  <c r="CA245" i="26464"/>
  <c r="CB245" i="26464"/>
  <c r="CC245" i="26464"/>
  <c r="CD245" i="26464"/>
  <c r="CE245" i="26464"/>
  <c r="CF245" i="26464"/>
  <c r="CG245" i="26464"/>
  <c r="CH245" i="26464"/>
  <c r="CI245" i="26464"/>
  <c r="CJ245" i="26464"/>
  <c r="CK245" i="26464"/>
  <c r="CL245" i="26464"/>
  <c r="CM245" i="26464"/>
  <c r="CN245" i="26464"/>
  <c r="CO245" i="26464"/>
  <c r="CP245" i="26464"/>
  <c r="CQ245" i="26464"/>
  <c r="CR245" i="26464"/>
  <c r="CS245" i="26464"/>
  <c r="CT245" i="26464"/>
  <c r="CU245" i="26464"/>
  <c r="CV245" i="26464"/>
  <c r="CW245" i="26464"/>
  <c r="CX245" i="26464"/>
  <c r="CY245" i="26464"/>
  <c r="CZ245" i="26464"/>
  <c r="DA245" i="26464"/>
  <c r="DB245" i="26464"/>
  <c r="DE245" i="26464"/>
  <c r="DF245" i="26464"/>
  <c r="DG245" i="26464"/>
  <c r="DH245" i="26464"/>
  <c r="DI245" i="26464"/>
  <c r="DJ245" i="26464"/>
  <c r="DK245" i="26464"/>
  <c r="DL245" i="26464"/>
  <c r="DM245" i="26464"/>
  <c r="DN245" i="26464"/>
  <c r="DO245" i="26464"/>
  <c r="DP245" i="26464"/>
  <c r="DQ245" i="26464"/>
  <c r="DR245" i="26464"/>
  <c r="DS245" i="26464"/>
  <c r="DT245" i="26464"/>
  <c r="DU245" i="26464"/>
  <c r="DZ245" i="26464"/>
  <c r="EA245" i="26464"/>
  <c r="EB245" i="26464"/>
  <c r="EC245" i="26464"/>
  <c r="ED245" i="26464"/>
  <c r="EE245" i="26464"/>
  <c r="EF245" i="26464"/>
  <c r="EG245" i="26464"/>
  <c r="EH245" i="26464"/>
  <c r="EI245" i="26464"/>
  <c r="EJ245" i="26464"/>
  <c r="EK245" i="26464"/>
  <c r="EL245" i="26464"/>
  <c r="EM245" i="26464"/>
  <c r="EN245" i="26464"/>
  <c r="EO245" i="26464"/>
  <c r="EP245" i="26464"/>
  <c r="A246" i="26464"/>
  <c r="B246" i="26464"/>
  <c r="C246" i="26464"/>
  <c r="E246" i="26464"/>
  <c r="F246" i="26464"/>
  <c r="G246" i="26464"/>
  <c r="H246" i="26464"/>
  <c r="I246" i="26464"/>
  <c r="J246" i="26464"/>
  <c r="K246" i="26464"/>
  <c r="L246" i="26464"/>
  <c r="M246" i="26464"/>
  <c r="N246" i="26464"/>
  <c r="O246" i="26464"/>
  <c r="P246" i="26464"/>
  <c r="Q246" i="26464"/>
  <c r="R246" i="26464"/>
  <c r="S246" i="26464"/>
  <c r="T246" i="26464"/>
  <c r="U246" i="26464"/>
  <c r="V246" i="26464"/>
  <c r="W246" i="26464"/>
  <c r="X246" i="26464"/>
  <c r="Y246" i="26464"/>
  <c r="Z246" i="26464"/>
  <c r="AA246" i="26464"/>
  <c r="AB246" i="26464"/>
  <c r="AC246" i="26464"/>
  <c r="AD246" i="26464"/>
  <c r="AE246" i="26464"/>
  <c r="AF246" i="26464"/>
  <c r="AG246" i="26464"/>
  <c r="AH246" i="26464"/>
  <c r="AI246" i="26464"/>
  <c r="AJ246" i="26464"/>
  <c r="AK246" i="26464"/>
  <c r="AL246" i="26464"/>
  <c r="AM246" i="26464"/>
  <c r="AN246" i="26464"/>
  <c r="AO246" i="26464"/>
  <c r="AP246" i="26464"/>
  <c r="AQ246" i="26464"/>
  <c r="AR246" i="26464"/>
  <c r="AS246" i="26464"/>
  <c r="AT246" i="26464"/>
  <c r="AU246" i="26464"/>
  <c r="AV246" i="26464"/>
  <c r="AW246" i="26464"/>
  <c r="AX246" i="26464"/>
  <c r="AY246" i="26464"/>
  <c r="AZ246" i="26464"/>
  <c r="BA246" i="26464"/>
  <c r="BB246" i="26464"/>
  <c r="BC246" i="26464"/>
  <c r="BD246" i="26464"/>
  <c r="BE246" i="26464"/>
  <c r="BF246" i="26464"/>
  <c r="BG246" i="26464"/>
  <c r="BH246" i="26464"/>
  <c r="BI246" i="26464"/>
  <c r="BJ246" i="26464"/>
  <c r="BK246" i="26464"/>
  <c r="BL246" i="26464"/>
  <c r="BM246" i="26464"/>
  <c r="BN246" i="26464"/>
  <c r="BO246" i="26464"/>
  <c r="BP246" i="26464"/>
  <c r="BQ246" i="26464"/>
  <c r="BR246" i="26464"/>
  <c r="BS246" i="26464"/>
  <c r="BT246" i="26464"/>
  <c r="BU246" i="26464"/>
  <c r="BV246" i="26464"/>
  <c r="BW246" i="26464"/>
  <c r="BX246" i="26464"/>
  <c r="BY246" i="26464"/>
  <c r="BZ246" i="26464"/>
  <c r="CA246" i="26464"/>
  <c r="CB246" i="26464"/>
  <c r="CC246" i="26464"/>
  <c r="CD246" i="26464"/>
  <c r="CE246" i="26464"/>
  <c r="CF246" i="26464"/>
  <c r="CG246" i="26464"/>
  <c r="CH246" i="26464"/>
  <c r="CI246" i="26464"/>
  <c r="CJ246" i="26464"/>
  <c r="CK246" i="26464"/>
  <c r="CL246" i="26464"/>
  <c r="CM246" i="26464"/>
  <c r="CN246" i="26464"/>
  <c r="CO246" i="26464"/>
  <c r="CP246" i="26464"/>
  <c r="CQ246" i="26464"/>
  <c r="CR246" i="26464"/>
  <c r="CS246" i="26464"/>
  <c r="CT246" i="26464"/>
  <c r="CU246" i="26464"/>
  <c r="CV246" i="26464"/>
  <c r="CW246" i="26464"/>
  <c r="CX246" i="26464"/>
  <c r="CY246" i="26464"/>
  <c r="CZ246" i="26464"/>
  <c r="DA246" i="26464"/>
  <c r="DB246" i="26464"/>
  <c r="DE246" i="26464"/>
  <c r="DF246" i="26464"/>
  <c r="DG246" i="26464"/>
  <c r="DH246" i="26464"/>
  <c r="DI246" i="26464"/>
  <c r="DJ246" i="26464"/>
  <c r="DK246" i="26464"/>
  <c r="DL246" i="26464"/>
  <c r="DM246" i="26464"/>
  <c r="DN246" i="26464"/>
  <c r="DO246" i="26464"/>
  <c r="DP246" i="26464"/>
  <c r="DQ246" i="26464"/>
  <c r="DR246" i="26464"/>
  <c r="DS246" i="26464"/>
  <c r="DT246" i="26464"/>
  <c r="DU246" i="26464"/>
  <c r="DZ246" i="26464"/>
  <c r="EA246" i="26464"/>
  <c r="EB246" i="26464"/>
  <c r="EC246" i="26464"/>
  <c r="ED246" i="26464"/>
  <c r="EE246" i="26464"/>
  <c r="EF246" i="26464"/>
  <c r="EG246" i="26464"/>
  <c r="EH246" i="26464"/>
  <c r="EI246" i="26464"/>
  <c r="EJ246" i="26464"/>
  <c r="EK246" i="26464"/>
  <c r="EL246" i="26464"/>
  <c r="EM246" i="26464"/>
  <c r="EN246" i="26464"/>
  <c r="EO246" i="26464"/>
  <c r="EP246" i="26464"/>
  <c r="A247" i="26464"/>
  <c r="B247" i="26464"/>
  <c r="C247" i="26464"/>
  <c r="E247" i="26464"/>
  <c r="F247" i="26464"/>
  <c r="G247" i="26464"/>
  <c r="H247" i="26464"/>
  <c r="I247" i="26464"/>
  <c r="J247" i="26464"/>
  <c r="K247" i="26464"/>
  <c r="L247" i="26464"/>
  <c r="M247" i="26464"/>
  <c r="N247" i="26464"/>
  <c r="O247" i="26464"/>
  <c r="P247" i="26464"/>
  <c r="Q247" i="26464"/>
  <c r="R247" i="26464"/>
  <c r="S247" i="26464"/>
  <c r="T247" i="26464"/>
  <c r="U247" i="26464"/>
  <c r="V247" i="26464"/>
  <c r="W247" i="26464"/>
  <c r="X247" i="26464"/>
  <c r="Y247" i="26464"/>
  <c r="Z247" i="26464"/>
  <c r="AA247" i="26464"/>
  <c r="AB247" i="26464"/>
  <c r="AC247" i="26464"/>
  <c r="AD247" i="26464"/>
  <c r="AE247" i="26464"/>
  <c r="AF247" i="26464"/>
  <c r="AG247" i="26464"/>
  <c r="AH247" i="26464"/>
  <c r="AI247" i="26464"/>
  <c r="AJ247" i="26464"/>
  <c r="AK247" i="26464"/>
  <c r="AL247" i="26464"/>
  <c r="AM247" i="26464"/>
  <c r="AN247" i="26464"/>
  <c r="AO247" i="26464"/>
  <c r="AP247" i="26464"/>
  <c r="AQ247" i="26464"/>
  <c r="AR247" i="26464"/>
  <c r="AS247" i="26464"/>
  <c r="AT247" i="26464"/>
  <c r="AU247" i="26464"/>
  <c r="AV247" i="26464"/>
  <c r="AW247" i="26464"/>
  <c r="AX247" i="26464"/>
  <c r="AY247" i="26464"/>
  <c r="AZ247" i="26464"/>
  <c r="BA247" i="26464"/>
  <c r="BB247" i="26464"/>
  <c r="BC247" i="26464"/>
  <c r="BD247" i="26464"/>
  <c r="BE247" i="26464"/>
  <c r="BF247" i="26464"/>
  <c r="BG247" i="26464"/>
  <c r="BH247" i="26464"/>
  <c r="BI247" i="26464"/>
  <c r="BJ247" i="26464"/>
  <c r="BK247" i="26464"/>
  <c r="BL247" i="26464"/>
  <c r="BM247" i="26464"/>
  <c r="BN247" i="26464"/>
  <c r="BO247" i="26464"/>
  <c r="BP247" i="26464"/>
  <c r="BQ247" i="26464"/>
  <c r="BR247" i="26464"/>
  <c r="BS247" i="26464"/>
  <c r="BT247" i="26464"/>
  <c r="BU247" i="26464"/>
  <c r="BV247" i="26464"/>
  <c r="BW247" i="26464"/>
  <c r="BX247" i="26464"/>
  <c r="BY247" i="26464"/>
  <c r="BZ247" i="26464"/>
  <c r="CA247" i="26464"/>
  <c r="CB247" i="26464"/>
  <c r="CC247" i="26464"/>
  <c r="CD247" i="26464"/>
  <c r="CE247" i="26464"/>
  <c r="CF247" i="26464"/>
  <c r="CG247" i="26464"/>
  <c r="CH247" i="26464"/>
  <c r="CI247" i="26464"/>
  <c r="CJ247" i="26464"/>
  <c r="CK247" i="26464"/>
  <c r="CL247" i="26464"/>
  <c r="CM247" i="26464"/>
  <c r="CN247" i="26464"/>
  <c r="CO247" i="26464"/>
  <c r="CP247" i="26464"/>
  <c r="CQ247" i="26464"/>
  <c r="CR247" i="26464"/>
  <c r="CS247" i="26464"/>
  <c r="CT247" i="26464"/>
  <c r="CU247" i="26464"/>
  <c r="CV247" i="26464"/>
  <c r="CW247" i="26464"/>
  <c r="CX247" i="26464"/>
  <c r="CY247" i="26464"/>
  <c r="CZ247" i="26464"/>
  <c r="DA247" i="26464"/>
  <c r="DB247" i="26464"/>
  <c r="DE247" i="26464"/>
  <c r="DF247" i="26464"/>
  <c r="DG247" i="26464"/>
  <c r="DH247" i="26464"/>
  <c r="DI247" i="26464"/>
  <c r="DJ247" i="26464"/>
  <c r="DK247" i="26464"/>
  <c r="DL247" i="26464"/>
  <c r="DM247" i="26464"/>
  <c r="DN247" i="26464"/>
  <c r="DO247" i="26464"/>
  <c r="DP247" i="26464"/>
  <c r="DQ247" i="26464"/>
  <c r="DR247" i="26464"/>
  <c r="DS247" i="26464"/>
  <c r="DT247" i="26464"/>
  <c r="DU247" i="26464"/>
  <c r="DZ247" i="26464"/>
  <c r="EA247" i="26464"/>
  <c r="EB247" i="26464"/>
  <c r="EC247" i="26464"/>
  <c r="ED247" i="26464"/>
  <c r="EE247" i="26464"/>
  <c r="EF247" i="26464"/>
  <c r="EG247" i="26464"/>
  <c r="EH247" i="26464"/>
  <c r="EI247" i="26464"/>
  <c r="EJ247" i="26464"/>
  <c r="EK247" i="26464"/>
  <c r="EL247" i="26464"/>
  <c r="EM247" i="26464"/>
  <c r="EN247" i="26464"/>
  <c r="EO247" i="26464"/>
  <c r="EP247" i="26464"/>
  <c r="A248" i="26464"/>
  <c r="B248" i="26464"/>
  <c r="C248" i="26464"/>
  <c r="E248" i="26464"/>
  <c r="F248" i="26464"/>
  <c r="G248" i="26464"/>
  <c r="H248" i="26464"/>
  <c r="I248" i="26464"/>
  <c r="J248" i="26464"/>
  <c r="K248" i="26464"/>
  <c r="L248" i="26464"/>
  <c r="M248" i="26464"/>
  <c r="N248" i="26464"/>
  <c r="O248" i="26464"/>
  <c r="P248" i="26464"/>
  <c r="Q248" i="26464"/>
  <c r="R248" i="26464"/>
  <c r="S248" i="26464"/>
  <c r="T248" i="26464"/>
  <c r="U248" i="26464"/>
  <c r="V248" i="26464"/>
  <c r="W248" i="26464"/>
  <c r="X248" i="26464"/>
  <c r="Y248" i="26464"/>
  <c r="Z248" i="26464"/>
  <c r="AA248" i="26464"/>
  <c r="AB248" i="26464"/>
  <c r="AC248" i="26464"/>
  <c r="AD248" i="26464"/>
  <c r="AE248" i="26464"/>
  <c r="AF248" i="26464"/>
  <c r="AG248" i="26464"/>
  <c r="AH248" i="26464"/>
  <c r="AI248" i="26464"/>
  <c r="AJ248" i="26464"/>
  <c r="AK248" i="26464"/>
  <c r="AL248" i="26464"/>
  <c r="AM248" i="26464"/>
  <c r="AN248" i="26464"/>
  <c r="AO248" i="26464"/>
  <c r="AP248" i="26464"/>
  <c r="AQ248" i="26464"/>
  <c r="AR248" i="26464"/>
  <c r="AS248" i="26464"/>
  <c r="AT248" i="26464"/>
  <c r="AU248" i="26464"/>
  <c r="AV248" i="26464"/>
  <c r="AW248" i="26464"/>
  <c r="AX248" i="26464"/>
  <c r="AY248" i="26464"/>
  <c r="AZ248" i="26464"/>
  <c r="BA248" i="26464"/>
  <c r="BB248" i="26464"/>
  <c r="BC248" i="26464"/>
  <c r="BD248" i="26464"/>
  <c r="BE248" i="26464"/>
  <c r="BF248" i="26464"/>
  <c r="BG248" i="26464"/>
  <c r="BH248" i="26464"/>
  <c r="BI248" i="26464"/>
  <c r="BJ248" i="26464"/>
  <c r="BK248" i="26464"/>
  <c r="BL248" i="26464"/>
  <c r="BM248" i="26464"/>
  <c r="BN248" i="26464"/>
  <c r="BO248" i="26464"/>
  <c r="BP248" i="26464"/>
  <c r="BQ248" i="26464"/>
  <c r="BR248" i="26464"/>
  <c r="BS248" i="26464"/>
  <c r="BT248" i="26464"/>
  <c r="BU248" i="26464"/>
  <c r="BV248" i="26464"/>
  <c r="BW248" i="26464"/>
  <c r="BX248" i="26464"/>
  <c r="BY248" i="26464"/>
  <c r="BZ248" i="26464"/>
  <c r="CA248" i="26464"/>
  <c r="CB248" i="26464"/>
  <c r="CC248" i="26464"/>
  <c r="CD248" i="26464"/>
  <c r="CE248" i="26464"/>
  <c r="CF248" i="26464"/>
  <c r="CG248" i="26464"/>
  <c r="CH248" i="26464"/>
  <c r="CI248" i="26464"/>
  <c r="CJ248" i="26464"/>
  <c r="CK248" i="26464"/>
  <c r="CL248" i="26464"/>
  <c r="CM248" i="26464"/>
  <c r="CN248" i="26464"/>
  <c r="CO248" i="26464"/>
  <c r="CP248" i="26464"/>
  <c r="CQ248" i="26464"/>
  <c r="CR248" i="26464"/>
  <c r="CS248" i="26464"/>
  <c r="CT248" i="26464"/>
  <c r="CU248" i="26464"/>
  <c r="CV248" i="26464"/>
  <c r="CW248" i="26464"/>
  <c r="CX248" i="26464"/>
  <c r="CY248" i="26464"/>
  <c r="CZ248" i="26464"/>
  <c r="DA248" i="26464"/>
  <c r="DB248" i="26464"/>
  <c r="DE248" i="26464"/>
  <c r="DF248" i="26464"/>
  <c r="DG248" i="26464"/>
  <c r="DH248" i="26464"/>
  <c r="DI248" i="26464"/>
  <c r="DJ248" i="26464"/>
  <c r="DK248" i="26464"/>
  <c r="DL248" i="26464"/>
  <c r="DM248" i="26464"/>
  <c r="DN248" i="26464"/>
  <c r="DO248" i="26464"/>
  <c r="DP248" i="26464"/>
  <c r="DQ248" i="26464"/>
  <c r="DR248" i="26464"/>
  <c r="DS248" i="26464"/>
  <c r="DT248" i="26464"/>
  <c r="DU248" i="26464"/>
  <c r="DZ248" i="26464"/>
  <c r="EA248" i="26464"/>
  <c r="EB248" i="26464"/>
  <c r="EC248" i="26464"/>
  <c r="ED248" i="26464"/>
  <c r="EE248" i="26464"/>
  <c r="EF248" i="26464"/>
  <c r="EG248" i="26464"/>
  <c r="EH248" i="26464"/>
  <c r="EI248" i="26464"/>
  <c r="EJ248" i="26464"/>
  <c r="EK248" i="26464"/>
  <c r="EL248" i="26464"/>
  <c r="EM248" i="26464"/>
  <c r="EN248" i="26464"/>
  <c r="EO248" i="26464"/>
  <c r="EP248" i="26464"/>
  <c r="A249" i="26464"/>
  <c r="B249" i="26464"/>
  <c r="C249" i="26464"/>
  <c r="E249" i="26464"/>
  <c r="F249" i="26464"/>
  <c r="G249" i="26464"/>
  <c r="H249" i="26464"/>
  <c r="I249" i="26464"/>
  <c r="J249" i="26464"/>
  <c r="K249" i="26464"/>
  <c r="L249" i="26464"/>
  <c r="M249" i="26464"/>
  <c r="N249" i="26464"/>
  <c r="O249" i="26464"/>
  <c r="P249" i="26464"/>
  <c r="Q249" i="26464"/>
  <c r="R249" i="26464"/>
  <c r="S249" i="26464"/>
  <c r="T249" i="26464"/>
  <c r="U249" i="26464"/>
  <c r="V249" i="26464"/>
  <c r="W249" i="26464"/>
  <c r="X249" i="26464"/>
  <c r="Y249" i="26464"/>
  <c r="Z249" i="26464"/>
  <c r="AA249" i="26464"/>
  <c r="AB249" i="26464"/>
  <c r="AC249" i="26464"/>
  <c r="AD249" i="26464"/>
  <c r="AE249" i="26464"/>
  <c r="AF249" i="26464"/>
  <c r="AG249" i="26464"/>
  <c r="AH249" i="26464"/>
  <c r="AI249" i="26464"/>
  <c r="AJ249" i="26464"/>
  <c r="AK249" i="26464"/>
  <c r="AL249" i="26464"/>
  <c r="AM249" i="26464"/>
  <c r="AN249" i="26464"/>
  <c r="AO249" i="26464"/>
  <c r="AP249" i="26464"/>
  <c r="AQ249" i="26464"/>
  <c r="AR249" i="26464"/>
  <c r="AS249" i="26464"/>
  <c r="AT249" i="26464"/>
  <c r="AU249" i="26464"/>
  <c r="AV249" i="26464"/>
  <c r="AW249" i="26464"/>
  <c r="AX249" i="26464"/>
  <c r="AY249" i="26464"/>
  <c r="AZ249" i="26464"/>
  <c r="BA249" i="26464"/>
  <c r="BB249" i="26464"/>
  <c r="BC249" i="26464"/>
  <c r="BD249" i="26464"/>
  <c r="BE249" i="26464"/>
  <c r="BF249" i="26464"/>
  <c r="BG249" i="26464"/>
  <c r="BH249" i="26464"/>
  <c r="BI249" i="26464"/>
  <c r="BJ249" i="26464"/>
  <c r="BK249" i="26464"/>
  <c r="BL249" i="26464"/>
  <c r="BM249" i="26464"/>
  <c r="BN249" i="26464"/>
  <c r="BO249" i="26464"/>
  <c r="BP249" i="26464"/>
  <c r="BQ249" i="26464"/>
  <c r="BR249" i="26464"/>
  <c r="BS249" i="26464"/>
  <c r="BT249" i="26464"/>
  <c r="BU249" i="26464"/>
  <c r="BV249" i="26464"/>
  <c r="BW249" i="26464"/>
  <c r="BX249" i="26464"/>
  <c r="BY249" i="26464"/>
  <c r="BZ249" i="26464"/>
  <c r="CA249" i="26464"/>
  <c r="CB249" i="26464"/>
  <c r="CC249" i="26464"/>
  <c r="CD249" i="26464"/>
  <c r="CE249" i="26464"/>
  <c r="CF249" i="26464"/>
  <c r="CG249" i="26464"/>
  <c r="CH249" i="26464"/>
  <c r="CI249" i="26464"/>
  <c r="CJ249" i="26464"/>
  <c r="CK249" i="26464"/>
  <c r="CL249" i="26464"/>
  <c r="CM249" i="26464"/>
  <c r="CN249" i="26464"/>
  <c r="CO249" i="26464"/>
  <c r="CP249" i="26464"/>
  <c r="CQ249" i="26464"/>
  <c r="CR249" i="26464"/>
  <c r="CS249" i="26464"/>
  <c r="CT249" i="26464"/>
  <c r="CU249" i="26464"/>
  <c r="CV249" i="26464"/>
  <c r="CW249" i="26464"/>
  <c r="CX249" i="26464"/>
  <c r="CY249" i="26464"/>
  <c r="CZ249" i="26464"/>
  <c r="DA249" i="26464"/>
  <c r="DB249" i="26464"/>
  <c r="DE249" i="26464"/>
  <c r="DF249" i="26464"/>
  <c r="DG249" i="26464"/>
  <c r="DH249" i="26464"/>
  <c r="DI249" i="26464"/>
  <c r="DJ249" i="26464"/>
  <c r="DK249" i="26464"/>
  <c r="DL249" i="26464"/>
  <c r="DM249" i="26464"/>
  <c r="DN249" i="26464"/>
  <c r="DO249" i="26464"/>
  <c r="DP249" i="26464"/>
  <c r="DQ249" i="26464"/>
  <c r="DR249" i="26464"/>
  <c r="DS249" i="26464"/>
  <c r="DT249" i="26464"/>
  <c r="DU249" i="26464"/>
  <c r="DZ249" i="26464"/>
  <c r="EA249" i="26464"/>
  <c r="EB249" i="26464"/>
  <c r="EC249" i="26464"/>
  <c r="ED249" i="26464"/>
  <c r="EE249" i="26464"/>
  <c r="EF249" i="26464"/>
  <c r="EG249" i="26464"/>
  <c r="EH249" i="26464"/>
  <c r="EI249" i="26464"/>
  <c r="EJ249" i="26464"/>
  <c r="EK249" i="26464"/>
  <c r="EL249" i="26464"/>
  <c r="EM249" i="26464"/>
  <c r="EN249" i="26464"/>
  <c r="EO249" i="26464"/>
  <c r="EP249" i="26464"/>
  <c r="A250" i="26464"/>
  <c r="B250" i="26464"/>
  <c r="C250" i="26464"/>
  <c r="E250" i="26464"/>
  <c r="F250" i="26464"/>
  <c r="G250" i="26464"/>
  <c r="H250" i="26464"/>
  <c r="I250" i="26464"/>
  <c r="J250" i="26464"/>
  <c r="K250" i="26464"/>
  <c r="L250" i="26464"/>
  <c r="M250" i="26464"/>
  <c r="N250" i="26464"/>
  <c r="O250" i="26464"/>
  <c r="P250" i="26464"/>
  <c r="Q250" i="26464"/>
  <c r="R250" i="26464"/>
  <c r="S250" i="26464"/>
  <c r="T250" i="26464"/>
  <c r="U250" i="26464"/>
  <c r="V250" i="26464"/>
  <c r="W250" i="26464"/>
  <c r="X250" i="26464"/>
  <c r="Y250" i="26464"/>
  <c r="Z250" i="26464"/>
  <c r="AA250" i="26464"/>
  <c r="AB250" i="26464"/>
  <c r="AC250" i="26464"/>
  <c r="AD250" i="26464"/>
  <c r="AE250" i="26464"/>
  <c r="AF250" i="26464"/>
  <c r="AG250" i="26464"/>
  <c r="AH250" i="26464"/>
  <c r="AI250" i="26464"/>
  <c r="AJ250" i="26464"/>
  <c r="AK250" i="26464"/>
  <c r="AL250" i="26464"/>
  <c r="AM250" i="26464"/>
  <c r="AN250" i="26464"/>
  <c r="AO250" i="26464"/>
  <c r="AP250" i="26464"/>
  <c r="AQ250" i="26464"/>
  <c r="AR250" i="26464"/>
  <c r="AS250" i="26464"/>
  <c r="AT250" i="26464"/>
  <c r="AU250" i="26464"/>
  <c r="AV250" i="26464"/>
  <c r="AW250" i="26464"/>
  <c r="AX250" i="26464"/>
  <c r="AY250" i="26464"/>
  <c r="AZ250" i="26464"/>
  <c r="BA250" i="26464"/>
  <c r="BB250" i="26464"/>
  <c r="BC250" i="26464"/>
  <c r="BD250" i="26464"/>
  <c r="BE250" i="26464"/>
  <c r="BF250" i="26464"/>
  <c r="BG250" i="26464"/>
  <c r="BH250" i="26464"/>
  <c r="BI250" i="26464"/>
  <c r="BJ250" i="26464"/>
  <c r="BK250" i="26464"/>
  <c r="BL250" i="26464"/>
  <c r="BM250" i="26464"/>
  <c r="BN250" i="26464"/>
  <c r="BO250" i="26464"/>
  <c r="BP250" i="26464"/>
  <c r="BQ250" i="26464"/>
  <c r="BR250" i="26464"/>
  <c r="BS250" i="26464"/>
  <c r="BT250" i="26464"/>
  <c r="BU250" i="26464"/>
  <c r="BV250" i="26464"/>
  <c r="BW250" i="26464"/>
  <c r="BX250" i="26464"/>
  <c r="BY250" i="26464"/>
  <c r="BZ250" i="26464"/>
  <c r="CA250" i="26464"/>
  <c r="CB250" i="26464"/>
  <c r="CC250" i="26464"/>
  <c r="CD250" i="26464"/>
  <c r="CE250" i="26464"/>
  <c r="CF250" i="26464"/>
  <c r="CG250" i="26464"/>
  <c r="CH250" i="26464"/>
  <c r="CI250" i="26464"/>
  <c r="CJ250" i="26464"/>
  <c r="CK250" i="26464"/>
  <c r="CL250" i="26464"/>
  <c r="CM250" i="26464"/>
  <c r="CN250" i="26464"/>
  <c r="CO250" i="26464"/>
  <c r="CP250" i="26464"/>
  <c r="CQ250" i="26464"/>
  <c r="CR250" i="26464"/>
  <c r="CS250" i="26464"/>
  <c r="CT250" i="26464"/>
  <c r="CU250" i="26464"/>
  <c r="CV250" i="26464"/>
  <c r="CW250" i="26464"/>
  <c r="CX250" i="26464"/>
  <c r="CY250" i="26464"/>
  <c r="CZ250" i="26464"/>
  <c r="DA250" i="26464"/>
  <c r="DB250" i="26464"/>
  <c r="DE250" i="26464"/>
  <c r="DF250" i="26464"/>
  <c r="DG250" i="26464"/>
  <c r="DH250" i="26464"/>
  <c r="DI250" i="26464"/>
  <c r="DJ250" i="26464"/>
  <c r="DK250" i="26464"/>
  <c r="DL250" i="26464"/>
  <c r="DM250" i="26464"/>
  <c r="DN250" i="26464"/>
  <c r="DO250" i="26464"/>
  <c r="DP250" i="26464"/>
  <c r="DQ250" i="26464"/>
  <c r="DR250" i="26464"/>
  <c r="DS250" i="26464"/>
  <c r="DT250" i="26464"/>
  <c r="DU250" i="26464"/>
  <c r="DZ250" i="26464"/>
  <c r="EA250" i="26464"/>
  <c r="EB250" i="26464"/>
  <c r="EC250" i="26464"/>
  <c r="ED250" i="26464"/>
  <c r="EE250" i="26464"/>
  <c r="EF250" i="26464"/>
  <c r="EG250" i="26464"/>
  <c r="EH250" i="26464"/>
  <c r="EI250" i="26464"/>
  <c r="EJ250" i="26464"/>
  <c r="EK250" i="26464"/>
  <c r="EL250" i="26464"/>
  <c r="EM250" i="26464"/>
  <c r="EN250" i="26464"/>
  <c r="EO250" i="26464"/>
  <c r="EP250" i="26464"/>
  <c r="A251" i="26464"/>
  <c r="B251" i="26464"/>
  <c r="C251" i="26464"/>
  <c r="E251" i="26464"/>
  <c r="F251" i="26464"/>
  <c r="G251" i="26464"/>
  <c r="H251" i="26464"/>
  <c r="I251" i="26464"/>
  <c r="J251" i="26464"/>
  <c r="K251" i="26464"/>
  <c r="L251" i="26464"/>
  <c r="M251" i="26464"/>
  <c r="N251" i="26464"/>
  <c r="O251" i="26464"/>
  <c r="P251" i="26464"/>
  <c r="Q251" i="26464"/>
  <c r="R251" i="26464"/>
  <c r="S251" i="26464"/>
  <c r="T251" i="26464"/>
  <c r="U251" i="26464"/>
  <c r="V251" i="26464"/>
  <c r="W251" i="26464"/>
  <c r="X251" i="26464"/>
  <c r="Y251" i="26464"/>
  <c r="Z251" i="26464"/>
  <c r="AA251" i="26464"/>
  <c r="AB251" i="26464"/>
  <c r="AC251" i="26464"/>
  <c r="AD251" i="26464"/>
  <c r="AE251" i="26464"/>
  <c r="AF251" i="26464"/>
  <c r="AG251" i="26464"/>
  <c r="AH251" i="26464"/>
  <c r="AI251" i="26464"/>
  <c r="AJ251" i="26464"/>
  <c r="AK251" i="26464"/>
  <c r="AL251" i="26464"/>
  <c r="AM251" i="26464"/>
  <c r="AN251" i="26464"/>
  <c r="AO251" i="26464"/>
  <c r="AP251" i="26464"/>
  <c r="AQ251" i="26464"/>
  <c r="AR251" i="26464"/>
  <c r="AS251" i="26464"/>
  <c r="AT251" i="26464"/>
  <c r="AU251" i="26464"/>
  <c r="AV251" i="26464"/>
  <c r="AW251" i="26464"/>
  <c r="AX251" i="26464"/>
  <c r="AY251" i="26464"/>
  <c r="AZ251" i="26464"/>
  <c r="BA251" i="26464"/>
  <c r="BB251" i="26464"/>
  <c r="BC251" i="26464"/>
  <c r="BD251" i="26464"/>
  <c r="BE251" i="26464"/>
  <c r="BF251" i="26464"/>
  <c r="BG251" i="26464"/>
  <c r="BH251" i="26464"/>
  <c r="BI251" i="26464"/>
  <c r="BJ251" i="26464"/>
  <c r="BK251" i="26464"/>
  <c r="BL251" i="26464"/>
  <c r="BM251" i="26464"/>
  <c r="BN251" i="26464"/>
  <c r="BO251" i="26464"/>
  <c r="BP251" i="26464"/>
  <c r="BQ251" i="26464"/>
  <c r="BR251" i="26464"/>
  <c r="BS251" i="26464"/>
  <c r="BT251" i="26464"/>
  <c r="BU251" i="26464"/>
  <c r="BV251" i="26464"/>
  <c r="BW251" i="26464"/>
  <c r="BX251" i="26464"/>
  <c r="BY251" i="26464"/>
  <c r="BZ251" i="26464"/>
  <c r="CA251" i="26464"/>
  <c r="CB251" i="26464"/>
  <c r="CC251" i="26464"/>
  <c r="CD251" i="26464"/>
  <c r="CE251" i="26464"/>
  <c r="CF251" i="26464"/>
  <c r="CG251" i="26464"/>
  <c r="CH251" i="26464"/>
  <c r="CI251" i="26464"/>
  <c r="CJ251" i="26464"/>
  <c r="CK251" i="26464"/>
  <c r="CL251" i="26464"/>
  <c r="CM251" i="26464"/>
  <c r="CN251" i="26464"/>
  <c r="CO251" i="26464"/>
  <c r="CP251" i="26464"/>
  <c r="CQ251" i="26464"/>
  <c r="CR251" i="26464"/>
  <c r="CS251" i="26464"/>
  <c r="CT251" i="26464"/>
  <c r="CU251" i="26464"/>
  <c r="CV251" i="26464"/>
  <c r="CW251" i="26464"/>
  <c r="CX251" i="26464"/>
  <c r="CY251" i="26464"/>
  <c r="CZ251" i="26464"/>
  <c r="DA251" i="26464"/>
  <c r="DB251" i="26464"/>
  <c r="DE251" i="26464"/>
  <c r="DF251" i="26464"/>
  <c r="DG251" i="26464"/>
  <c r="DH251" i="26464"/>
  <c r="DI251" i="26464"/>
  <c r="DJ251" i="26464"/>
  <c r="DK251" i="26464"/>
  <c r="DL251" i="26464"/>
  <c r="DM251" i="26464"/>
  <c r="DN251" i="26464"/>
  <c r="DO251" i="26464"/>
  <c r="DP251" i="26464"/>
  <c r="DQ251" i="26464"/>
  <c r="DR251" i="26464"/>
  <c r="DS251" i="26464"/>
  <c r="DT251" i="26464"/>
  <c r="DU251" i="26464"/>
  <c r="DZ251" i="26464"/>
  <c r="EA251" i="26464"/>
  <c r="EB251" i="26464"/>
  <c r="EC251" i="26464"/>
  <c r="ED251" i="26464"/>
  <c r="EE251" i="26464"/>
  <c r="EF251" i="26464"/>
  <c r="EG251" i="26464"/>
  <c r="EH251" i="26464"/>
  <c r="EI251" i="26464"/>
  <c r="EJ251" i="26464"/>
  <c r="EK251" i="26464"/>
  <c r="EL251" i="26464"/>
  <c r="EM251" i="26464"/>
  <c r="EN251" i="26464"/>
  <c r="EO251" i="26464"/>
  <c r="EP251" i="26464"/>
  <c r="A252" i="26464"/>
  <c r="B252" i="26464"/>
  <c r="C252" i="26464"/>
  <c r="E252" i="26464"/>
  <c r="F252" i="26464"/>
  <c r="G252" i="26464"/>
  <c r="H252" i="26464"/>
  <c r="I252" i="26464"/>
  <c r="J252" i="26464"/>
  <c r="K252" i="26464"/>
  <c r="L252" i="26464"/>
  <c r="M252" i="26464"/>
  <c r="N252" i="26464"/>
  <c r="O252" i="26464"/>
  <c r="P252" i="26464"/>
  <c r="Q252" i="26464"/>
  <c r="R252" i="26464"/>
  <c r="S252" i="26464"/>
  <c r="T252" i="26464"/>
  <c r="U252" i="26464"/>
  <c r="V252" i="26464"/>
  <c r="W252" i="26464"/>
  <c r="X252" i="26464"/>
  <c r="Y252" i="26464"/>
  <c r="Z252" i="26464"/>
  <c r="AA252" i="26464"/>
  <c r="AB252" i="26464"/>
  <c r="AC252" i="26464"/>
  <c r="AD252" i="26464"/>
  <c r="AE252" i="26464"/>
  <c r="AF252" i="26464"/>
  <c r="AG252" i="26464"/>
  <c r="AH252" i="26464"/>
  <c r="AI252" i="26464"/>
  <c r="AJ252" i="26464"/>
  <c r="AK252" i="26464"/>
  <c r="AL252" i="26464"/>
  <c r="AM252" i="26464"/>
  <c r="AN252" i="26464"/>
  <c r="AO252" i="26464"/>
  <c r="AP252" i="26464"/>
  <c r="AQ252" i="26464"/>
  <c r="AR252" i="26464"/>
  <c r="AS252" i="26464"/>
  <c r="AT252" i="26464"/>
  <c r="AU252" i="26464"/>
  <c r="AV252" i="26464"/>
  <c r="AW252" i="26464"/>
  <c r="AX252" i="26464"/>
  <c r="AY252" i="26464"/>
  <c r="AZ252" i="26464"/>
  <c r="BA252" i="26464"/>
  <c r="BB252" i="26464"/>
  <c r="BC252" i="26464"/>
  <c r="BD252" i="26464"/>
  <c r="BE252" i="26464"/>
  <c r="BF252" i="26464"/>
  <c r="BG252" i="26464"/>
  <c r="BH252" i="26464"/>
  <c r="BI252" i="26464"/>
  <c r="BJ252" i="26464"/>
  <c r="BK252" i="26464"/>
  <c r="BL252" i="26464"/>
  <c r="BM252" i="26464"/>
  <c r="BN252" i="26464"/>
  <c r="BO252" i="26464"/>
  <c r="BP252" i="26464"/>
  <c r="BQ252" i="26464"/>
  <c r="BR252" i="26464"/>
  <c r="BS252" i="26464"/>
  <c r="BT252" i="26464"/>
  <c r="BU252" i="26464"/>
  <c r="BV252" i="26464"/>
  <c r="BW252" i="26464"/>
  <c r="BX252" i="26464"/>
  <c r="BY252" i="26464"/>
  <c r="BZ252" i="26464"/>
  <c r="CA252" i="26464"/>
  <c r="CB252" i="26464"/>
  <c r="CC252" i="26464"/>
  <c r="CD252" i="26464"/>
  <c r="CE252" i="26464"/>
  <c r="CF252" i="26464"/>
  <c r="CG252" i="26464"/>
  <c r="CH252" i="26464"/>
  <c r="CI252" i="26464"/>
  <c r="CJ252" i="26464"/>
  <c r="CK252" i="26464"/>
  <c r="CL252" i="26464"/>
  <c r="CM252" i="26464"/>
  <c r="CN252" i="26464"/>
  <c r="CO252" i="26464"/>
  <c r="CP252" i="26464"/>
  <c r="CQ252" i="26464"/>
  <c r="CR252" i="26464"/>
  <c r="CS252" i="26464"/>
  <c r="CT252" i="26464"/>
  <c r="CU252" i="26464"/>
  <c r="CV252" i="26464"/>
  <c r="CW252" i="26464"/>
  <c r="CX252" i="26464"/>
  <c r="CY252" i="26464"/>
  <c r="CZ252" i="26464"/>
  <c r="DA252" i="26464"/>
  <c r="DB252" i="26464"/>
  <c r="DE252" i="26464"/>
  <c r="DF252" i="26464"/>
  <c r="DG252" i="26464"/>
  <c r="DH252" i="26464"/>
  <c r="DI252" i="26464"/>
  <c r="DJ252" i="26464"/>
  <c r="DK252" i="26464"/>
  <c r="DL252" i="26464"/>
  <c r="DM252" i="26464"/>
  <c r="DN252" i="26464"/>
  <c r="DO252" i="26464"/>
  <c r="DP252" i="26464"/>
  <c r="DQ252" i="26464"/>
  <c r="DR252" i="26464"/>
  <c r="DS252" i="26464"/>
  <c r="DT252" i="26464"/>
  <c r="DU252" i="26464"/>
  <c r="DZ252" i="26464"/>
  <c r="EA252" i="26464"/>
  <c r="EB252" i="26464"/>
  <c r="EC252" i="26464"/>
  <c r="ED252" i="26464"/>
  <c r="EE252" i="26464"/>
  <c r="EF252" i="26464"/>
  <c r="EG252" i="26464"/>
  <c r="EH252" i="26464"/>
  <c r="EI252" i="26464"/>
  <c r="EJ252" i="26464"/>
  <c r="EK252" i="26464"/>
  <c r="EL252" i="26464"/>
  <c r="EM252" i="26464"/>
  <c r="EN252" i="26464"/>
  <c r="EO252" i="26464"/>
  <c r="EP252" i="26464"/>
  <c r="A253" i="26464"/>
  <c r="B253" i="26464"/>
  <c r="C253" i="26464"/>
  <c r="E253" i="26464"/>
  <c r="F253" i="26464"/>
  <c r="G253" i="26464"/>
  <c r="H253" i="26464"/>
  <c r="I253" i="26464"/>
  <c r="J253" i="26464"/>
  <c r="K253" i="26464"/>
  <c r="L253" i="26464"/>
  <c r="M253" i="26464"/>
  <c r="N253" i="26464"/>
  <c r="O253" i="26464"/>
  <c r="P253" i="26464"/>
  <c r="Q253" i="26464"/>
  <c r="R253" i="26464"/>
  <c r="S253" i="26464"/>
  <c r="T253" i="26464"/>
  <c r="U253" i="26464"/>
  <c r="V253" i="26464"/>
  <c r="W253" i="26464"/>
  <c r="X253" i="26464"/>
  <c r="Y253" i="26464"/>
  <c r="Z253" i="26464"/>
  <c r="AA253" i="26464"/>
  <c r="AB253" i="26464"/>
  <c r="AC253" i="26464"/>
  <c r="AD253" i="26464"/>
  <c r="AE253" i="26464"/>
  <c r="AF253" i="26464"/>
  <c r="AG253" i="26464"/>
  <c r="AH253" i="26464"/>
  <c r="AI253" i="26464"/>
  <c r="AJ253" i="26464"/>
  <c r="AK253" i="26464"/>
  <c r="AL253" i="26464"/>
  <c r="AM253" i="26464"/>
  <c r="AN253" i="26464"/>
  <c r="AO253" i="26464"/>
  <c r="AP253" i="26464"/>
  <c r="AQ253" i="26464"/>
  <c r="AR253" i="26464"/>
  <c r="AS253" i="26464"/>
  <c r="AT253" i="26464"/>
  <c r="AU253" i="26464"/>
  <c r="AV253" i="26464"/>
  <c r="AW253" i="26464"/>
  <c r="AX253" i="26464"/>
  <c r="AY253" i="26464"/>
  <c r="AZ253" i="26464"/>
  <c r="BA253" i="26464"/>
  <c r="BB253" i="26464"/>
  <c r="BC253" i="26464"/>
  <c r="BD253" i="26464"/>
  <c r="BE253" i="26464"/>
  <c r="BF253" i="26464"/>
  <c r="BG253" i="26464"/>
  <c r="BH253" i="26464"/>
  <c r="BI253" i="26464"/>
  <c r="BJ253" i="26464"/>
  <c r="BK253" i="26464"/>
  <c r="BL253" i="26464"/>
  <c r="BM253" i="26464"/>
  <c r="BN253" i="26464"/>
  <c r="BO253" i="26464"/>
  <c r="BP253" i="26464"/>
  <c r="BQ253" i="26464"/>
  <c r="BR253" i="26464"/>
  <c r="BS253" i="26464"/>
  <c r="BT253" i="26464"/>
  <c r="BU253" i="26464"/>
  <c r="BV253" i="26464"/>
  <c r="BW253" i="26464"/>
  <c r="BX253" i="26464"/>
  <c r="BY253" i="26464"/>
  <c r="BZ253" i="26464"/>
  <c r="CA253" i="26464"/>
  <c r="CB253" i="26464"/>
  <c r="CC253" i="26464"/>
  <c r="CD253" i="26464"/>
  <c r="CE253" i="26464"/>
  <c r="CF253" i="26464"/>
  <c r="CG253" i="26464"/>
  <c r="CH253" i="26464"/>
  <c r="CI253" i="26464"/>
  <c r="CJ253" i="26464"/>
  <c r="CK253" i="26464"/>
  <c r="CL253" i="26464"/>
  <c r="CM253" i="26464"/>
  <c r="CN253" i="26464"/>
  <c r="CO253" i="26464"/>
  <c r="CP253" i="26464"/>
  <c r="CQ253" i="26464"/>
  <c r="CR253" i="26464"/>
  <c r="CS253" i="26464"/>
  <c r="CT253" i="26464"/>
  <c r="CU253" i="26464"/>
  <c r="CV253" i="26464"/>
  <c r="CW253" i="26464"/>
  <c r="CX253" i="26464"/>
  <c r="CY253" i="26464"/>
  <c r="CZ253" i="26464"/>
  <c r="DA253" i="26464"/>
  <c r="DB253" i="26464"/>
  <c r="DE253" i="26464"/>
  <c r="DF253" i="26464"/>
  <c r="DG253" i="26464"/>
  <c r="DH253" i="26464"/>
  <c r="DI253" i="26464"/>
  <c r="DJ253" i="26464"/>
  <c r="DK253" i="26464"/>
  <c r="DL253" i="26464"/>
  <c r="DM253" i="26464"/>
  <c r="DN253" i="26464"/>
  <c r="DO253" i="26464"/>
  <c r="DP253" i="26464"/>
  <c r="DQ253" i="26464"/>
  <c r="DR253" i="26464"/>
  <c r="DS253" i="26464"/>
  <c r="DT253" i="26464"/>
  <c r="DU253" i="26464"/>
  <c r="DZ253" i="26464"/>
  <c r="EA253" i="26464"/>
  <c r="EB253" i="26464"/>
  <c r="EC253" i="26464"/>
  <c r="ED253" i="26464"/>
  <c r="EE253" i="26464"/>
  <c r="EF253" i="26464"/>
  <c r="EG253" i="26464"/>
  <c r="EH253" i="26464"/>
  <c r="EI253" i="26464"/>
  <c r="EJ253" i="26464"/>
  <c r="EK253" i="26464"/>
  <c r="EL253" i="26464"/>
  <c r="EM253" i="26464"/>
  <c r="EN253" i="26464"/>
  <c r="EO253" i="26464"/>
  <c r="EP253" i="26464"/>
  <c r="A254" i="26464"/>
  <c r="B254" i="26464"/>
  <c r="C254" i="26464"/>
  <c r="E254" i="26464"/>
  <c r="F254" i="26464"/>
  <c r="G254" i="26464"/>
  <c r="H254" i="26464"/>
  <c r="I254" i="26464"/>
  <c r="J254" i="26464"/>
  <c r="K254" i="26464"/>
  <c r="L254" i="26464"/>
  <c r="M254" i="26464"/>
  <c r="N254" i="26464"/>
  <c r="O254" i="26464"/>
  <c r="P254" i="26464"/>
  <c r="Q254" i="26464"/>
  <c r="R254" i="26464"/>
  <c r="S254" i="26464"/>
  <c r="T254" i="26464"/>
  <c r="U254" i="26464"/>
  <c r="V254" i="26464"/>
  <c r="W254" i="26464"/>
  <c r="X254" i="26464"/>
  <c r="Y254" i="26464"/>
  <c r="Z254" i="26464"/>
  <c r="AA254" i="26464"/>
  <c r="AB254" i="26464"/>
  <c r="AC254" i="26464"/>
  <c r="AD254" i="26464"/>
  <c r="AE254" i="26464"/>
  <c r="AF254" i="26464"/>
  <c r="AG254" i="26464"/>
  <c r="AH254" i="26464"/>
  <c r="AI254" i="26464"/>
  <c r="AJ254" i="26464"/>
  <c r="AK254" i="26464"/>
  <c r="AL254" i="26464"/>
  <c r="AM254" i="26464"/>
  <c r="AN254" i="26464"/>
  <c r="AO254" i="26464"/>
  <c r="AP254" i="26464"/>
  <c r="AQ254" i="26464"/>
  <c r="AR254" i="26464"/>
  <c r="AS254" i="26464"/>
  <c r="AT254" i="26464"/>
  <c r="AU254" i="26464"/>
  <c r="AV254" i="26464"/>
  <c r="AW254" i="26464"/>
  <c r="AX254" i="26464"/>
  <c r="AY254" i="26464"/>
  <c r="AZ254" i="26464"/>
  <c r="BA254" i="26464"/>
  <c r="BB254" i="26464"/>
  <c r="BC254" i="26464"/>
  <c r="BD254" i="26464"/>
  <c r="BE254" i="26464"/>
  <c r="BF254" i="26464"/>
  <c r="BG254" i="26464"/>
  <c r="BH254" i="26464"/>
  <c r="BI254" i="26464"/>
  <c r="BJ254" i="26464"/>
  <c r="BK254" i="26464"/>
  <c r="BL254" i="26464"/>
  <c r="BM254" i="26464"/>
  <c r="BN254" i="26464"/>
  <c r="BO254" i="26464"/>
  <c r="BP254" i="26464"/>
  <c r="BQ254" i="26464"/>
  <c r="BR254" i="26464"/>
  <c r="BS254" i="26464"/>
  <c r="BT254" i="26464"/>
  <c r="BU254" i="26464"/>
  <c r="BV254" i="26464"/>
  <c r="BW254" i="26464"/>
  <c r="BX254" i="26464"/>
  <c r="BY254" i="26464"/>
  <c r="BZ254" i="26464"/>
  <c r="CA254" i="26464"/>
  <c r="CB254" i="26464"/>
  <c r="CC254" i="26464"/>
  <c r="CD254" i="26464"/>
  <c r="CE254" i="26464"/>
  <c r="CF254" i="26464"/>
  <c r="CG254" i="26464"/>
  <c r="CH254" i="26464"/>
  <c r="CI254" i="26464"/>
  <c r="CJ254" i="26464"/>
  <c r="CK254" i="26464"/>
  <c r="CL254" i="26464"/>
  <c r="CM254" i="26464"/>
  <c r="CN254" i="26464"/>
  <c r="CO254" i="26464"/>
  <c r="CP254" i="26464"/>
  <c r="CQ254" i="26464"/>
  <c r="CR254" i="26464"/>
  <c r="CS254" i="26464"/>
  <c r="CT254" i="26464"/>
  <c r="CU254" i="26464"/>
  <c r="CV254" i="26464"/>
  <c r="CW254" i="26464"/>
  <c r="CX254" i="26464"/>
  <c r="CY254" i="26464"/>
  <c r="CZ254" i="26464"/>
  <c r="DA254" i="26464"/>
  <c r="DB254" i="26464"/>
  <c r="DE254" i="26464"/>
  <c r="DF254" i="26464"/>
  <c r="DG254" i="26464"/>
  <c r="DH254" i="26464"/>
  <c r="DI254" i="26464"/>
  <c r="DJ254" i="26464"/>
  <c r="DK254" i="26464"/>
  <c r="DL254" i="26464"/>
  <c r="DM254" i="26464"/>
  <c r="DN254" i="26464"/>
  <c r="DO254" i="26464"/>
  <c r="DP254" i="26464"/>
  <c r="DQ254" i="26464"/>
  <c r="DR254" i="26464"/>
  <c r="DS254" i="26464"/>
  <c r="DT254" i="26464"/>
  <c r="DU254" i="26464"/>
  <c r="DZ254" i="26464"/>
  <c r="EA254" i="26464"/>
  <c r="EB254" i="26464"/>
  <c r="EC254" i="26464"/>
  <c r="ED254" i="26464"/>
  <c r="EE254" i="26464"/>
  <c r="EF254" i="26464"/>
  <c r="EG254" i="26464"/>
  <c r="EH254" i="26464"/>
  <c r="EI254" i="26464"/>
  <c r="EJ254" i="26464"/>
  <c r="EK254" i="26464"/>
  <c r="EL254" i="26464"/>
  <c r="EM254" i="26464"/>
  <c r="EN254" i="26464"/>
  <c r="EO254" i="26464"/>
  <c r="EP254" i="26464"/>
  <c r="A255" i="26464"/>
  <c r="B255" i="26464"/>
  <c r="C255" i="26464"/>
  <c r="E255" i="26464"/>
  <c r="F255" i="26464"/>
  <c r="G255" i="26464"/>
  <c r="H255" i="26464"/>
  <c r="I255" i="26464"/>
  <c r="J255" i="26464"/>
  <c r="K255" i="26464"/>
  <c r="L255" i="26464"/>
  <c r="M255" i="26464"/>
  <c r="N255" i="26464"/>
  <c r="O255" i="26464"/>
  <c r="P255" i="26464"/>
  <c r="Q255" i="26464"/>
  <c r="R255" i="26464"/>
  <c r="S255" i="26464"/>
  <c r="T255" i="26464"/>
  <c r="U255" i="26464"/>
  <c r="V255" i="26464"/>
  <c r="W255" i="26464"/>
  <c r="X255" i="26464"/>
  <c r="Y255" i="26464"/>
  <c r="Z255" i="26464"/>
  <c r="AA255" i="26464"/>
  <c r="AB255" i="26464"/>
  <c r="AC255" i="26464"/>
  <c r="AD255" i="26464"/>
  <c r="AE255" i="26464"/>
  <c r="AF255" i="26464"/>
  <c r="AG255" i="26464"/>
  <c r="AH255" i="26464"/>
  <c r="AI255" i="26464"/>
  <c r="AJ255" i="26464"/>
  <c r="AK255" i="26464"/>
  <c r="AL255" i="26464"/>
  <c r="AM255" i="26464"/>
  <c r="AN255" i="26464"/>
  <c r="AO255" i="26464"/>
  <c r="AP255" i="26464"/>
  <c r="AQ255" i="26464"/>
  <c r="AR255" i="26464"/>
  <c r="AS255" i="26464"/>
  <c r="AT255" i="26464"/>
  <c r="AU255" i="26464"/>
  <c r="AV255" i="26464"/>
  <c r="AW255" i="26464"/>
  <c r="AX255" i="26464"/>
  <c r="AY255" i="26464"/>
  <c r="AZ255" i="26464"/>
  <c r="BA255" i="26464"/>
  <c r="BB255" i="26464"/>
  <c r="BC255" i="26464"/>
  <c r="BD255" i="26464"/>
  <c r="BE255" i="26464"/>
  <c r="BF255" i="26464"/>
  <c r="BG255" i="26464"/>
  <c r="BH255" i="26464"/>
  <c r="BI255" i="26464"/>
  <c r="BJ255" i="26464"/>
  <c r="BK255" i="26464"/>
  <c r="BL255" i="26464"/>
  <c r="BM255" i="26464"/>
  <c r="BN255" i="26464"/>
  <c r="BO255" i="26464"/>
  <c r="BP255" i="26464"/>
  <c r="BQ255" i="26464"/>
  <c r="BR255" i="26464"/>
  <c r="BS255" i="26464"/>
  <c r="BT255" i="26464"/>
  <c r="BU255" i="26464"/>
  <c r="BV255" i="26464"/>
  <c r="BW255" i="26464"/>
  <c r="BX255" i="26464"/>
  <c r="BY255" i="26464"/>
  <c r="BZ255" i="26464"/>
  <c r="CA255" i="26464"/>
  <c r="CB255" i="26464"/>
  <c r="CC255" i="26464"/>
  <c r="CD255" i="26464"/>
  <c r="CE255" i="26464"/>
  <c r="CF255" i="26464"/>
  <c r="CG255" i="26464"/>
  <c r="CH255" i="26464"/>
  <c r="CI255" i="26464"/>
  <c r="CJ255" i="26464"/>
  <c r="CK255" i="26464"/>
  <c r="CL255" i="26464"/>
  <c r="CM255" i="26464"/>
  <c r="CN255" i="26464"/>
  <c r="CO255" i="26464"/>
  <c r="CP255" i="26464"/>
  <c r="CQ255" i="26464"/>
  <c r="CR255" i="26464"/>
  <c r="CS255" i="26464"/>
  <c r="CT255" i="26464"/>
  <c r="CU255" i="26464"/>
  <c r="CV255" i="26464"/>
  <c r="CW255" i="26464"/>
  <c r="CX255" i="26464"/>
  <c r="CY255" i="26464"/>
  <c r="CZ255" i="26464"/>
  <c r="DA255" i="26464"/>
  <c r="DB255" i="26464"/>
  <c r="DE255" i="26464"/>
  <c r="DF255" i="26464"/>
  <c r="DG255" i="26464"/>
  <c r="DH255" i="26464"/>
  <c r="DI255" i="26464"/>
  <c r="DJ255" i="26464"/>
  <c r="DK255" i="26464"/>
  <c r="DL255" i="26464"/>
  <c r="DM255" i="26464"/>
  <c r="DN255" i="26464"/>
  <c r="DO255" i="26464"/>
  <c r="DP255" i="26464"/>
  <c r="DQ255" i="26464"/>
  <c r="DR255" i="26464"/>
  <c r="DS255" i="26464"/>
  <c r="DT255" i="26464"/>
  <c r="DU255" i="26464"/>
  <c r="DZ255" i="26464"/>
  <c r="EA255" i="26464"/>
  <c r="EB255" i="26464"/>
  <c r="EC255" i="26464"/>
  <c r="ED255" i="26464"/>
  <c r="EE255" i="26464"/>
  <c r="EF255" i="26464"/>
  <c r="EG255" i="26464"/>
  <c r="EH255" i="26464"/>
  <c r="EI255" i="26464"/>
  <c r="EJ255" i="26464"/>
  <c r="EK255" i="26464"/>
  <c r="EL255" i="26464"/>
  <c r="EM255" i="26464"/>
  <c r="EN255" i="26464"/>
  <c r="EO255" i="26464"/>
  <c r="EP255" i="26464"/>
  <c r="A256" i="26464"/>
  <c r="B256" i="26464"/>
  <c r="C256" i="26464"/>
  <c r="E256" i="26464"/>
  <c r="F256" i="26464"/>
  <c r="G256" i="26464"/>
  <c r="H256" i="26464"/>
  <c r="I256" i="26464"/>
  <c r="J256" i="26464"/>
  <c r="K256" i="26464"/>
  <c r="L256" i="26464"/>
  <c r="M256" i="26464"/>
  <c r="N256" i="26464"/>
  <c r="O256" i="26464"/>
  <c r="P256" i="26464"/>
  <c r="Q256" i="26464"/>
  <c r="R256" i="26464"/>
  <c r="S256" i="26464"/>
  <c r="T256" i="26464"/>
  <c r="U256" i="26464"/>
  <c r="V256" i="26464"/>
  <c r="W256" i="26464"/>
  <c r="X256" i="26464"/>
  <c r="Y256" i="26464"/>
  <c r="Z256" i="26464"/>
  <c r="AA256" i="26464"/>
  <c r="AB256" i="26464"/>
  <c r="AC256" i="26464"/>
  <c r="AD256" i="26464"/>
  <c r="AE256" i="26464"/>
  <c r="AF256" i="26464"/>
  <c r="AG256" i="26464"/>
  <c r="AH256" i="26464"/>
  <c r="AI256" i="26464"/>
  <c r="AJ256" i="26464"/>
  <c r="AK256" i="26464"/>
  <c r="AL256" i="26464"/>
  <c r="AM256" i="26464"/>
  <c r="AN256" i="26464"/>
  <c r="AO256" i="26464"/>
  <c r="AP256" i="26464"/>
  <c r="AQ256" i="26464"/>
  <c r="AR256" i="26464"/>
  <c r="AS256" i="26464"/>
  <c r="AT256" i="26464"/>
  <c r="AU256" i="26464"/>
  <c r="AV256" i="26464"/>
  <c r="AW256" i="26464"/>
  <c r="AX256" i="26464"/>
  <c r="AY256" i="26464"/>
  <c r="AZ256" i="26464"/>
  <c r="BA256" i="26464"/>
  <c r="BB256" i="26464"/>
  <c r="BC256" i="26464"/>
  <c r="BD256" i="26464"/>
  <c r="BE256" i="26464"/>
  <c r="BF256" i="26464"/>
  <c r="BG256" i="26464"/>
  <c r="BH256" i="26464"/>
  <c r="BI256" i="26464"/>
  <c r="BJ256" i="26464"/>
  <c r="BK256" i="26464"/>
  <c r="BL256" i="26464"/>
  <c r="BM256" i="26464"/>
  <c r="BN256" i="26464"/>
  <c r="BO256" i="26464"/>
  <c r="BP256" i="26464"/>
  <c r="BQ256" i="26464"/>
  <c r="BR256" i="26464"/>
  <c r="BS256" i="26464"/>
  <c r="BT256" i="26464"/>
  <c r="BU256" i="26464"/>
  <c r="BV256" i="26464"/>
  <c r="BW256" i="26464"/>
  <c r="BX256" i="26464"/>
  <c r="BY256" i="26464"/>
  <c r="BZ256" i="26464"/>
  <c r="CA256" i="26464"/>
  <c r="CB256" i="26464"/>
  <c r="CC256" i="26464"/>
  <c r="CD256" i="26464"/>
  <c r="CE256" i="26464"/>
  <c r="CF256" i="26464"/>
  <c r="CG256" i="26464"/>
  <c r="CH256" i="26464"/>
  <c r="CI256" i="26464"/>
  <c r="CJ256" i="26464"/>
  <c r="CK256" i="26464"/>
  <c r="CL256" i="26464"/>
  <c r="CM256" i="26464"/>
  <c r="CN256" i="26464"/>
  <c r="CO256" i="26464"/>
  <c r="CP256" i="26464"/>
  <c r="CQ256" i="26464"/>
  <c r="CR256" i="26464"/>
  <c r="CS256" i="26464"/>
  <c r="CT256" i="26464"/>
  <c r="CU256" i="26464"/>
  <c r="CV256" i="26464"/>
  <c r="CW256" i="26464"/>
  <c r="CX256" i="26464"/>
  <c r="CY256" i="26464"/>
  <c r="CZ256" i="26464"/>
  <c r="DA256" i="26464"/>
  <c r="DB256" i="26464"/>
  <c r="DE256" i="26464"/>
  <c r="DF256" i="26464"/>
  <c r="DG256" i="26464"/>
  <c r="DH256" i="26464"/>
  <c r="DI256" i="26464"/>
  <c r="DJ256" i="26464"/>
  <c r="DK256" i="26464"/>
  <c r="DL256" i="26464"/>
  <c r="DM256" i="26464"/>
  <c r="DN256" i="26464"/>
  <c r="DO256" i="26464"/>
  <c r="DP256" i="26464"/>
  <c r="DQ256" i="26464"/>
  <c r="DR256" i="26464"/>
  <c r="DS256" i="26464"/>
  <c r="DT256" i="26464"/>
  <c r="DU256" i="26464"/>
  <c r="DZ256" i="26464"/>
  <c r="EA256" i="26464"/>
  <c r="EB256" i="26464"/>
  <c r="EC256" i="26464"/>
  <c r="ED256" i="26464"/>
  <c r="EE256" i="26464"/>
  <c r="EF256" i="26464"/>
  <c r="EG256" i="26464"/>
  <c r="EH256" i="26464"/>
  <c r="EI256" i="26464"/>
  <c r="EJ256" i="26464"/>
  <c r="EK256" i="26464"/>
  <c r="EL256" i="26464"/>
  <c r="EM256" i="26464"/>
  <c r="EN256" i="26464"/>
  <c r="EO256" i="26464"/>
  <c r="EP256" i="26464"/>
  <c r="A257" i="26464"/>
  <c r="B257" i="26464"/>
  <c r="C257" i="26464"/>
  <c r="E257" i="26464"/>
  <c r="F257" i="26464"/>
  <c r="G257" i="26464"/>
  <c r="H257" i="26464"/>
  <c r="I257" i="26464"/>
  <c r="J257" i="26464"/>
  <c r="K257" i="26464"/>
  <c r="L257" i="26464"/>
  <c r="M257" i="26464"/>
  <c r="N257" i="26464"/>
  <c r="O257" i="26464"/>
  <c r="P257" i="26464"/>
  <c r="Q257" i="26464"/>
  <c r="R257" i="26464"/>
  <c r="S257" i="26464"/>
  <c r="T257" i="26464"/>
  <c r="U257" i="26464"/>
  <c r="V257" i="26464"/>
  <c r="W257" i="26464"/>
  <c r="X257" i="26464"/>
  <c r="Y257" i="26464"/>
  <c r="Z257" i="26464"/>
  <c r="AA257" i="26464"/>
  <c r="AB257" i="26464"/>
  <c r="AC257" i="26464"/>
  <c r="AD257" i="26464"/>
  <c r="AE257" i="26464"/>
  <c r="AF257" i="26464"/>
  <c r="AG257" i="26464"/>
  <c r="AH257" i="26464"/>
  <c r="AI257" i="26464"/>
  <c r="AJ257" i="26464"/>
  <c r="AK257" i="26464"/>
  <c r="AL257" i="26464"/>
  <c r="AM257" i="26464"/>
  <c r="AN257" i="26464"/>
  <c r="AO257" i="26464"/>
  <c r="AP257" i="26464"/>
  <c r="AQ257" i="26464"/>
  <c r="AR257" i="26464"/>
  <c r="AS257" i="26464"/>
  <c r="AT257" i="26464"/>
  <c r="AU257" i="26464"/>
  <c r="AV257" i="26464"/>
  <c r="AW257" i="26464"/>
  <c r="AX257" i="26464"/>
  <c r="AY257" i="26464"/>
  <c r="AZ257" i="26464"/>
  <c r="BA257" i="26464"/>
  <c r="BB257" i="26464"/>
  <c r="BC257" i="26464"/>
  <c r="BD257" i="26464"/>
  <c r="BE257" i="26464"/>
  <c r="BF257" i="26464"/>
  <c r="BG257" i="26464"/>
  <c r="BH257" i="26464"/>
  <c r="BI257" i="26464"/>
  <c r="BJ257" i="26464"/>
  <c r="BK257" i="26464"/>
  <c r="BL257" i="26464"/>
  <c r="BM257" i="26464"/>
  <c r="BN257" i="26464"/>
  <c r="BO257" i="26464"/>
  <c r="BP257" i="26464"/>
  <c r="BQ257" i="26464"/>
  <c r="BR257" i="26464"/>
  <c r="BS257" i="26464"/>
  <c r="BT257" i="26464"/>
  <c r="BU257" i="26464"/>
  <c r="BV257" i="26464"/>
  <c r="BW257" i="26464"/>
  <c r="BX257" i="26464"/>
  <c r="BY257" i="26464"/>
  <c r="BZ257" i="26464"/>
  <c r="CA257" i="26464"/>
  <c r="CB257" i="26464"/>
  <c r="CC257" i="26464"/>
  <c r="CD257" i="26464"/>
  <c r="CE257" i="26464"/>
  <c r="CF257" i="26464"/>
  <c r="CG257" i="26464"/>
  <c r="CH257" i="26464"/>
  <c r="CI257" i="26464"/>
  <c r="CJ257" i="26464"/>
  <c r="CK257" i="26464"/>
  <c r="CL257" i="26464"/>
  <c r="CM257" i="26464"/>
  <c r="CN257" i="26464"/>
  <c r="CO257" i="26464"/>
  <c r="CP257" i="26464"/>
  <c r="CQ257" i="26464"/>
  <c r="CR257" i="26464"/>
  <c r="CS257" i="26464"/>
  <c r="CT257" i="26464"/>
  <c r="CU257" i="26464"/>
  <c r="CV257" i="26464"/>
  <c r="CW257" i="26464"/>
  <c r="CX257" i="26464"/>
  <c r="CY257" i="26464"/>
  <c r="CZ257" i="26464"/>
  <c r="DA257" i="26464"/>
  <c r="DB257" i="26464"/>
  <c r="DE257" i="26464"/>
  <c r="DF257" i="26464"/>
  <c r="DG257" i="26464"/>
  <c r="DH257" i="26464"/>
  <c r="DI257" i="26464"/>
  <c r="DJ257" i="26464"/>
  <c r="DK257" i="26464"/>
  <c r="DL257" i="26464"/>
  <c r="DM257" i="26464"/>
  <c r="DN257" i="26464"/>
  <c r="DO257" i="26464"/>
  <c r="DP257" i="26464"/>
  <c r="DQ257" i="26464"/>
  <c r="DR257" i="26464"/>
  <c r="DS257" i="26464"/>
  <c r="DT257" i="26464"/>
  <c r="DU257" i="26464"/>
  <c r="DZ257" i="26464"/>
  <c r="EA257" i="26464"/>
  <c r="EB257" i="26464"/>
  <c r="EC257" i="26464"/>
  <c r="ED257" i="26464"/>
  <c r="EE257" i="26464"/>
  <c r="EF257" i="26464"/>
  <c r="EG257" i="26464"/>
  <c r="EH257" i="26464"/>
  <c r="EI257" i="26464"/>
  <c r="EJ257" i="26464"/>
  <c r="EK257" i="26464"/>
  <c r="EL257" i="26464"/>
  <c r="EM257" i="26464"/>
  <c r="EN257" i="26464"/>
  <c r="EO257" i="26464"/>
  <c r="EP257" i="26464"/>
  <c r="A258" i="26464"/>
  <c r="B258" i="26464"/>
  <c r="C258" i="26464"/>
  <c r="E258" i="26464"/>
  <c r="F258" i="26464"/>
  <c r="G258" i="26464"/>
  <c r="H258" i="26464"/>
  <c r="I258" i="26464"/>
  <c r="J258" i="26464"/>
  <c r="K258" i="26464"/>
  <c r="L258" i="26464"/>
  <c r="M258" i="26464"/>
  <c r="N258" i="26464"/>
  <c r="O258" i="26464"/>
  <c r="P258" i="26464"/>
  <c r="Q258" i="26464"/>
  <c r="R258" i="26464"/>
  <c r="S258" i="26464"/>
  <c r="T258" i="26464"/>
  <c r="U258" i="26464"/>
  <c r="V258" i="26464"/>
  <c r="W258" i="26464"/>
  <c r="X258" i="26464"/>
  <c r="Y258" i="26464"/>
  <c r="Z258" i="26464"/>
  <c r="AA258" i="26464"/>
  <c r="AB258" i="26464"/>
  <c r="AC258" i="26464"/>
  <c r="AD258" i="26464"/>
  <c r="AE258" i="26464"/>
  <c r="AF258" i="26464"/>
  <c r="AG258" i="26464"/>
  <c r="AH258" i="26464"/>
  <c r="AI258" i="26464"/>
  <c r="AJ258" i="26464"/>
  <c r="AK258" i="26464"/>
  <c r="AL258" i="26464"/>
  <c r="AM258" i="26464"/>
  <c r="AN258" i="26464"/>
  <c r="AO258" i="26464"/>
  <c r="AP258" i="26464"/>
  <c r="AQ258" i="26464"/>
  <c r="AR258" i="26464"/>
  <c r="AS258" i="26464"/>
  <c r="AT258" i="26464"/>
  <c r="AU258" i="26464"/>
  <c r="AV258" i="26464"/>
  <c r="AW258" i="26464"/>
  <c r="AX258" i="26464"/>
  <c r="AY258" i="26464"/>
  <c r="AZ258" i="26464"/>
  <c r="BA258" i="26464"/>
  <c r="BB258" i="26464"/>
  <c r="BC258" i="26464"/>
  <c r="BD258" i="26464"/>
  <c r="BE258" i="26464"/>
  <c r="BF258" i="26464"/>
  <c r="BG258" i="26464"/>
  <c r="BH258" i="26464"/>
  <c r="BI258" i="26464"/>
  <c r="BJ258" i="26464"/>
  <c r="BK258" i="26464"/>
  <c r="BL258" i="26464"/>
  <c r="BM258" i="26464"/>
  <c r="BN258" i="26464"/>
  <c r="BO258" i="26464"/>
  <c r="BP258" i="26464"/>
  <c r="BQ258" i="26464"/>
  <c r="BR258" i="26464"/>
  <c r="BS258" i="26464"/>
  <c r="BT258" i="26464"/>
  <c r="BU258" i="26464"/>
  <c r="BV258" i="26464"/>
  <c r="BW258" i="26464"/>
  <c r="BX258" i="26464"/>
  <c r="BY258" i="26464"/>
  <c r="BZ258" i="26464"/>
  <c r="CA258" i="26464"/>
  <c r="CB258" i="26464"/>
  <c r="CC258" i="26464"/>
  <c r="CD258" i="26464"/>
  <c r="CE258" i="26464"/>
  <c r="CF258" i="26464"/>
  <c r="CG258" i="26464"/>
  <c r="CH258" i="26464"/>
  <c r="CI258" i="26464"/>
  <c r="CJ258" i="26464"/>
  <c r="CK258" i="26464"/>
  <c r="CL258" i="26464"/>
  <c r="CM258" i="26464"/>
  <c r="CN258" i="26464"/>
  <c r="CO258" i="26464"/>
  <c r="CP258" i="26464"/>
  <c r="CQ258" i="26464"/>
  <c r="CR258" i="26464"/>
  <c r="CS258" i="26464"/>
  <c r="CT258" i="26464"/>
  <c r="CU258" i="26464"/>
  <c r="CV258" i="26464"/>
  <c r="CW258" i="26464"/>
  <c r="CX258" i="26464"/>
  <c r="CY258" i="26464"/>
  <c r="CZ258" i="26464"/>
  <c r="DA258" i="26464"/>
  <c r="DB258" i="26464"/>
  <c r="DE258" i="26464"/>
  <c r="DF258" i="26464"/>
  <c r="DG258" i="26464"/>
  <c r="DH258" i="26464"/>
  <c r="DI258" i="26464"/>
  <c r="DJ258" i="26464"/>
  <c r="DK258" i="26464"/>
  <c r="DL258" i="26464"/>
  <c r="DM258" i="26464"/>
  <c r="DN258" i="26464"/>
  <c r="DO258" i="26464"/>
  <c r="DP258" i="26464"/>
  <c r="DQ258" i="26464"/>
  <c r="DR258" i="26464"/>
  <c r="DS258" i="26464"/>
  <c r="DT258" i="26464"/>
  <c r="DU258" i="26464"/>
  <c r="DZ258" i="26464"/>
  <c r="EA258" i="26464"/>
  <c r="EB258" i="26464"/>
  <c r="EC258" i="26464"/>
  <c r="ED258" i="26464"/>
  <c r="EE258" i="26464"/>
  <c r="EF258" i="26464"/>
  <c r="EG258" i="26464"/>
  <c r="EH258" i="26464"/>
  <c r="EI258" i="26464"/>
  <c r="EJ258" i="26464"/>
  <c r="EK258" i="26464"/>
  <c r="EL258" i="26464"/>
  <c r="EM258" i="26464"/>
  <c r="EN258" i="26464"/>
  <c r="EO258" i="26464"/>
  <c r="EP258" i="26464"/>
  <c r="A259" i="26464"/>
  <c r="B259" i="26464"/>
  <c r="C259" i="26464"/>
  <c r="E259" i="26464"/>
  <c r="F259" i="26464"/>
  <c r="G259" i="26464"/>
  <c r="H259" i="26464"/>
  <c r="I259" i="26464"/>
  <c r="J259" i="26464"/>
  <c r="K259" i="26464"/>
  <c r="L259" i="26464"/>
  <c r="M259" i="26464"/>
  <c r="N259" i="26464"/>
  <c r="O259" i="26464"/>
  <c r="P259" i="26464"/>
  <c r="Q259" i="26464"/>
  <c r="R259" i="26464"/>
  <c r="S259" i="26464"/>
  <c r="T259" i="26464"/>
  <c r="U259" i="26464"/>
  <c r="V259" i="26464"/>
  <c r="W259" i="26464"/>
  <c r="X259" i="26464"/>
  <c r="Y259" i="26464"/>
  <c r="Z259" i="26464"/>
  <c r="AA259" i="26464"/>
  <c r="AB259" i="26464"/>
  <c r="AC259" i="26464"/>
  <c r="AD259" i="26464"/>
  <c r="AE259" i="26464"/>
  <c r="AF259" i="26464"/>
  <c r="AG259" i="26464"/>
  <c r="AH259" i="26464"/>
  <c r="AI259" i="26464"/>
  <c r="AJ259" i="26464"/>
  <c r="AK259" i="26464"/>
  <c r="AL259" i="26464"/>
  <c r="AM259" i="26464"/>
  <c r="AN259" i="26464"/>
  <c r="AO259" i="26464"/>
  <c r="AP259" i="26464"/>
  <c r="AQ259" i="26464"/>
  <c r="AR259" i="26464"/>
  <c r="AS259" i="26464"/>
  <c r="AT259" i="26464"/>
  <c r="AU259" i="26464"/>
  <c r="AV259" i="26464"/>
  <c r="AW259" i="26464"/>
  <c r="AX259" i="26464"/>
  <c r="AY259" i="26464"/>
  <c r="AZ259" i="26464"/>
  <c r="BA259" i="26464"/>
  <c r="BB259" i="26464"/>
  <c r="BC259" i="26464"/>
  <c r="BD259" i="26464"/>
  <c r="BE259" i="26464"/>
  <c r="BF259" i="26464"/>
  <c r="BG259" i="26464"/>
  <c r="BH259" i="26464"/>
  <c r="BI259" i="26464"/>
  <c r="BJ259" i="26464"/>
  <c r="BK259" i="26464"/>
  <c r="BL259" i="26464"/>
  <c r="BM259" i="26464"/>
  <c r="BN259" i="26464"/>
  <c r="BO259" i="26464"/>
  <c r="BP259" i="26464"/>
  <c r="BQ259" i="26464"/>
  <c r="BR259" i="26464"/>
  <c r="BS259" i="26464"/>
  <c r="BT259" i="26464"/>
  <c r="BU259" i="26464"/>
  <c r="BV259" i="26464"/>
  <c r="BW259" i="26464"/>
  <c r="BX259" i="26464"/>
  <c r="BY259" i="26464"/>
  <c r="BZ259" i="26464"/>
  <c r="CA259" i="26464"/>
  <c r="CB259" i="26464"/>
  <c r="CC259" i="26464"/>
  <c r="CD259" i="26464"/>
  <c r="CE259" i="26464"/>
  <c r="CF259" i="26464"/>
  <c r="CG259" i="26464"/>
  <c r="CH259" i="26464"/>
  <c r="CI259" i="26464"/>
  <c r="CJ259" i="26464"/>
  <c r="CK259" i="26464"/>
  <c r="CL259" i="26464"/>
  <c r="CM259" i="26464"/>
  <c r="CN259" i="26464"/>
  <c r="CO259" i="26464"/>
  <c r="CP259" i="26464"/>
  <c r="CQ259" i="26464"/>
  <c r="CR259" i="26464"/>
  <c r="CS259" i="26464"/>
  <c r="CT259" i="26464"/>
  <c r="CU259" i="26464"/>
  <c r="CV259" i="26464"/>
  <c r="CW259" i="26464"/>
  <c r="CX259" i="26464"/>
  <c r="CY259" i="26464"/>
  <c r="CZ259" i="26464"/>
  <c r="DA259" i="26464"/>
  <c r="DB259" i="26464"/>
  <c r="DE259" i="26464"/>
  <c r="DF259" i="26464"/>
  <c r="DG259" i="26464"/>
  <c r="DH259" i="26464"/>
  <c r="DI259" i="26464"/>
  <c r="DJ259" i="26464"/>
  <c r="DK259" i="26464"/>
  <c r="DL259" i="26464"/>
  <c r="DM259" i="26464"/>
  <c r="DN259" i="26464"/>
  <c r="DO259" i="26464"/>
  <c r="DP259" i="26464"/>
  <c r="DQ259" i="26464"/>
  <c r="DR259" i="26464"/>
  <c r="DS259" i="26464"/>
  <c r="DT259" i="26464"/>
  <c r="DU259" i="26464"/>
  <c r="DZ259" i="26464"/>
  <c r="EA259" i="26464"/>
  <c r="EB259" i="26464"/>
  <c r="EC259" i="26464"/>
  <c r="ED259" i="26464"/>
  <c r="EE259" i="26464"/>
  <c r="EF259" i="26464"/>
  <c r="EG259" i="26464"/>
  <c r="EH259" i="26464"/>
  <c r="EI259" i="26464"/>
  <c r="EJ259" i="26464"/>
  <c r="EK259" i="26464"/>
  <c r="EL259" i="26464"/>
  <c r="EM259" i="26464"/>
  <c r="EN259" i="26464"/>
  <c r="EO259" i="26464"/>
  <c r="EP259" i="26464"/>
  <c r="A260" i="26464"/>
  <c r="B260" i="26464"/>
  <c r="C260" i="26464"/>
  <c r="E260" i="26464"/>
  <c r="F260" i="26464"/>
  <c r="G260" i="26464"/>
  <c r="H260" i="26464"/>
  <c r="I260" i="26464"/>
  <c r="J260" i="26464"/>
  <c r="K260" i="26464"/>
  <c r="L260" i="26464"/>
  <c r="M260" i="26464"/>
  <c r="N260" i="26464"/>
  <c r="O260" i="26464"/>
  <c r="P260" i="26464"/>
  <c r="Q260" i="26464"/>
  <c r="R260" i="26464"/>
  <c r="S260" i="26464"/>
  <c r="T260" i="26464"/>
  <c r="U260" i="26464"/>
  <c r="V260" i="26464"/>
  <c r="W260" i="26464"/>
  <c r="X260" i="26464"/>
  <c r="Y260" i="26464"/>
  <c r="Z260" i="26464"/>
  <c r="AA260" i="26464"/>
  <c r="AB260" i="26464"/>
  <c r="AC260" i="26464"/>
  <c r="AD260" i="26464"/>
  <c r="AE260" i="26464"/>
  <c r="AF260" i="26464"/>
  <c r="AG260" i="26464"/>
  <c r="AH260" i="26464"/>
  <c r="AI260" i="26464"/>
  <c r="AJ260" i="26464"/>
  <c r="AK260" i="26464"/>
  <c r="AL260" i="26464"/>
  <c r="AM260" i="26464"/>
  <c r="AN260" i="26464"/>
  <c r="AO260" i="26464"/>
  <c r="AP260" i="26464"/>
  <c r="AQ260" i="26464"/>
  <c r="AR260" i="26464"/>
  <c r="AS260" i="26464"/>
  <c r="AT260" i="26464"/>
  <c r="AU260" i="26464"/>
  <c r="AV260" i="26464"/>
  <c r="AW260" i="26464"/>
  <c r="AX260" i="26464"/>
  <c r="AY260" i="26464"/>
  <c r="AZ260" i="26464"/>
  <c r="BA260" i="26464"/>
  <c r="BB260" i="26464"/>
  <c r="BC260" i="26464"/>
  <c r="BD260" i="26464"/>
  <c r="BE260" i="26464"/>
  <c r="BF260" i="26464"/>
  <c r="BG260" i="26464"/>
  <c r="BH260" i="26464"/>
  <c r="BI260" i="26464"/>
  <c r="BJ260" i="26464"/>
  <c r="BK260" i="26464"/>
  <c r="BL260" i="26464"/>
  <c r="BM260" i="26464"/>
  <c r="BN260" i="26464"/>
  <c r="BO260" i="26464"/>
  <c r="BP260" i="26464"/>
  <c r="BQ260" i="26464"/>
  <c r="BR260" i="26464"/>
  <c r="BS260" i="26464"/>
  <c r="BT260" i="26464"/>
  <c r="BU260" i="26464"/>
  <c r="BV260" i="26464"/>
  <c r="BW260" i="26464"/>
  <c r="BX260" i="26464"/>
  <c r="BY260" i="26464"/>
  <c r="BZ260" i="26464"/>
  <c r="CA260" i="26464"/>
  <c r="CB260" i="26464"/>
  <c r="CC260" i="26464"/>
  <c r="CD260" i="26464"/>
  <c r="CE260" i="26464"/>
  <c r="CF260" i="26464"/>
  <c r="CG260" i="26464"/>
  <c r="CH260" i="26464"/>
  <c r="CI260" i="26464"/>
  <c r="CJ260" i="26464"/>
  <c r="CK260" i="26464"/>
  <c r="CL260" i="26464"/>
  <c r="CM260" i="26464"/>
  <c r="CN260" i="26464"/>
  <c r="CO260" i="26464"/>
  <c r="CP260" i="26464"/>
  <c r="CQ260" i="26464"/>
  <c r="CR260" i="26464"/>
  <c r="CS260" i="26464"/>
  <c r="CT260" i="26464"/>
  <c r="CU260" i="26464"/>
  <c r="CV260" i="26464"/>
  <c r="CW260" i="26464"/>
  <c r="CX260" i="26464"/>
  <c r="CY260" i="26464"/>
  <c r="CZ260" i="26464"/>
  <c r="DA260" i="26464"/>
  <c r="DB260" i="26464"/>
  <c r="DE260" i="26464"/>
  <c r="DF260" i="26464"/>
  <c r="DG260" i="26464"/>
  <c r="DH260" i="26464"/>
  <c r="DI260" i="26464"/>
  <c r="DJ260" i="26464"/>
  <c r="DK260" i="26464"/>
  <c r="DL260" i="26464"/>
  <c r="DM260" i="26464"/>
  <c r="DN260" i="26464"/>
  <c r="DO260" i="26464"/>
  <c r="DP260" i="26464"/>
  <c r="DQ260" i="26464"/>
  <c r="DR260" i="26464"/>
  <c r="DS260" i="26464"/>
  <c r="DT260" i="26464"/>
  <c r="DU260" i="26464"/>
  <c r="DZ260" i="26464"/>
  <c r="EA260" i="26464"/>
  <c r="EB260" i="26464"/>
  <c r="EC260" i="26464"/>
  <c r="ED260" i="26464"/>
  <c r="EE260" i="26464"/>
  <c r="EF260" i="26464"/>
  <c r="EG260" i="26464"/>
  <c r="EH260" i="26464"/>
  <c r="EI260" i="26464"/>
  <c r="EJ260" i="26464"/>
  <c r="EK260" i="26464"/>
  <c r="EL260" i="26464"/>
  <c r="EM260" i="26464"/>
  <c r="EN260" i="26464"/>
  <c r="EO260" i="26464"/>
  <c r="EP260" i="26464"/>
  <c r="A261" i="26464"/>
  <c r="B261" i="26464"/>
  <c r="C261" i="26464"/>
  <c r="E261" i="26464"/>
  <c r="F261" i="26464"/>
  <c r="G261" i="26464"/>
  <c r="H261" i="26464"/>
  <c r="I261" i="26464"/>
  <c r="J261" i="26464"/>
  <c r="K261" i="26464"/>
  <c r="L261" i="26464"/>
  <c r="M261" i="26464"/>
  <c r="N261" i="26464"/>
  <c r="O261" i="26464"/>
  <c r="P261" i="26464"/>
  <c r="Q261" i="26464"/>
  <c r="R261" i="26464"/>
  <c r="S261" i="26464"/>
  <c r="T261" i="26464"/>
  <c r="U261" i="26464"/>
  <c r="V261" i="26464"/>
  <c r="W261" i="26464"/>
  <c r="X261" i="26464"/>
  <c r="Y261" i="26464"/>
  <c r="Z261" i="26464"/>
  <c r="AA261" i="26464"/>
  <c r="AB261" i="26464"/>
  <c r="AC261" i="26464"/>
  <c r="AD261" i="26464"/>
  <c r="AE261" i="26464"/>
  <c r="AF261" i="26464"/>
  <c r="AG261" i="26464"/>
  <c r="AH261" i="26464"/>
  <c r="AI261" i="26464"/>
  <c r="AJ261" i="26464"/>
  <c r="AK261" i="26464"/>
  <c r="AL261" i="26464"/>
  <c r="AM261" i="26464"/>
  <c r="AN261" i="26464"/>
  <c r="AO261" i="26464"/>
  <c r="AP261" i="26464"/>
  <c r="AQ261" i="26464"/>
  <c r="AR261" i="26464"/>
  <c r="AS261" i="26464"/>
  <c r="AT261" i="26464"/>
  <c r="AU261" i="26464"/>
  <c r="AV261" i="26464"/>
  <c r="AW261" i="26464"/>
  <c r="AX261" i="26464"/>
  <c r="AY261" i="26464"/>
  <c r="AZ261" i="26464"/>
  <c r="BA261" i="26464"/>
  <c r="BB261" i="26464"/>
  <c r="BC261" i="26464"/>
  <c r="BD261" i="26464"/>
  <c r="BE261" i="26464"/>
  <c r="BF261" i="26464"/>
  <c r="BG261" i="26464"/>
  <c r="BH261" i="26464"/>
  <c r="BI261" i="26464"/>
  <c r="BJ261" i="26464"/>
  <c r="BK261" i="26464"/>
  <c r="BL261" i="26464"/>
  <c r="BM261" i="26464"/>
  <c r="BN261" i="26464"/>
  <c r="BO261" i="26464"/>
  <c r="BP261" i="26464"/>
  <c r="BQ261" i="26464"/>
  <c r="BR261" i="26464"/>
  <c r="BS261" i="26464"/>
  <c r="BT261" i="26464"/>
  <c r="BU261" i="26464"/>
  <c r="BV261" i="26464"/>
  <c r="BW261" i="26464"/>
  <c r="BX261" i="26464"/>
  <c r="BY261" i="26464"/>
  <c r="BZ261" i="26464"/>
  <c r="CA261" i="26464"/>
  <c r="CB261" i="26464"/>
  <c r="CC261" i="26464"/>
  <c r="CD261" i="26464"/>
  <c r="CE261" i="26464"/>
  <c r="CF261" i="26464"/>
  <c r="CG261" i="26464"/>
  <c r="CH261" i="26464"/>
  <c r="CI261" i="26464"/>
  <c r="CJ261" i="26464"/>
  <c r="CK261" i="26464"/>
  <c r="CL261" i="26464"/>
  <c r="CM261" i="26464"/>
  <c r="CN261" i="26464"/>
  <c r="CO261" i="26464"/>
  <c r="CP261" i="26464"/>
  <c r="CQ261" i="26464"/>
  <c r="CR261" i="26464"/>
  <c r="CS261" i="26464"/>
  <c r="CT261" i="26464"/>
  <c r="CU261" i="26464"/>
  <c r="CV261" i="26464"/>
  <c r="CW261" i="26464"/>
  <c r="CX261" i="26464"/>
  <c r="CY261" i="26464"/>
  <c r="CZ261" i="26464"/>
  <c r="DA261" i="26464"/>
  <c r="DB261" i="26464"/>
  <c r="DE261" i="26464"/>
  <c r="DF261" i="26464"/>
  <c r="DG261" i="26464"/>
  <c r="DH261" i="26464"/>
  <c r="DI261" i="26464"/>
  <c r="DJ261" i="26464"/>
  <c r="DK261" i="26464"/>
  <c r="DL261" i="26464"/>
  <c r="DM261" i="26464"/>
  <c r="DN261" i="26464"/>
  <c r="DO261" i="26464"/>
  <c r="DP261" i="26464"/>
  <c r="DQ261" i="26464"/>
  <c r="DR261" i="26464"/>
  <c r="DS261" i="26464"/>
  <c r="DT261" i="26464"/>
  <c r="DU261" i="26464"/>
  <c r="DZ261" i="26464"/>
  <c r="EA261" i="26464"/>
  <c r="EB261" i="26464"/>
  <c r="EC261" i="26464"/>
  <c r="ED261" i="26464"/>
  <c r="EE261" i="26464"/>
  <c r="EF261" i="26464"/>
  <c r="EG261" i="26464"/>
  <c r="EH261" i="26464"/>
  <c r="EI261" i="26464"/>
  <c r="EJ261" i="26464"/>
  <c r="EK261" i="26464"/>
  <c r="EL261" i="26464"/>
  <c r="EM261" i="26464"/>
  <c r="EN261" i="26464"/>
  <c r="EO261" i="26464"/>
  <c r="EP261" i="26464"/>
  <c r="A262" i="26464"/>
  <c r="B262" i="26464"/>
  <c r="C262" i="26464"/>
  <c r="E262" i="26464"/>
  <c r="F262" i="26464"/>
  <c r="G262" i="26464"/>
  <c r="H262" i="26464"/>
  <c r="I262" i="26464"/>
  <c r="J262" i="26464"/>
  <c r="K262" i="26464"/>
  <c r="L262" i="26464"/>
  <c r="M262" i="26464"/>
  <c r="N262" i="26464"/>
  <c r="O262" i="26464"/>
  <c r="P262" i="26464"/>
  <c r="Q262" i="26464"/>
  <c r="R262" i="26464"/>
  <c r="S262" i="26464"/>
  <c r="T262" i="26464"/>
  <c r="U262" i="26464"/>
  <c r="V262" i="26464"/>
  <c r="W262" i="26464"/>
  <c r="X262" i="26464"/>
  <c r="Y262" i="26464"/>
  <c r="Z262" i="26464"/>
  <c r="AA262" i="26464"/>
  <c r="AB262" i="26464"/>
  <c r="AC262" i="26464"/>
  <c r="AD262" i="26464"/>
  <c r="AE262" i="26464"/>
  <c r="AF262" i="26464"/>
  <c r="AG262" i="26464"/>
  <c r="AH262" i="26464"/>
  <c r="AI262" i="26464"/>
  <c r="AJ262" i="26464"/>
  <c r="AK262" i="26464"/>
  <c r="AL262" i="26464"/>
  <c r="AM262" i="26464"/>
  <c r="AN262" i="26464"/>
  <c r="AO262" i="26464"/>
  <c r="AP262" i="26464"/>
  <c r="AQ262" i="26464"/>
  <c r="AR262" i="26464"/>
  <c r="AS262" i="26464"/>
  <c r="AT262" i="26464"/>
  <c r="AU262" i="26464"/>
  <c r="AV262" i="26464"/>
  <c r="AW262" i="26464"/>
  <c r="AX262" i="26464"/>
  <c r="AY262" i="26464"/>
  <c r="AZ262" i="26464"/>
  <c r="BA262" i="26464"/>
  <c r="BB262" i="26464"/>
  <c r="BC262" i="26464"/>
  <c r="BD262" i="26464"/>
  <c r="BE262" i="26464"/>
  <c r="BF262" i="26464"/>
  <c r="BG262" i="26464"/>
  <c r="BH262" i="26464"/>
  <c r="BI262" i="26464"/>
  <c r="BJ262" i="26464"/>
  <c r="BK262" i="26464"/>
  <c r="BL262" i="26464"/>
  <c r="BM262" i="26464"/>
  <c r="BN262" i="26464"/>
  <c r="BO262" i="26464"/>
  <c r="BP262" i="26464"/>
  <c r="BQ262" i="26464"/>
  <c r="BR262" i="26464"/>
  <c r="BS262" i="26464"/>
  <c r="BT262" i="26464"/>
  <c r="BU262" i="26464"/>
  <c r="BV262" i="26464"/>
  <c r="BW262" i="26464"/>
  <c r="BX262" i="26464"/>
  <c r="BY262" i="26464"/>
  <c r="BZ262" i="26464"/>
  <c r="CA262" i="26464"/>
  <c r="CB262" i="26464"/>
  <c r="CC262" i="26464"/>
  <c r="CD262" i="26464"/>
  <c r="CE262" i="26464"/>
  <c r="CF262" i="26464"/>
  <c r="CG262" i="26464"/>
  <c r="CH262" i="26464"/>
  <c r="CI262" i="26464"/>
  <c r="CJ262" i="26464"/>
  <c r="CK262" i="26464"/>
  <c r="CL262" i="26464"/>
  <c r="CM262" i="26464"/>
  <c r="CN262" i="26464"/>
  <c r="CO262" i="26464"/>
  <c r="CP262" i="26464"/>
  <c r="CQ262" i="26464"/>
  <c r="CR262" i="26464"/>
  <c r="CS262" i="26464"/>
  <c r="CT262" i="26464"/>
  <c r="CU262" i="26464"/>
  <c r="CV262" i="26464"/>
  <c r="CW262" i="26464"/>
  <c r="CX262" i="26464"/>
  <c r="CY262" i="26464"/>
  <c r="CZ262" i="26464"/>
  <c r="DA262" i="26464"/>
  <c r="DB262" i="26464"/>
  <c r="DE262" i="26464"/>
  <c r="DF262" i="26464"/>
  <c r="DG262" i="26464"/>
  <c r="DH262" i="26464"/>
  <c r="DI262" i="26464"/>
  <c r="DJ262" i="26464"/>
  <c r="DK262" i="26464"/>
  <c r="DL262" i="26464"/>
  <c r="DM262" i="26464"/>
  <c r="DN262" i="26464"/>
  <c r="DO262" i="26464"/>
  <c r="DP262" i="26464"/>
  <c r="DQ262" i="26464"/>
  <c r="DR262" i="26464"/>
  <c r="DS262" i="26464"/>
  <c r="DT262" i="26464"/>
  <c r="DU262" i="26464"/>
  <c r="DZ262" i="26464"/>
  <c r="EA262" i="26464"/>
  <c r="EB262" i="26464"/>
  <c r="EC262" i="26464"/>
  <c r="ED262" i="26464"/>
  <c r="EE262" i="26464"/>
  <c r="EF262" i="26464"/>
  <c r="EG262" i="26464"/>
  <c r="EH262" i="26464"/>
  <c r="EI262" i="26464"/>
  <c r="EJ262" i="26464"/>
  <c r="EK262" i="26464"/>
  <c r="EL262" i="26464"/>
  <c r="EM262" i="26464"/>
  <c r="EN262" i="26464"/>
  <c r="EO262" i="26464"/>
  <c r="EP262" i="26464"/>
  <c r="A263" i="26464"/>
  <c r="B263" i="26464"/>
  <c r="C263" i="26464"/>
  <c r="E263" i="26464"/>
  <c r="F263" i="26464"/>
  <c r="G263" i="26464"/>
  <c r="H263" i="26464"/>
  <c r="I263" i="26464"/>
  <c r="J263" i="26464"/>
  <c r="K263" i="26464"/>
  <c r="L263" i="26464"/>
  <c r="M263" i="26464"/>
  <c r="N263" i="26464"/>
  <c r="O263" i="26464"/>
  <c r="P263" i="26464"/>
  <c r="Q263" i="26464"/>
  <c r="R263" i="26464"/>
  <c r="S263" i="26464"/>
  <c r="T263" i="26464"/>
  <c r="U263" i="26464"/>
  <c r="V263" i="26464"/>
  <c r="W263" i="26464"/>
  <c r="X263" i="26464"/>
  <c r="Y263" i="26464"/>
  <c r="Z263" i="26464"/>
  <c r="AA263" i="26464"/>
  <c r="AB263" i="26464"/>
  <c r="AC263" i="26464"/>
  <c r="AD263" i="26464"/>
  <c r="AE263" i="26464"/>
  <c r="AF263" i="26464"/>
  <c r="AG263" i="26464"/>
  <c r="AH263" i="26464"/>
  <c r="AI263" i="26464"/>
  <c r="AJ263" i="26464"/>
  <c r="AK263" i="26464"/>
  <c r="AL263" i="26464"/>
  <c r="AM263" i="26464"/>
  <c r="AN263" i="26464"/>
  <c r="AO263" i="26464"/>
  <c r="AP263" i="26464"/>
  <c r="AQ263" i="26464"/>
  <c r="AR263" i="26464"/>
  <c r="AS263" i="26464"/>
  <c r="AT263" i="26464"/>
  <c r="AU263" i="26464"/>
  <c r="AV263" i="26464"/>
  <c r="AW263" i="26464"/>
  <c r="AX263" i="26464"/>
  <c r="AY263" i="26464"/>
  <c r="AZ263" i="26464"/>
  <c r="BA263" i="26464"/>
  <c r="BB263" i="26464"/>
  <c r="BC263" i="26464"/>
  <c r="BD263" i="26464"/>
  <c r="BE263" i="26464"/>
  <c r="BF263" i="26464"/>
  <c r="BG263" i="26464"/>
  <c r="BH263" i="26464"/>
  <c r="BI263" i="26464"/>
  <c r="BJ263" i="26464"/>
  <c r="BK263" i="26464"/>
  <c r="BL263" i="26464"/>
  <c r="BM263" i="26464"/>
  <c r="BN263" i="26464"/>
  <c r="BO263" i="26464"/>
  <c r="BP263" i="26464"/>
  <c r="BQ263" i="26464"/>
  <c r="BR263" i="26464"/>
  <c r="BS263" i="26464"/>
  <c r="BT263" i="26464"/>
  <c r="BU263" i="26464"/>
  <c r="BV263" i="26464"/>
  <c r="BW263" i="26464"/>
  <c r="BX263" i="26464"/>
  <c r="BY263" i="26464"/>
  <c r="BZ263" i="26464"/>
  <c r="CA263" i="26464"/>
  <c r="CB263" i="26464"/>
  <c r="CC263" i="26464"/>
  <c r="CD263" i="26464"/>
  <c r="CE263" i="26464"/>
  <c r="CF263" i="26464"/>
  <c r="CG263" i="26464"/>
  <c r="CH263" i="26464"/>
  <c r="CI263" i="26464"/>
  <c r="CJ263" i="26464"/>
  <c r="CK263" i="26464"/>
  <c r="CL263" i="26464"/>
  <c r="CM263" i="26464"/>
  <c r="CN263" i="26464"/>
  <c r="CO263" i="26464"/>
  <c r="CP263" i="26464"/>
  <c r="CQ263" i="26464"/>
  <c r="CR263" i="26464"/>
  <c r="CS263" i="26464"/>
  <c r="CT263" i="26464"/>
  <c r="CU263" i="26464"/>
  <c r="CV263" i="26464"/>
  <c r="CW263" i="26464"/>
  <c r="CX263" i="26464"/>
  <c r="CY263" i="26464"/>
  <c r="CZ263" i="26464"/>
  <c r="DA263" i="26464"/>
  <c r="DB263" i="26464"/>
  <c r="DE263" i="26464"/>
  <c r="DF263" i="26464"/>
  <c r="DG263" i="26464"/>
  <c r="DH263" i="26464"/>
  <c r="DI263" i="26464"/>
  <c r="DJ263" i="26464"/>
  <c r="DK263" i="26464"/>
  <c r="DL263" i="26464"/>
  <c r="DM263" i="26464"/>
  <c r="DN263" i="26464"/>
  <c r="DO263" i="26464"/>
  <c r="DP263" i="26464"/>
  <c r="DQ263" i="26464"/>
  <c r="DR263" i="26464"/>
  <c r="DS263" i="26464"/>
  <c r="DT263" i="26464"/>
  <c r="DU263" i="26464"/>
  <c r="DZ263" i="26464"/>
  <c r="EA263" i="26464"/>
  <c r="EB263" i="26464"/>
  <c r="EC263" i="26464"/>
  <c r="ED263" i="26464"/>
  <c r="EE263" i="26464"/>
  <c r="EF263" i="26464"/>
  <c r="EG263" i="26464"/>
  <c r="EH263" i="26464"/>
  <c r="EI263" i="26464"/>
  <c r="EJ263" i="26464"/>
  <c r="EK263" i="26464"/>
  <c r="EL263" i="26464"/>
  <c r="EM263" i="26464"/>
  <c r="EN263" i="26464"/>
  <c r="EO263" i="26464"/>
  <c r="EP263" i="26464"/>
  <c r="A264" i="26464"/>
  <c r="B264" i="26464"/>
  <c r="C264" i="26464"/>
  <c r="E264" i="26464"/>
  <c r="F264" i="26464"/>
  <c r="G264" i="26464"/>
  <c r="H264" i="26464"/>
  <c r="I264" i="26464"/>
  <c r="J264" i="26464"/>
  <c r="K264" i="26464"/>
  <c r="L264" i="26464"/>
  <c r="M264" i="26464"/>
  <c r="N264" i="26464"/>
  <c r="O264" i="26464"/>
  <c r="P264" i="26464"/>
  <c r="Q264" i="26464"/>
  <c r="R264" i="26464"/>
  <c r="S264" i="26464"/>
  <c r="T264" i="26464"/>
  <c r="U264" i="26464"/>
  <c r="V264" i="26464"/>
  <c r="W264" i="26464"/>
  <c r="X264" i="26464"/>
  <c r="Y264" i="26464"/>
  <c r="Z264" i="26464"/>
  <c r="AA264" i="26464"/>
  <c r="AB264" i="26464"/>
  <c r="AC264" i="26464"/>
  <c r="AD264" i="26464"/>
  <c r="AE264" i="26464"/>
  <c r="AF264" i="26464"/>
  <c r="AG264" i="26464"/>
  <c r="AH264" i="26464"/>
  <c r="AI264" i="26464"/>
  <c r="AJ264" i="26464"/>
  <c r="AK264" i="26464"/>
  <c r="AL264" i="26464"/>
  <c r="AM264" i="26464"/>
  <c r="AN264" i="26464"/>
  <c r="AO264" i="26464"/>
  <c r="AP264" i="26464"/>
  <c r="AQ264" i="26464"/>
  <c r="AR264" i="26464"/>
  <c r="AS264" i="26464"/>
  <c r="AT264" i="26464"/>
  <c r="AU264" i="26464"/>
  <c r="AV264" i="26464"/>
  <c r="AW264" i="26464"/>
  <c r="AX264" i="26464"/>
  <c r="AY264" i="26464"/>
  <c r="AZ264" i="26464"/>
  <c r="BA264" i="26464"/>
  <c r="BB264" i="26464"/>
  <c r="BC264" i="26464"/>
  <c r="BD264" i="26464"/>
  <c r="BE264" i="26464"/>
  <c r="BF264" i="26464"/>
  <c r="BG264" i="26464"/>
  <c r="BH264" i="26464"/>
  <c r="BI264" i="26464"/>
  <c r="BJ264" i="26464"/>
  <c r="BK264" i="26464"/>
  <c r="BL264" i="26464"/>
  <c r="BM264" i="26464"/>
  <c r="BN264" i="26464"/>
  <c r="BO264" i="26464"/>
  <c r="BP264" i="26464"/>
  <c r="BQ264" i="26464"/>
  <c r="BR264" i="26464"/>
  <c r="BS264" i="26464"/>
  <c r="BT264" i="26464"/>
  <c r="BU264" i="26464"/>
  <c r="BV264" i="26464"/>
  <c r="BW264" i="26464"/>
  <c r="BX264" i="26464"/>
  <c r="BY264" i="26464"/>
  <c r="BZ264" i="26464"/>
  <c r="CA264" i="26464"/>
  <c r="CB264" i="26464"/>
  <c r="CC264" i="26464"/>
  <c r="CD264" i="26464"/>
  <c r="CE264" i="26464"/>
  <c r="CF264" i="26464"/>
  <c r="CG264" i="26464"/>
  <c r="CH264" i="26464"/>
  <c r="CI264" i="26464"/>
  <c r="CJ264" i="26464"/>
  <c r="CK264" i="26464"/>
  <c r="CL264" i="26464"/>
  <c r="CM264" i="26464"/>
  <c r="CN264" i="26464"/>
  <c r="CO264" i="26464"/>
  <c r="CP264" i="26464"/>
  <c r="CQ264" i="26464"/>
  <c r="CR264" i="26464"/>
  <c r="CS264" i="26464"/>
  <c r="CT264" i="26464"/>
  <c r="CU264" i="26464"/>
  <c r="CV264" i="26464"/>
  <c r="CW264" i="26464"/>
  <c r="CX264" i="26464"/>
  <c r="CY264" i="26464"/>
  <c r="CZ264" i="26464"/>
  <c r="DA264" i="26464"/>
  <c r="DB264" i="26464"/>
  <c r="DE264" i="26464"/>
  <c r="DF264" i="26464"/>
  <c r="DG264" i="26464"/>
  <c r="DH264" i="26464"/>
  <c r="DI264" i="26464"/>
  <c r="DJ264" i="26464"/>
  <c r="DK264" i="26464"/>
  <c r="DL264" i="26464"/>
  <c r="DM264" i="26464"/>
  <c r="DN264" i="26464"/>
  <c r="DO264" i="26464"/>
  <c r="DP264" i="26464"/>
  <c r="DQ264" i="26464"/>
  <c r="DR264" i="26464"/>
  <c r="DS264" i="26464"/>
  <c r="DT264" i="26464"/>
  <c r="DU264" i="26464"/>
  <c r="DZ264" i="26464"/>
  <c r="EA264" i="26464"/>
  <c r="EB264" i="26464"/>
  <c r="EC264" i="26464"/>
  <c r="ED264" i="26464"/>
  <c r="EE264" i="26464"/>
  <c r="EF264" i="26464"/>
  <c r="EG264" i="26464"/>
  <c r="EH264" i="26464"/>
  <c r="EI264" i="26464"/>
  <c r="EJ264" i="26464"/>
  <c r="EK264" i="26464"/>
  <c r="EL264" i="26464"/>
  <c r="EM264" i="26464"/>
  <c r="EN264" i="26464"/>
  <c r="EO264" i="26464"/>
  <c r="EP264" i="26464"/>
  <c r="A265" i="26464"/>
  <c r="B265" i="26464"/>
  <c r="C265" i="26464"/>
  <c r="E265" i="26464"/>
  <c r="F265" i="26464"/>
  <c r="G265" i="26464"/>
  <c r="H265" i="26464"/>
  <c r="I265" i="26464"/>
  <c r="J265" i="26464"/>
  <c r="K265" i="26464"/>
  <c r="L265" i="26464"/>
  <c r="M265" i="26464"/>
  <c r="N265" i="26464"/>
  <c r="O265" i="26464"/>
  <c r="P265" i="26464"/>
  <c r="Q265" i="26464"/>
  <c r="R265" i="26464"/>
  <c r="S265" i="26464"/>
  <c r="T265" i="26464"/>
  <c r="U265" i="26464"/>
  <c r="V265" i="26464"/>
  <c r="W265" i="26464"/>
  <c r="X265" i="26464"/>
  <c r="Y265" i="26464"/>
  <c r="Z265" i="26464"/>
  <c r="AA265" i="26464"/>
  <c r="AB265" i="26464"/>
  <c r="AC265" i="26464"/>
  <c r="AD265" i="26464"/>
  <c r="AE265" i="26464"/>
  <c r="AF265" i="26464"/>
  <c r="AG265" i="26464"/>
  <c r="AH265" i="26464"/>
  <c r="AI265" i="26464"/>
  <c r="AJ265" i="26464"/>
  <c r="AK265" i="26464"/>
  <c r="AL265" i="26464"/>
  <c r="AM265" i="26464"/>
  <c r="AN265" i="26464"/>
  <c r="AO265" i="26464"/>
  <c r="AP265" i="26464"/>
  <c r="AQ265" i="26464"/>
  <c r="AR265" i="26464"/>
  <c r="AS265" i="26464"/>
  <c r="AT265" i="26464"/>
  <c r="AU265" i="26464"/>
  <c r="AV265" i="26464"/>
  <c r="AW265" i="26464"/>
  <c r="AX265" i="26464"/>
  <c r="AY265" i="26464"/>
  <c r="AZ265" i="26464"/>
  <c r="BA265" i="26464"/>
  <c r="BB265" i="26464"/>
  <c r="BC265" i="26464"/>
  <c r="BD265" i="26464"/>
  <c r="BE265" i="26464"/>
  <c r="BF265" i="26464"/>
  <c r="BG265" i="26464"/>
  <c r="BH265" i="26464"/>
  <c r="BI265" i="26464"/>
  <c r="BJ265" i="26464"/>
  <c r="BK265" i="26464"/>
  <c r="BL265" i="26464"/>
  <c r="BM265" i="26464"/>
  <c r="BN265" i="26464"/>
  <c r="BO265" i="26464"/>
  <c r="BP265" i="26464"/>
  <c r="BQ265" i="26464"/>
  <c r="BR265" i="26464"/>
  <c r="BS265" i="26464"/>
  <c r="BT265" i="26464"/>
  <c r="BU265" i="26464"/>
  <c r="BV265" i="26464"/>
  <c r="BW265" i="26464"/>
  <c r="BX265" i="26464"/>
  <c r="BY265" i="26464"/>
  <c r="BZ265" i="26464"/>
  <c r="CA265" i="26464"/>
  <c r="CB265" i="26464"/>
  <c r="CC265" i="26464"/>
  <c r="CD265" i="26464"/>
  <c r="CE265" i="26464"/>
  <c r="CF265" i="26464"/>
  <c r="CG265" i="26464"/>
  <c r="CH265" i="26464"/>
  <c r="CI265" i="26464"/>
  <c r="CJ265" i="26464"/>
  <c r="CK265" i="26464"/>
  <c r="CL265" i="26464"/>
  <c r="CM265" i="26464"/>
  <c r="CN265" i="26464"/>
  <c r="CO265" i="26464"/>
  <c r="CP265" i="26464"/>
  <c r="CQ265" i="26464"/>
  <c r="CR265" i="26464"/>
  <c r="CS265" i="26464"/>
  <c r="CT265" i="26464"/>
  <c r="CU265" i="26464"/>
  <c r="CV265" i="26464"/>
  <c r="CW265" i="26464"/>
  <c r="CX265" i="26464"/>
  <c r="CY265" i="26464"/>
  <c r="CZ265" i="26464"/>
  <c r="DA265" i="26464"/>
  <c r="DB265" i="26464"/>
  <c r="DE265" i="26464"/>
  <c r="DF265" i="26464"/>
  <c r="DG265" i="26464"/>
  <c r="DH265" i="26464"/>
  <c r="DI265" i="26464"/>
  <c r="DJ265" i="26464"/>
  <c r="DK265" i="26464"/>
  <c r="DL265" i="26464"/>
  <c r="DM265" i="26464"/>
  <c r="DN265" i="26464"/>
  <c r="DO265" i="26464"/>
  <c r="DP265" i="26464"/>
  <c r="DQ265" i="26464"/>
  <c r="DR265" i="26464"/>
  <c r="DS265" i="26464"/>
  <c r="DT265" i="26464"/>
  <c r="DU265" i="26464"/>
  <c r="DZ265" i="26464"/>
  <c r="EA265" i="26464"/>
  <c r="EB265" i="26464"/>
  <c r="EC265" i="26464"/>
  <c r="ED265" i="26464"/>
  <c r="EE265" i="26464"/>
  <c r="EF265" i="26464"/>
  <c r="EG265" i="26464"/>
  <c r="EH265" i="26464"/>
  <c r="EI265" i="26464"/>
  <c r="EJ265" i="26464"/>
  <c r="EK265" i="26464"/>
  <c r="EL265" i="26464"/>
  <c r="EM265" i="26464"/>
  <c r="EN265" i="26464"/>
  <c r="EO265" i="26464"/>
  <c r="EP265" i="26464"/>
  <c r="A266" i="26464"/>
  <c r="B266" i="26464"/>
  <c r="C266" i="26464"/>
  <c r="E266" i="26464"/>
  <c r="F266" i="26464"/>
  <c r="G266" i="26464"/>
  <c r="H266" i="26464"/>
  <c r="I266" i="26464"/>
  <c r="J266" i="26464"/>
  <c r="K266" i="26464"/>
  <c r="L266" i="26464"/>
  <c r="M266" i="26464"/>
  <c r="N266" i="26464"/>
  <c r="O266" i="26464"/>
  <c r="P266" i="26464"/>
  <c r="Q266" i="26464"/>
  <c r="R266" i="26464"/>
  <c r="S266" i="26464"/>
  <c r="T266" i="26464"/>
  <c r="U266" i="26464"/>
  <c r="V266" i="26464"/>
  <c r="W266" i="26464"/>
  <c r="X266" i="26464"/>
  <c r="Y266" i="26464"/>
  <c r="Z266" i="26464"/>
  <c r="AA266" i="26464"/>
  <c r="AB266" i="26464"/>
  <c r="AC266" i="26464"/>
  <c r="AD266" i="26464"/>
  <c r="AE266" i="26464"/>
  <c r="AF266" i="26464"/>
  <c r="AG266" i="26464"/>
  <c r="AH266" i="26464"/>
  <c r="AI266" i="26464"/>
  <c r="AJ266" i="26464"/>
  <c r="AK266" i="26464"/>
  <c r="AL266" i="26464"/>
  <c r="AM266" i="26464"/>
  <c r="AN266" i="26464"/>
  <c r="AO266" i="26464"/>
  <c r="AP266" i="26464"/>
  <c r="AQ266" i="26464"/>
  <c r="AR266" i="26464"/>
  <c r="AS266" i="26464"/>
  <c r="AT266" i="26464"/>
  <c r="AU266" i="26464"/>
  <c r="AV266" i="26464"/>
  <c r="AW266" i="26464"/>
  <c r="AX266" i="26464"/>
  <c r="AY266" i="26464"/>
  <c r="AZ266" i="26464"/>
  <c r="BA266" i="26464"/>
  <c r="BB266" i="26464"/>
  <c r="BC266" i="26464"/>
  <c r="BD266" i="26464"/>
  <c r="BE266" i="26464"/>
  <c r="BF266" i="26464"/>
  <c r="BG266" i="26464"/>
  <c r="BH266" i="26464"/>
  <c r="BI266" i="26464"/>
  <c r="BJ266" i="26464"/>
  <c r="BK266" i="26464"/>
  <c r="BL266" i="26464"/>
  <c r="BM266" i="26464"/>
  <c r="BN266" i="26464"/>
  <c r="BO266" i="26464"/>
  <c r="BP266" i="26464"/>
  <c r="BQ266" i="26464"/>
  <c r="BR266" i="26464"/>
  <c r="BS266" i="26464"/>
  <c r="BT266" i="26464"/>
  <c r="BU266" i="26464"/>
  <c r="BV266" i="26464"/>
  <c r="BW266" i="26464"/>
  <c r="BX266" i="26464"/>
  <c r="BY266" i="26464"/>
  <c r="BZ266" i="26464"/>
  <c r="CA266" i="26464"/>
  <c r="CB266" i="26464"/>
  <c r="CC266" i="26464"/>
  <c r="CD266" i="26464"/>
  <c r="CE266" i="26464"/>
  <c r="CF266" i="26464"/>
  <c r="CG266" i="26464"/>
  <c r="CH266" i="26464"/>
  <c r="CI266" i="26464"/>
  <c r="CJ266" i="26464"/>
  <c r="CK266" i="26464"/>
  <c r="CL266" i="26464"/>
  <c r="CM266" i="26464"/>
  <c r="CN266" i="26464"/>
  <c r="CO266" i="26464"/>
  <c r="CP266" i="26464"/>
  <c r="CQ266" i="26464"/>
  <c r="CR266" i="26464"/>
  <c r="CS266" i="26464"/>
  <c r="CT266" i="26464"/>
  <c r="CU266" i="26464"/>
  <c r="CV266" i="26464"/>
  <c r="CW266" i="26464"/>
  <c r="CX266" i="26464"/>
  <c r="CY266" i="26464"/>
  <c r="CZ266" i="26464"/>
  <c r="DA266" i="26464"/>
  <c r="DB266" i="26464"/>
  <c r="DE266" i="26464"/>
  <c r="DF266" i="26464"/>
  <c r="DG266" i="26464"/>
  <c r="DH266" i="26464"/>
  <c r="DI266" i="26464"/>
  <c r="DJ266" i="26464"/>
  <c r="DK266" i="26464"/>
  <c r="DL266" i="26464"/>
  <c r="DM266" i="26464"/>
  <c r="DN266" i="26464"/>
  <c r="DO266" i="26464"/>
  <c r="DP266" i="26464"/>
  <c r="DQ266" i="26464"/>
  <c r="DR266" i="26464"/>
  <c r="DS266" i="26464"/>
  <c r="DT266" i="26464"/>
  <c r="DU266" i="26464"/>
  <c r="DZ266" i="26464"/>
  <c r="EA266" i="26464"/>
  <c r="EB266" i="26464"/>
  <c r="EC266" i="26464"/>
  <c r="ED266" i="26464"/>
  <c r="EE266" i="26464"/>
  <c r="EF266" i="26464"/>
  <c r="EG266" i="26464"/>
  <c r="EH266" i="26464"/>
  <c r="EI266" i="26464"/>
  <c r="EJ266" i="26464"/>
  <c r="EK266" i="26464"/>
  <c r="EL266" i="26464"/>
  <c r="EM266" i="26464"/>
  <c r="EN266" i="26464"/>
  <c r="EO266" i="26464"/>
  <c r="EP266" i="26464"/>
  <c r="A267" i="26464"/>
  <c r="B267" i="26464"/>
  <c r="C267" i="26464"/>
  <c r="E267" i="26464"/>
  <c r="F267" i="26464"/>
  <c r="G267" i="26464"/>
  <c r="H267" i="26464"/>
  <c r="I267" i="26464"/>
  <c r="J267" i="26464"/>
  <c r="K267" i="26464"/>
  <c r="L267" i="26464"/>
  <c r="M267" i="26464"/>
  <c r="N267" i="26464"/>
  <c r="O267" i="26464"/>
  <c r="P267" i="26464"/>
  <c r="Q267" i="26464"/>
  <c r="R267" i="26464"/>
  <c r="S267" i="26464"/>
  <c r="T267" i="26464"/>
  <c r="U267" i="26464"/>
  <c r="V267" i="26464"/>
  <c r="W267" i="26464"/>
  <c r="X267" i="26464"/>
  <c r="Y267" i="26464"/>
  <c r="Z267" i="26464"/>
  <c r="AA267" i="26464"/>
  <c r="AB267" i="26464"/>
  <c r="AC267" i="26464"/>
  <c r="AD267" i="26464"/>
  <c r="AE267" i="26464"/>
  <c r="AF267" i="26464"/>
  <c r="AG267" i="26464"/>
  <c r="AH267" i="26464"/>
  <c r="AI267" i="26464"/>
  <c r="AJ267" i="26464"/>
  <c r="AK267" i="26464"/>
  <c r="AL267" i="26464"/>
  <c r="AM267" i="26464"/>
  <c r="AN267" i="26464"/>
  <c r="AO267" i="26464"/>
  <c r="AP267" i="26464"/>
  <c r="AQ267" i="26464"/>
  <c r="AR267" i="26464"/>
  <c r="AS267" i="26464"/>
  <c r="AT267" i="26464"/>
  <c r="AU267" i="26464"/>
  <c r="AV267" i="26464"/>
  <c r="AW267" i="26464"/>
  <c r="AX267" i="26464"/>
  <c r="AY267" i="26464"/>
  <c r="AZ267" i="26464"/>
  <c r="BA267" i="26464"/>
  <c r="BB267" i="26464"/>
  <c r="BC267" i="26464"/>
  <c r="BD267" i="26464"/>
  <c r="BE267" i="26464"/>
  <c r="BF267" i="26464"/>
  <c r="BG267" i="26464"/>
  <c r="BH267" i="26464"/>
  <c r="BI267" i="26464"/>
  <c r="BJ267" i="26464"/>
  <c r="BK267" i="26464"/>
  <c r="BL267" i="26464"/>
  <c r="BM267" i="26464"/>
  <c r="BN267" i="26464"/>
  <c r="BO267" i="26464"/>
  <c r="BP267" i="26464"/>
  <c r="BQ267" i="26464"/>
  <c r="BR267" i="26464"/>
  <c r="BS267" i="26464"/>
  <c r="BT267" i="26464"/>
  <c r="BU267" i="26464"/>
  <c r="BV267" i="26464"/>
  <c r="BW267" i="26464"/>
  <c r="BX267" i="26464"/>
  <c r="BY267" i="26464"/>
  <c r="BZ267" i="26464"/>
  <c r="CA267" i="26464"/>
  <c r="CB267" i="26464"/>
  <c r="CC267" i="26464"/>
  <c r="CD267" i="26464"/>
  <c r="CE267" i="26464"/>
  <c r="CF267" i="26464"/>
  <c r="CG267" i="26464"/>
  <c r="CH267" i="26464"/>
  <c r="CI267" i="26464"/>
  <c r="CJ267" i="26464"/>
  <c r="CK267" i="26464"/>
  <c r="CL267" i="26464"/>
  <c r="CM267" i="26464"/>
  <c r="CN267" i="26464"/>
  <c r="CO267" i="26464"/>
  <c r="CP267" i="26464"/>
  <c r="CQ267" i="26464"/>
  <c r="CR267" i="26464"/>
  <c r="CS267" i="26464"/>
  <c r="CT267" i="26464"/>
  <c r="CU267" i="26464"/>
  <c r="CV267" i="26464"/>
  <c r="CW267" i="26464"/>
  <c r="CX267" i="26464"/>
  <c r="CY267" i="26464"/>
  <c r="CZ267" i="26464"/>
  <c r="DA267" i="26464"/>
  <c r="DB267" i="26464"/>
  <c r="DE267" i="26464"/>
  <c r="DF267" i="26464"/>
  <c r="DG267" i="26464"/>
  <c r="DH267" i="26464"/>
  <c r="DI267" i="26464"/>
  <c r="DJ267" i="26464"/>
  <c r="DK267" i="26464"/>
  <c r="DL267" i="26464"/>
  <c r="DM267" i="26464"/>
  <c r="DN267" i="26464"/>
  <c r="DO267" i="26464"/>
  <c r="DP267" i="26464"/>
  <c r="DQ267" i="26464"/>
  <c r="DR267" i="26464"/>
  <c r="DS267" i="26464"/>
  <c r="DT267" i="26464"/>
  <c r="DU267" i="26464"/>
  <c r="DZ267" i="26464"/>
  <c r="EA267" i="26464"/>
  <c r="EB267" i="26464"/>
  <c r="EC267" i="26464"/>
  <c r="ED267" i="26464"/>
  <c r="EE267" i="26464"/>
  <c r="EF267" i="26464"/>
  <c r="EG267" i="26464"/>
  <c r="EH267" i="26464"/>
  <c r="EI267" i="26464"/>
  <c r="EJ267" i="26464"/>
  <c r="EK267" i="26464"/>
  <c r="EL267" i="26464"/>
  <c r="EM267" i="26464"/>
  <c r="EN267" i="26464"/>
  <c r="EO267" i="26464"/>
  <c r="EP267" i="26464"/>
  <c r="A268" i="26464"/>
  <c r="B268" i="26464"/>
  <c r="C268" i="26464"/>
  <c r="E268" i="26464"/>
  <c r="F268" i="26464"/>
  <c r="G268" i="26464"/>
  <c r="H268" i="26464"/>
  <c r="I268" i="26464"/>
  <c r="J268" i="26464"/>
  <c r="K268" i="26464"/>
  <c r="L268" i="26464"/>
  <c r="M268" i="26464"/>
  <c r="N268" i="26464"/>
  <c r="O268" i="26464"/>
  <c r="P268" i="26464"/>
  <c r="Q268" i="26464"/>
  <c r="R268" i="26464"/>
  <c r="S268" i="26464"/>
  <c r="T268" i="26464"/>
  <c r="U268" i="26464"/>
  <c r="V268" i="26464"/>
  <c r="W268" i="26464"/>
  <c r="X268" i="26464"/>
  <c r="Y268" i="26464"/>
  <c r="Z268" i="26464"/>
  <c r="AA268" i="26464"/>
  <c r="AB268" i="26464"/>
  <c r="AC268" i="26464"/>
  <c r="AD268" i="26464"/>
  <c r="AE268" i="26464"/>
  <c r="AF268" i="26464"/>
  <c r="AG268" i="26464"/>
  <c r="AH268" i="26464"/>
  <c r="AI268" i="26464"/>
  <c r="AJ268" i="26464"/>
  <c r="AK268" i="26464"/>
  <c r="AL268" i="26464"/>
  <c r="AM268" i="26464"/>
  <c r="AN268" i="26464"/>
  <c r="AO268" i="26464"/>
  <c r="AP268" i="26464"/>
  <c r="AQ268" i="26464"/>
  <c r="AR268" i="26464"/>
  <c r="AS268" i="26464"/>
  <c r="AT268" i="26464"/>
  <c r="AU268" i="26464"/>
  <c r="AV268" i="26464"/>
  <c r="AW268" i="26464"/>
  <c r="AX268" i="26464"/>
  <c r="AY268" i="26464"/>
  <c r="AZ268" i="26464"/>
  <c r="BA268" i="26464"/>
  <c r="BB268" i="26464"/>
  <c r="BC268" i="26464"/>
  <c r="BD268" i="26464"/>
  <c r="BE268" i="26464"/>
  <c r="BF268" i="26464"/>
  <c r="BG268" i="26464"/>
  <c r="BH268" i="26464"/>
  <c r="BI268" i="26464"/>
  <c r="BJ268" i="26464"/>
  <c r="BK268" i="26464"/>
  <c r="BL268" i="26464"/>
  <c r="BM268" i="26464"/>
  <c r="BN268" i="26464"/>
  <c r="BO268" i="26464"/>
  <c r="BP268" i="26464"/>
  <c r="BQ268" i="26464"/>
  <c r="BR268" i="26464"/>
  <c r="BS268" i="26464"/>
  <c r="BT268" i="26464"/>
  <c r="BU268" i="26464"/>
  <c r="BV268" i="26464"/>
  <c r="BW268" i="26464"/>
  <c r="BX268" i="26464"/>
  <c r="BY268" i="26464"/>
  <c r="BZ268" i="26464"/>
  <c r="CA268" i="26464"/>
  <c r="CB268" i="26464"/>
  <c r="CC268" i="26464"/>
  <c r="CD268" i="26464"/>
  <c r="CE268" i="26464"/>
  <c r="CF268" i="26464"/>
  <c r="CG268" i="26464"/>
  <c r="CH268" i="26464"/>
  <c r="CI268" i="26464"/>
  <c r="CJ268" i="26464"/>
  <c r="CK268" i="26464"/>
  <c r="CL268" i="26464"/>
  <c r="CM268" i="26464"/>
  <c r="CN268" i="26464"/>
  <c r="CO268" i="26464"/>
  <c r="CP268" i="26464"/>
  <c r="CQ268" i="26464"/>
  <c r="CR268" i="26464"/>
  <c r="CS268" i="26464"/>
  <c r="CT268" i="26464"/>
  <c r="CU268" i="26464"/>
  <c r="CV268" i="26464"/>
  <c r="CW268" i="26464"/>
  <c r="CX268" i="26464"/>
  <c r="CY268" i="26464"/>
  <c r="CZ268" i="26464"/>
  <c r="DA268" i="26464"/>
  <c r="DB268" i="26464"/>
  <c r="DE268" i="26464"/>
  <c r="DF268" i="26464"/>
  <c r="DG268" i="26464"/>
  <c r="DH268" i="26464"/>
  <c r="DI268" i="26464"/>
  <c r="DJ268" i="26464"/>
  <c r="DK268" i="26464"/>
  <c r="DL268" i="26464"/>
  <c r="DM268" i="26464"/>
  <c r="DN268" i="26464"/>
  <c r="DO268" i="26464"/>
  <c r="DP268" i="26464"/>
  <c r="DQ268" i="26464"/>
  <c r="DR268" i="26464"/>
  <c r="DS268" i="26464"/>
  <c r="DT268" i="26464"/>
  <c r="DU268" i="26464"/>
  <c r="DZ268" i="26464"/>
  <c r="EA268" i="26464"/>
  <c r="EB268" i="26464"/>
  <c r="EC268" i="26464"/>
  <c r="ED268" i="26464"/>
  <c r="EE268" i="26464"/>
  <c r="EF268" i="26464"/>
  <c r="EG268" i="26464"/>
  <c r="EH268" i="26464"/>
  <c r="EI268" i="26464"/>
  <c r="EJ268" i="26464"/>
  <c r="EK268" i="26464"/>
  <c r="EL268" i="26464"/>
  <c r="EM268" i="26464"/>
  <c r="EN268" i="26464"/>
  <c r="EO268" i="26464"/>
  <c r="EP268" i="26464"/>
  <c r="A269" i="26464"/>
  <c r="B269" i="26464"/>
  <c r="C269" i="26464"/>
  <c r="E269" i="26464"/>
  <c r="F269" i="26464"/>
  <c r="G269" i="26464"/>
  <c r="H269" i="26464"/>
  <c r="I269" i="26464"/>
  <c r="J269" i="26464"/>
  <c r="K269" i="26464"/>
  <c r="L269" i="26464"/>
  <c r="M269" i="26464"/>
  <c r="N269" i="26464"/>
  <c r="O269" i="26464"/>
  <c r="P269" i="26464"/>
  <c r="Q269" i="26464"/>
  <c r="R269" i="26464"/>
  <c r="S269" i="26464"/>
  <c r="T269" i="26464"/>
  <c r="U269" i="26464"/>
  <c r="V269" i="26464"/>
  <c r="W269" i="26464"/>
  <c r="X269" i="26464"/>
  <c r="Y269" i="26464"/>
  <c r="Z269" i="26464"/>
  <c r="AA269" i="26464"/>
  <c r="AB269" i="26464"/>
  <c r="AC269" i="26464"/>
  <c r="AD269" i="26464"/>
  <c r="AE269" i="26464"/>
  <c r="AF269" i="26464"/>
  <c r="AG269" i="26464"/>
  <c r="AH269" i="26464"/>
  <c r="AI269" i="26464"/>
  <c r="AJ269" i="26464"/>
  <c r="AK269" i="26464"/>
  <c r="AL269" i="26464"/>
  <c r="AM269" i="26464"/>
  <c r="AN269" i="26464"/>
  <c r="AO269" i="26464"/>
  <c r="AP269" i="26464"/>
  <c r="AQ269" i="26464"/>
  <c r="AR269" i="26464"/>
  <c r="AS269" i="26464"/>
  <c r="AT269" i="26464"/>
  <c r="AU269" i="26464"/>
  <c r="AV269" i="26464"/>
  <c r="AW269" i="26464"/>
  <c r="AX269" i="26464"/>
  <c r="AY269" i="26464"/>
  <c r="AZ269" i="26464"/>
  <c r="BA269" i="26464"/>
  <c r="BB269" i="26464"/>
  <c r="BC269" i="26464"/>
  <c r="BD269" i="26464"/>
  <c r="BE269" i="26464"/>
  <c r="BF269" i="26464"/>
  <c r="BG269" i="26464"/>
  <c r="BH269" i="26464"/>
  <c r="BI269" i="26464"/>
  <c r="BJ269" i="26464"/>
  <c r="BK269" i="26464"/>
  <c r="BL269" i="26464"/>
  <c r="BM269" i="26464"/>
  <c r="BN269" i="26464"/>
  <c r="BO269" i="26464"/>
  <c r="BP269" i="26464"/>
  <c r="BQ269" i="26464"/>
  <c r="BR269" i="26464"/>
  <c r="BS269" i="26464"/>
  <c r="BT269" i="26464"/>
  <c r="BU269" i="26464"/>
  <c r="BV269" i="26464"/>
  <c r="BW269" i="26464"/>
  <c r="BX269" i="26464"/>
  <c r="BY269" i="26464"/>
  <c r="BZ269" i="26464"/>
  <c r="CA269" i="26464"/>
  <c r="CB269" i="26464"/>
  <c r="CC269" i="26464"/>
  <c r="CD269" i="26464"/>
  <c r="CE269" i="26464"/>
  <c r="CF269" i="26464"/>
  <c r="CG269" i="26464"/>
  <c r="CH269" i="26464"/>
  <c r="CI269" i="26464"/>
  <c r="CJ269" i="26464"/>
  <c r="CK269" i="26464"/>
  <c r="CL269" i="26464"/>
  <c r="CM269" i="26464"/>
  <c r="CN269" i="26464"/>
  <c r="CO269" i="26464"/>
  <c r="CP269" i="26464"/>
  <c r="CQ269" i="26464"/>
  <c r="CR269" i="26464"/>
  <c r="CS269" i="26464"/>
  <c r="CT269" i="26464"/>
  <c r="CU269" i="26464"/>
  <c r="CV269" i="26464"/>
  <c r="CW269" i="26464"/>
  <c r="CX269" i="26464"/>
  <c r="CY269" i="26464"/>
  <c r="CZ269" i="26464"/>
  <c r="DA269" i="26464"/>
  <c r="DB269" i="26464"/>
  <c r="DI269" i="26464"/>
  <c r="DJ269" i="26464"/>
  <c r="DK269" i="26464"/>
  <c r="DL269" i="26464"/>
  <c r="DM269" i="26464"/>
  <c r="DN269" i="26464"/>
  <c r="DO269" i="26464"/>
  <c r="DP269" i="26464"/>
  <c r="DQ269" i="26464"/>
  <c r="DR269" i="26464"/>
  <c r="DS269" i="26464"/>
  <c r="DT269" i="26464"/>
  <c r="DU269" i="26464"/>
  <c r="DZ269" i="26464"/>
  <c r="EA269" i="26464"/>
  <c r="EB269" i="26464"/>
  <c r="EC269" i="26464"/>
  <c r="ED269" i="26464"/>
  <c r="EE269" i="26464"/>
  <c r="EF269" i="26464"/>
  <c r="EG269" i="26464"/>
  <c r="EH269" i="26464"/>
  <c r="EI269" i="26464"/>
  <c r="EJ269" i="26464"/>
  <c r="EK269" i="26464"/>
  <c r="EL269" i="26464"/>
  <c r="EM269" i="26464"/>
  <c r="EN269" i="26464"/>
  <c r="EO269" i="26464"/>
  <c r="EP269" i="26464"/>
  <c r="A270" i="26464"/>
  <c r="B270" i="26464"/>
  <c r="C270" i="26464"/>
  <c r="E270" i="26464"/>
  <c r="F270" i="26464"/>
  <c r="G270" i="26464"/>
  <c r="H270" i="26464"/>
  <c r="I270" i="26464"/>
  <c r="J270" i="26464"/>
  <c r="K270" i="26464"/>
  <c r="L270" i="26464"/>
  <c r="M270" i="26464"/>
  <c r="N270" i="26464"/>
  <c r="O270" i="26464"/>
  <c r="P270" i="26464"/>
  <c r="Q270" i="26464"/>
  <c r="R270" i="26464"/>
  <c r="S270" i="26464"/>
  <c r="T270" i="26464"/>
  <c r="U270" i="26464"/>
  <c r="V270" i="26464"/>
  <c r="W270" i="26464"/>
  <c r="X270" i="26464"/>
  <c r="Y270" i="26464"/>
  <c r="Z270" i="26464"/>
  <c r="AA270" i="26464"/>
  <c r="AB270" i="26464"/>
  <c r="AC270" i="26464"/>
  <c r="AD270" i="26464"/>
  <c r="AE270" i="26464"/>
  <c r="AF270" i="26464"/>
  <c r="AG270" i="26464"/>
  <c r="AH270" i="26464"/>
  <c r="AI270" i="26464"/>
  <c r="AJ270" i="26464"/>
  <c r="AK270" i="26464"/>
  <c r="AL270" i="26464"/>
  <c r="AM270" i="26464"/>
  <c r="AN270" i="26464"/>
  <c r="AO270" i="26464"/>
  <c r="AP270" i="26464"/>
  <c r="AQ270" i="26464"/>
  <c r="AR270" i="26464"/>
  <c r="AS270" i="26464"/>
  <c r="AT270" i="26464"/>
  <c r="AU270" i="26464"/>
  <c r="AV270" i="26464"/>
  <c r="AW270" i="26464"/>
  <c r="AX270" i="26464"/>
  <c r="AY270" i="26464"/>
  <c r="AZ270" i="26464"/>
  <c r="BA270" i="26464"/>
  <c r="BB270" i="26464"/>
  <c r="BC270" i="26464"/>
  <c r="BD270" i="26464"/>
  <c r="BE270" i="26464"/>
  <c r="BF270" i="26464"/>
  <c r="BG270" i="26464"/>
  <c r="BH270" i="26464"/>
  <c r="BI270" i="26464"/>
  <c r="BJ270" i="26464"/>
  <c r="BK270" i="26464"/>
  <c r="BL270" i="26464"/>
  <c r="BM270" i="26464"/>
  <c r="BN270" i="26464"/>
  <c r="BO270" i="26464"/>
  <c r="BP270" i="26464"/>
  <c r="BQ270" i="26464"/>
  <c r="BR270" i="26464"/>
  <c r="BS270" i="26464"/>
  <c r="BT270" i="26464"/>
  <c r="BU270" i="26464"/>
  <c r="BV270" i="26464"/>
  <c r="BW270" i="26464"/>
  <c r="BX270" i="26464"/>
  <c r="BY270" i="26464"/>
  <c r="BZ270" i="26464"/>
  <c r="CA270" i="26464"/>
  <c r="CB270" i="26464"/>
  <c r="CC270" i="26464"/>
  <c r="CD270" i="26464"/>
  <c r="CE270" i="26464"/>
  <c r="CF270" i="26464"/>
  <c r="CG270" i="26464"/>
  <c r="CH270" i="26464"/>
  <c r="CI270" i="26464"/>
  <c r="CJ270" i="26464"/>
  <c r="CK270" i="26464"/>
  <c r="CL270" i="26464"/>
  <c r="CM270" i="26464"/>
  <c r="CN270" i="26464"/>
  <c r="CO270" i="26464"/>
  <c r="CP270" i="26464"/>
  <c r="CQ270" i="26464"/>
  <c r="CR270" i="26464"/>
  <c r="CS270" i="26464"/>
  <c r="CT270" i="26464"/>
  <c r="CU270" i="26464"/>
  <c r="CV270" i="26464"/>
  <c r="CW270" i="26464"/>
  <c r="CX270" i="26464"/>
  <c r="CY270" i="26464"/>
  <c r="CZ270" i="26464"/>
  <c r="DA270" i="26464"/>
  <c r="DB270" i="26464"/>
  <c r="DI270" i="26464"/>
  <c r="DJ270" i="26464"/>
  <c r="DK270" i="26464"/>
  <c r="DL270" i="26464"/>
  <c r="DM270" i="26464"/>
  <c r="DN270" i="26464"/>
  <c r="DO270" i="26464"/>
  <c r="DP270" i="26464"/>
  <c r="DQ270" i="26464"/>
  <c r="DR270" i="26464"/>
  <c r="DS270" i="26464"/>
  <c r="DT270" i="26464"/>
  <c r="DU270" i="26464"/>
  <c r="DZ270" i="26464"/>
  <c r="EA270" i="26464"/>
  <c r="EB270" i="26464"/>
  <c r="EC270" i="26464"/>
  <c r="ED270" i="26464"/>
  <c r="EE270" i="26464"/>
  <c r="EF270" i="26464"/>
  <c r="EG270" i="26464"/>
  <c r="EH270" i="26464"/>
  <c r="EI270" i="26464"/>
  <c r="EJ270" i="26464"/>
  <c r="EK270" i="26464"/>
  <c r="EL270" i="26464"/>
  <c r="EM270" i="26464"/>
  <c r="EN270" i="26464"/>
  <c r="EO270" i="26464"/>
  <c r="EP270" i="26464"/>
  <c r="A271" i="26464"/>
  <c r="B271" i="26464"/>
  <c r="C271" i="26464"/>
  <c r="E271" i="26464"/>
  <c r="F271" i="26464"/>
  <c r="G271" i="26464"/>
  <c r="H271" i="26464"/>
  <c r="I271" i="26464"/>
  <c r="J271" i="26464"/>
  <c r="K271" i="26464"/>
  <c r="L271" i="26464"/>
  <c r="M271" i="26464"/>
  <c r="N271" i="26464"/>
  <c r="O271" i="26464"/>
  <c r="P271" i="26464"/>
  <c r="Q271" i="26464"/>
  <c r="R271" i="26464"/>
  <c r="S271" i="26464"/>
  <c r="T271" i="26464"/>
  <c r="U271" i="26464"/>
  <c r="V271" i="26464"/>
  <c r="W271" i="26464"/>
  <c r="X271" i="26464"/>
  <c r="Y271" i="26464"/>
  <c r="Z271" i="26464"/>
  <c r="AA271" i="26464"/>
  <c r="AB271" i="26464"/>
  <c r="AC271" i="26464"/>
  <c r="AD271" i="26464"/>
  <c r="AE271" i="26464"/>
  <c r="AF271" i="26464"/>
  <c r="AG271" i="26464"/>
  <c r="AH271" i="26464"/>
  <c r="AI271" i="26464"/>
  <c r="AJ271" i="26464"/>
  <c r="AK271" i="26464"/>
  <c r="AL271" i="26464"/>
  <c r="AM271" i="26464"/>
  <c r="AN271" i="26464"/>
  <c r="AO271" i="26464"/>
  <c r="AP271" i="26464"/>
  <c r="AQ271" i="26464"/>
  <c r="AR271" i="26464"/>
  <c r="AS271" i="26464"/>
  <c r="AT271" i="26464"/>
  <c r="AU271" i="26464"/>
  <c r="AV271" i="26464"/>
  <c r="AW271" i="26464"/>
  <c r="AX271" i="26464"/>
  <c r="AY271" i="26464"/>
  <c r="AZ271" i="26464"/>
  <c r="BA271" i="26464"/>
  <c r="BB271" i="26464"/>
  <c r="BC271" i="26464"/>
  <c r="BD271" i="26464"/>
  <c r="BE271" i="26464"/>
  <c r="BF271" i="26464"/>
  <c r="BG271" i="26464"/>
  <c r="BH271" i="26464"/>
  <c r="BI271" i="26464"/>
  <c r="BJ271" i="26464"/>
  <c r="BK271" i="26464"/>
  <c r="BL271" i="26464"/>
  <c r="BM271" i="26464"/>
  <c r="BN271" i="26464"/>
  <c r="BO271" i="26464"/>
  <c r="BP271" i="26464"/>
  <c r="BQ271" i="26464"/>
  <c r="BR271" i="26464"/>
  <c r="BS271" i="26464"/>
  <c r="BT271" i="26464"/>
  <c r="BU271" i="26464"/>
  <c r="BV271" i="26464"/>
  <c r="BW271" i="26464"/>
  <c r="BX271" i="26464"/>
  <c r="BY271" i="26464"/>
  <c r="BZ271" i="26464"/>
  <c r="CA271" i="26464"/>
  <c r="CB271" i="26464"/>
  <c r="CC271" i="26464"/>
  <c r="CD271" i="26464"/>
  <c r="CE271" i="26464"/>
  <c r="CF271" i="26464"/>
  <c r="CG271" i="26464"/>
  <c r="CH271" i="26464"/>
  <c r="CI271" i="26464"/>
  <c r="CJ271" i="26464"/>
  <c r="CK271" i="26464"/>
  <c r="CL271" i="26464"/>
  <c r="CM271" i="26464"/>
  <c r="CN271" i="26464"/>
  <c r="CO271" i="26464"/>
  <c r="CP271" i="26464"/>
  <c r="CQ271" i="26464"/>
  <c r="CR271" i="26464"/>
  <c r="CS271" i="26464"/>
  <c r="CT271" i="26464"/>
  <c r="CU271" i="26464"/>
  <c r="CV271" i="26464"/>
  <c r="CW271" i="26464"/>
  <c r="CX271" i="26464"/>
  <c r="CY271" i="26464"/>
  <c r="CZ271" i="26464"/>
  <c r="DA271" i="26464"/>
  <c r="DB271" i="26464"/>
  <c r="DI271" i="26464"/>
  <c r="DJ271" i="26464"/>
  <c r="DK271" i="26464"/>
  <c r="DL271" i="26464"/>
  <c r="DM271" i="26464"/>
  <c r="DN271" i="26464"/>
  <c r="DO271" i="26464"/>
  <c r="DP271" i="26464"/>
  <c r="DQ271" i="26464"/>
  <c r="DR271" i="26464"/>
  <c r="DS271" i="26464"/>
  <c r="DT271" i="26464"/>
  <c r="DU271" i="26464"/>
  <c r="DZ271" i="26464"/>
  <c r="EA271" i="26464"/>
  <c r="EB271" i="26464"/>
  <c r="EC271" i="26464"/>
  <c r="ED271" i="26464"/>
  <c r="EE271" i="26464"/>
  <c r="EF271" i="26464"/>
  <c r="EG271" i="26464"/>
  <c r="EH271" i="26464"/>
  <c r="EI271" i="26464"/>
  <c r="EJ271" i="26464"/>
  <c r="EK271" i="26464"/>
  <c r="EL271" i="26464"/>
  <c r="EM271" i="26464"/>
  <c r="EN271" i="26464"/>
  <c r="EO271" i="26464"/>
  <c r="EP271" i="26464"/>
  <c r="A272" i="26464"/>
  <c r="B272" i="26464"/>
  <c r="C272" i="26464"/>
  <c r="E272" i="26464"/>
  <c r="F272" i="26464"/>
  <c r="G272" i="26464"/>
  <c r="H272" i="26464"/>
  <c r="I272" i="26464"/>
  <c r="J272" i="26464"/>
  <c r="K272" i="26464"/>
  <c r="L272" i="26464"/>
  <c r="M272" i="26464"/>
  <c r="N272" i="26464"/>
  <c r="O272" i="26464"/>
  <c r="P272" i="26464"/>
  <c r="Q272" i="26464"/>
  <c r="R272" i="26464"/>
  <c r="S272" i="26464"/>
  <c r="T272" i="26464"/>
  <c r="U272" i="26464"/>
  <c r="V272" i="26464"/>
  <c r="W272" i="26464"/>
  <c r="X272" i="26464"/>
  <c r="Y272" i="26464"/>
  <c r="Z272" i="26464"/>
  <c r="AA272" i="26464"/>
  <c r="AB272" i="26464"/>
  <c r="AC272" i="26464"/>
  <c r="AD272" i="26464"/>
  <c r="AE272" i="26464"/>
  <c r="AF272" i="26464"/>
  <c r="AG272" i="26464"/>
  <c r="AH272" i="26464"/>
  <c r="AI272" i="26464"/>
  <c r="AJ272" i="26464"/>
  <c r="AK272" i="26464"/>
  <c r="AL272" i="26464"/>
  <c r="AM272" i="26464"/>
  <c r="AN272" i="26464"/>
  <c r="AO272" i="26464"/>
  <c r="AP272" i="26464"/>
  <c r="AQ272" i="26464"/>
  <c r="AR272" i="26464"/>
  <c r="AS272" i="26464"/>
  <c r="AT272" i="26464"/>
  <c r="AU272" i="26464"/>
  <c r="AV272" i="26464"/>
  <c r="AW272" i="26464"/>
  <c r="AX272" i="26464"/>
  <c r="AY272" i="26464"/>
  <c r="AZ272" i="26464"/>
  <c r="BA272" i="26464"/>
  <c r="BB272" i="26464"/>
  <c r="BC272" i="26464"/>
  <c r="BD272" i="26464"/>
  <c r="BE272" i="26464"/>
  <c r="BF272" i="26464"/>
  <c r="BG272" i="26464"/>
  <c r="BH272" i="26464"/>
  <c r="BI272" i="26464"/>
  <c r="BJ272" i="26464"/>
  <c r="BK272" i="26464"/>
  <c r="BL272" i="26464"/>
  <c r="BM272" i="26464"/>
  <c r="BN272" i="26464"/>
  <c r="BO272" i="26464"/>
  <c r="BP272" i="26464"/>
  <c r="BQ272" i="26464"/>
  <c r="BR272" i="26464"/>
  <c r="BS272" i="26464"/>
  <c r="BT272" i="26464"/>
  <c r="BU272" i="26464"/>
  <c r="BV272" i="26464"/>
  <c r="BW272" i="26464"/>
  <c r="BX272" i="26464"/>
  <c r="BY272" i="26464"/>
  <c r="BZ272" i="26464"/>
  <c r="CA272" i="26464"/>
  <c r="CB272" i="26464"/>
  <c r="CC272" i="26464"/>
  <c r="CD272" i="26464"/>
  <c r="CE272" i="26464"/>
  <c r="CF272" i="26464"/>
  <c r="CG272" i="26464"/>
  <c r="CH272" i="26464"/>
  <c r="CI272" i="26464"/>
  <c r="CJ272" i="26464"/>
  <c r="CK272" i="26464"/>
  <c r="CL272" i="26464"/>
  <c r="CM272" i="26464"/>
  <c r="CN272" i="26464"/>
  <c r="CO272" i="26464"/>
  <c r="CP272" i="26464"/>
  <c r="CQ272" i="26464"/>
  <c r="CR272" i="26464"/>
  <c r="CS272" i="26464"/>
  <c r="CT272" i="26464"/>
  <c r="CU272" i="26464"/>
  <c r="CV272" i="26464"/>
  <c r="CW272" i="26464"/>
  <c r="CX272" i="26464"/>
  <c r="CY272" i="26464"/>
  <c r="CZ272" i="26464"/>
  <c r="DA272" i="26464"/>
  <c r="DB272" i="26464"/>
  <c r="DI272" i="26464"/>
  <c r="DJ272" i="26464"/>
  <c r="DK272" i="26464"/>
  <c r="DL272" i="26464"/>
  <c r="DM272" i="26464"/>
  <c r="DN272" i="26464"/>
  <c r="DO272" i="26464"/>
  <c r="DP272" i="26464"/>
  <c r="DQ272" i="26464"/>
  <c r="DR272" i="26464"/>
  <c r="DS272" i="26464"/>
  <c r="DT272" i="26464"/>
  <c r="DU272" i="26464"/>
  <c r="DZ272" i="26464"/>
  <c r="EA272" i="26464"/>
  <c r="EB272" i="26464"/>
  <c r="EC272" i="26464"/>
  <c r="ED272" i="26464"/>
  <c r="EE272" i="26464"/>
  <c r="EF272" i="26464"/>
  <c r="EG272" i="26464"/>
  <c r="EH272" i="26464"/>
  <c r="EI272" i="26464"/>
  <c r="EJ272" i="26464"/>
  <c r="EK272" i="26464"/>
  <c r="EL272" i="26464"/>
  <c r="EM272" i="26464"/>
  <c r="EN272" i="26464"/>
  <c r="EO272" i="26464"/>
  <c r="EP272" i="26464"/>
  <c r="A273" i="26464"/>
  <c r="B273" i="26464"/>
  <c r="C273" i="26464"/>
  <c r="E273" i="26464"/>
  <c r="F273" i="26464"/>
  <c r="G273" i="26464"/>
  <c r="H273" i="26464"/>
  <c r="I273" i="26464"/>
  <c r="J273" i="26464"/>
  <c r="K273" i="26464"/>
  <c r="L273" i="26464"/>
  <c r="M273" i="26464"/>
  <c r="N273" i="26464"/>
  <c r="O273" i="26464"/>
  <c r="P273" i="26464"/>
  <c r="Q273" i="26464"/>
  <c r="R273" i="26464"/>
  <c r="S273" i="26464"/>
  <c r="T273" i="26464"/>
  <c r="U273" i="26464"/>
  <c r="V273" i="26464"/>
  <c r="W273" i="26464"/>
  <c r="X273" i="26464"/>
  <c r="Y273" i="26464"/>
  <c r="Z273" i="26464"/>
  <c r="AA273" i="26464"/>
  <c r="AB273" i="26464"/>
  <c r="AC273" i="26464"/>
  <c r="AD273" i="26464"/>
  <c r="AE273" i="26464"/>
  <c r="AF273" i="26464"/>
  <c r="AG273" i="26464"/>
  <c r="AH273" i="26464"/>
  <c r="AI273" i="26464"/>
  <c r="AJ273" i="26464"/>
  <c r="AK273" i="26464"/>
  <c r="AL273" i="26464"/>
  <c r="AM273" i="26464"/>
  <c r="AN273" i="26464"/>
  <c r="AO273" i="26464"/>
  <c r="AP273" i="26464"/>
  <c r="AQ273" i="26464"/>
  <c r="AR273" i="26464"/>
  <c r="AS273" i="26464"/>
  <c r="AT273" i="26464"/>
  <c r="AU273" i="26464"/>
  <c r="AV273" i="26464"/>
  <c r="AW273" i="26464"/>
  <c r="AX273" i="26464"/>
  <c r="AY273" i="26464"/>
  <c r="AZ273" i="26464"/>
  <c r="BA273" i="26464"/>
  <c r="BB273" i="26464"/>
  <c r="BC273" i="26464"/>
  <c r="BD273" i="26464"/>
  <c r="BE273" i="26464"/>
  <c r="BF273" i="26464"/>
  <c r="BG273" i="26464"/>
  <c r="BH273" i="26464"/>
  <c r="BI273" i="26464"/>
  <c r="BJ273" i="26464"/>
  <c r="BK273" i="26464"/>
  <c r="BL273" i="26464"/>
  <c r="BM273" i="26464"/>
  <c r="BN273" i="26464"/>
  <c r="BO273" i="26464"/>
  <c r="BP273" i="26464"/>
  <c r="BQ273" i="26464"/>
  <c r="BR273" i="26464"/>
  <c r="BS273" i="26464"/>
  <c r="BT273" i="26464"/>
  <c r="BU273" i="26464"/>
  <c r="BV273" i="26464"/>
  <c r="BW273" i="26464"/>
  <c r="BX273" i="26464"/>
  <c r="BY273" i="26464"/>
  <c r="BZ273" i="26464"/>
  <c r="CA273" i="26464"/>
  <c r="CB273" i="26464"/>
  <c r="CC273" i="26464"/>
  <c r="CD273" i="26464"/>
  <c r="CE273" i="26464"/>
  <c r="CF273" i="26464"/>
  <c r="CG273" i="26464"/>
  <c r="CH273" i="26464"/>
  <c r="CI273" i="26464"/>
  <c r="CJ273" i="26464"/>
  <c r="CK273" i="26464"/>
  <c r="CL273" i="26464"/>
  <c r="CM273" i="26464"/>
  <c r="CN273" i="26464"/>
  <c r="CO273" i="26464"/>
  <c r="CP273" i="26464"/>
  <c r="CQ273" i="26464"/>
  <c r="CR273" i="26464"/>
  <c r="CS273" i="26464"/>
  <c r="CT273" i="26464"/>
  <c r="CU273" i="26464"/>
  <c r="CV273" i="26464"/>
  <c r="CW273" i="26464"/>
  <c r="CX273" i="26464"/>
  <c r="CY273" i="26464"/>
  <c r="CZ273" i="26464"/>
  <c r="DA273" i="26464"/>
  <c r="DB273" i="26464"/>
  <c r="DI273" i="26464"/>
  <c r="DJ273" i="26464"/>
  <c r="DK273" i="26464"/>
  <c r="DL273" i="26464"/>
  <c r="DM273" i="26464"/>
  <c r="DN273" i="26464"/>
  <c r="DO273" i="26464"/>
  <c r="DP273" i="26464"/>
  <c r="DQ273" i="26464"/>
  <c r="DR273" i="26464"/>
  <c r="DS273" i="26464"/>
  <c r="DT273" i="26464"/>
  <c r="DU273" i="26464"/>
  <c r="DZ273" i="26464"/>
  <c r="EA273" i="26464"/>
  <c r="EB273" i="26464"/>
  <c r="EC273" i="26464"/>
  <c r="ED273" i="26464"/>
  <c r="EE273" i="26464"/>
  <c r="EF273" i="26464"/>
  <c r="EG273" i="26464"/>
  <c r="EH273" i="26464"/>
  <c r="EI273" i="26464"/>
  <c r="EJ273" i="26464"/>
  <c r="EK273" i="26464"/>
  <c r="EL273" i="26464"/>
  <c r="EM273" i="26464"/>
  <c r="EN273" i="26464"/>
  <c r="EO273" i="26464"/>
  <c r="EP273" i="26464"/>
  <c r="A274" i="26464"/>
  <c r="B274" i="26464"/>
  <c r="C274" i="26464"/>
  <c r="E274" i="26464"/>
  <c r="F274" i="26464"/>
  <c r="G274" i="26464"/>
  <c r="H274" i="26464"/>
  <c r="I274" i="26464"/>
  <c r="J274" i="26464"/>
  <c r="K274" i="26464"/>
  <c r="L274" i="26464"/>
  <c r="M274" i="26464"/>
  <c r="N274" i="26464"/>
  <c r="O274" i="26464"/>
  <c r="P274" i="26464"/>
  <c r="Q274" i="26464"/>
  <c r="R274" i="26464"/>
  <c r="S274" i="26464"/>
  <c r="T274" i="26464"/>
  <c r="U274" i="26464"/>
  <c r="V274" i="26464"/>
  <c r="W274" i="26464"/>
  <c r="X274" i="26464"/>
  <c r="Y274" i="26464"/>
  <c r="Z274" i="26464"/>
  <c r="AA274" i="26464"/>
  <c r="AB274" i="26464"/>
  <c r="AC274" i="26464"/>
  <c r="AD274" i="26464"/>
  <c r="AE274" i="26464"/>
  <c r="AF274" i="26464"/>
  <c r="AG274" i="26464"/>
  <c r="AH274" i="26464"/>
  <c r="AI274" i="26464"/>
  <c r="AJ274" i="26464"/>
  <c r="AK274" i="26464"/>
  <c r="AL274" i="26464"/>
  <c r="AM274" i="26464"/>
  <c r="AN274" i="26464"/>
  <c r="AO274" i="26464"/>
  <c r="AP274" i="26464"/>
  <c r="AQ274" i="26464"/>
  <c r="AR274" i="26464"/>
  <c r="AS274" i="26464"/>
  <c r="AT274" i="26464"/>
  <c r="AU274" i="26464"/>
  <c r="AV274" i="26464"/>
  <c r="AW274" i="26464"/>
  <c r="AX274" i="26464"/>
  <c r="AY274" i="26464"/>
  <c r="AZ274" i="26464"/>
  <c r="BA274" i="26464"/>
  <c r="BB274" i="26464"/>
  <c r="BC274" i="26464"/>
  <c r="BD274" i="26464"/>
  <c r="BE274" i="26464"/>
  <c r="BF274" i="26464"/>
  <c r="BG274" i="26464"/>
  <c r="BH274" i="26464"/>
  <c r="BI274" i="26464"/>
  <c r="BJ274" i="26464"/>
  <c r="BK274" i="26464"/>
  <c r="BL274" i="26464"/>
  <c r="BM274" i="26464"/>
  <c r="BN274" i="26464"/>
  <c r="BO274" i="26464"/>
  <c r="BP274" i="26464"/>
  <c r="BQ274" i="26464"/>
  <c r="BR274" i="26464"/>
  <c r="BS274" i="26464"/>
  <c r="BT274" i="26464"/>
  <c r="BU274" i="26464"/>
  <c r="BV274" i="26464"/>
  <c r="BW274" i="26464"/>
  <c r="BX274" i="26464"/>
  <c r="BY274" i="26464"/>
  <c r="BZ274" i="26464"/>
  <c r="CA274" i="26464"/>
  <c r="CB274" i="26464"/>
  <c r="CC274" i="26464"/>
  <c r="CD274" i="26464"/>
  <c r="CE274" i="26464"/>
  <c r="CF274" i="26464"/>
  <c r="CG274" i="26464"/>
  <c r="CH274" i="26464"/>
  <c r="CI274" i="26464"/>
  <c r="CJ274" i="26464"/>
  <c r="CK274" i="26464"/>
  <c r="CL274" i="26464"/>
  <c r="CM274" i="26464"/>
  <c r="CN274" i="26464"/>
  <c r="CO274" i="26464"/>
  <c r="CP274" i="26464"/>
  <c r="CQ274" i="26464"/>
  <c r="CR274" i="26464"/>
  <c r="CS274" i="26464"/>
  <c r="CT274" i="26464"/>
  <c r="CU274" i="26464"/>
  <c r="CV274" i="26464"/>
  <c r="CW274" i="26464"/>
  <c r="CX274" i="26464"/>
  <c r="CY274" i="26464"/>
  <c r="CZ274" i="26464"/>
  <c r="DA274" i="26464"/>
  <c r="DB274" i="26464"/>
  <c r="DI274" i="26464"/>
  <c r="DJ274" i="26464"/>
  <c r="DK274" i="26464"/>
  <c r="DL274" i="26464"/>
  <c r="DM274" i="26464"/>
  <c r="DN274" i="26464"/>
  <c r="DO274" i="26464"/>
  <c r="DP274" i="26464"/>
  <c r="DQ274" i="26464"/>
  <c r="DR274" i="26464"/>
  <c r="DS274" i="26464"/>
  <c r="DT274" i="26464"/>
  <c r="DU274" i="26464"/>
  <c r="DZ274" i="26464"/>
  <c r="EA274" i="26464"/>
  <c r="EB274" i="26464"/>
  <c r="EC274" i="26464"/>
  <c r="ED274" i="26464"/>
  <c r="EE274" i="26464"/>
  <c r="EF274" i="26464"/>
  <c r="EG274" i="26464"/>
  <c r="EH274" i="26464"/>
  <c r="EI274" i="26464"/>
  <c r="EJ274" i="26464"/>
  <c r="EK274" i="26464"/>
  <c r="EL274" i="26464"/>
  <c r="EM274" i="26464"/>
  <c r="EN274" i="26464"/>
  <c r="EO274" i="26464"/>
  <c r="EP274" i="26464"/>
  <c r="A275" i="26464"/>
  <c r="B275" i="26464"/>
  <c r="C275" i="26464"/>
  <c r="E275" i="26464"/>
  <c r="F275" i="26464"/>
  <c r="G275" i="26464"/>
  <c r="H275" i="26464"/>
  <c r="I275" i="26464"/>
  <c r="J275" i="26464"/>
  <c r="K275" i="26464"/>
  <c r="L275" i="26464"/>
  <c r="M275" i="26464"/>
  <c r="N275" i="26464"/>
  <c r="O275" i="26464"/>
  <c r="P275" i="26464"/>
  <c r="Q275" i="26464"/>
  <c r="R275" i="26464"/>
  <c r="S275" i="26464"/>
  <c r="T275" i="26464"/>
  <c r="U275" i="26464"/>
  <c r="V275" i="26464"/>
  <c r="W275" i="26464"/>
  <c r="X275" i="26464"/>
  <c r="Y275" i="26464"/>
  <c r="Z275" i="26464"/>
  <c r="AA275" i="26464"/>
  <c r="AB275" i="26464"/>
  <c r="AC275" i="26464"/>
  <c r="AD275" i="26464"/>
  <c r="AE275" i="26464"/>
  <c r="AF275" i="26464"/>
  <c r="AG275" i="26464"/>
  <c r="AH275" i="26464"/>
  <c r="AI275" i="26464"/>
  <c r="AJ275" i="26464"/>
  <c r="AK275" i="26464"/>
  <c r="AL275" i="26464"/>
  <c r="AM275" i="26464"/>
  <c r="AN275" i="26464"/>
  <c r="AO275" i="26464"/>
  <c r="AP275" i="26464"/>
  <c r="AQ275" i="26464"/>
  <c r="AR275" i="26464"/>
  <c r="AS275" i="26464"/>
  <c r="AT275" i="26464"/>
  <c r="AU275" i="26464"/>
  <c r="AV275" i="26464"/>
  <c r="AW275" i="26464"/>
  <c r="AX275" i="26464"/>
  <c r="AY275" i="26464"/>
  <c r="AZ275" i="26464"/>
  <c r="BA275" i="26464"/>
  <c r="BB275" i="26464"/>
  <c r="BC275" i="26464"/>
  <c r="BD275" i="26464"/>
  <c r="BE275" i="26464"/>
  <c r="BF275" i="26464"/>
  <c r="BG275" i="26464"/>
  <c r="BH275" i="26464"/>
  <c r="BI275" i="26464"/>
  <c r="BJ275" i="26464"/>
  <c r="BK275" i="26464"/>
  <c r="BL275" i="26464"/>
  <c r="BM275" i="26464"/>
  <c r="BN275" i="26464"/>
  <c r="BO275" i="26464"/>
  <c r="BP275" i="26464"/>
  <c r="BQ275" i="26464"/>
  <c r="BR275" i="26464"/>
  <c r="BS275" i="26464"/>
  <c r="BT275" i="26464"/>
  <c r="BU275" i="26464"/>
  <c r="BV275" i="26464"/>
  <c r="BW275" i="26464"/>
  <c r="BX275" i="26464"/>
  <c r="BY275" i="26464"/>
  <c r="BZ275" i="26464"/>
  <c r="CA275" i="26464"/>
  <c r="CB275" i="26464"/>
  <c r="CC275" i="26464"/>
  <c r="CD275" i="26464"/>
  <c r="CE275" i="26464"/>
  <c r="CF275" i="26464"/>
  <c r="CG275" i="26464"/>
  <c r="CH275" i="26464"/>
  <c r="CI275" i="26464"/>
  <c r="CJ275" i="26464"/>
  <c r="CK275" i="26464"/>
  <c r="CL275" i="26464"/>
  <c r="CM275" i="26464"/>
  <c r="CN275" i="26464"/>
  <c r="CO275" i="26464"/>
  <c r="CP275" i="26464"/>
  <c r="CQ275" i="26464"/>
  <c r="CR275" i="26464"/>
  <c r="CS275" i="26464"/>
  <c r="CT275" i="26464"/>
  <c r="CU275" i="26464"/>
  <c r="CV275" i="26464"/>
  <c r="CW275" i="26464"/>
  <c r="CX275" i="26464"/>
  <c r="CY275" i="26464"/>
  <c r="CZ275" i="26464"/>
  <c r="DA275" i="26464"/>
  <c r="DB275" i="26464"/>
  <c r="DI275" i="26464"/>
  <c r="DJ275" i="26464"/>
  <c r="DK275" i="26464"/>
  <c r="DL275" i="26464"/>
  <c r="DM275" i="26464"/>
  <c r="DN275" i="26464"/>
  <c r="DO275" i="26464"/>
  <c r="DP275" i="26464"/>
  <c r="DQ275" i="26464"/>
  <c r="DR275" i="26464"/>
  <c r="DS275" i="26464"/>
  <c r="DT275" i="26464"/>
  <c r="DU275" i="26464"/>
  <c r="DZ275" i="26464"/>
  <c r="EA275" i="26464"/>
  <c r="EB275" i="26464"/>
  <c r="EC275" i="26464"/>
  <c r="ED275" i="26464"/>
  <c r="EE275" i="26464"/>
  <c r="EF275" i="26464"/>
  <c r="EG275" i="26464"/>
  <c r="EH275" i="26464"/>
  <c r="EI275" i="26464"/>
  <c r="EJ275" i="26464"/>
  <c r="EK275" i="26464"/>
  <c r="EL275" i="26464"/>
  <c r="EM275" i="26464"/>
  <c r="EN275" i="26464"/>
  <c r="EO275" i="26464"/>
  <c r="EP275" i="26464"/>
  <c r="A276" i="26464"/>
  <c r="B276" i="26464"/>
  <c r="C276" i="26464"/>
  <c r="E276" i="26464"/>
  <c r="F276" i="26464"/>
  <c r="G276" i="26464"/>
  <c r="H276" i="26464"/>
  <c r="I276" i="26464"/>
  <c r="J276" i="26464"/>
  <c r="K276" i="26464"/>
  <c r="L276" i="26464"/>
  <c r="M276" i="26464"/>
  <c r="N276" i="26464"/>
  <c r="O276" i="26464"/>
  <c r="P276" i="26464"/>
  <c r="Q276" i="26464"/>
  <c r="R276" i="26464"/>
  <c r="S276" i="26464"/>
  <c r="T276" i="26464"/>
  <c r="U276" i="26464"/>
  <c r="V276" i="26464"/>
  <c r="W276" i="26464"/>
  <c r="X276" i="26464"/>
  <c r="Y276" i="26464"/>
  <c r="Z276" i="26464"/>
  <c r="AA276" i="26464"/>
  <c r="AB276" i="26464"/>
  <c r="AC276" i="26464"/>
  <c r="AD276" i="26464"/>
  <c r="AE276" i="26464"/>
  <c r="AF276" i="26464"/>
  <c r="AG276" i="26464"/>
  <c r="AH276" i="26464"/>
  <c r="AI276" i="26464"/>
  <c r="AJ276" i="26464"/>
  <c r="AK276" i="26464"/>
  <c r="AL276" i="26464"/>
  <c r="AM276" i="26464"/>
  <c r="AN276" i="26464"/>
  <c r="AO276" i="26464"/>
  <c r="AP276" i="26464"/>
  <c r="AQ276" i="26464"/>
  <c r="AR276" i="26464"/>
  <c r="AS276" i="26464"/>
  <c r="AT276" i="26464"/>
  <c r="AU276" i="26464"/>
  <c r="AV276" i="26464"/>
  <c r="AW276" i="26464"/>
  <c r="AX276" i="26464"/>
  <c r="AY276" i="26464"/>
  <c r="AZ276" i="26464"/>
  <c r="BA276" i="26464"/>
  <c r="BB276" i="26464"/>
  <c r="BC276" i="26464"/>
  <c r="BD276" i="26464"/>
  <c r="BE276" i="26464"/>
  <c r="BF276" i="26464"/>
  <c r="BG276" i="26464"/>
  <c r="BH276" i="26464"/>
  <c r="BI276" i="26464"/>
  <c r="BJ276" i="26464"/>
  <c r="BK276" i="26464"/>
  <c r="BL276" i="26464"/>
  <c r="BM276" i="26464"/>
  <c r="BN276" i="26464"/>
  <c r="BO276" i="26464"/>
  <c r="BP276" i="26464"/>
  <c r="BQ276" i="26464"/>
  <c r="BR276" i="26464"/>
  <c r="BS276" i="26464"/>
  <c r="BT276" i="26464"/>
  <c r="BU276" i="26464"/>
  <c r="BV276" i="26464"/>
  <c r="BW276" i="26464"/>
  <c r="BX276" i="26464"/>
  <c r="BY276" i="26464"/>
  <c r="BZ276" i="26464"/>
  <c r="CA276" i="26464"/>
  <c r="CB276" i="26464"/>
  <c r="CC276" i="26464"/>
  <c r="CD276" i="26464"/>
  <c r="CE276" i="26464"/>
  <c r="CF276" i="26464"/>
  <c r="CG276" i="26464"/>
  <c r="CH276" i="26464"/>
  <c r="CI276" i="26464"/>
  <c r="CJ276" i="26464"/>
  <c r="CK276" i="26464"/>
  <c r="CL276" i="26464"/>
  <c r="CM276" i="26464"/>
  <c r="CN276" i="26464"/>
  <c r="CO276" i="26464"/>
  <c r="CP276" i="26464"/>
  <c r="CQ276" i="26464"/>
  <c r="CR276" i="26464"/>
  <c r="CS276" i="26464"/>
  <c r="CT276" i="26464"/>
  <c r="CU276" i="26464"/>
  <c r="CV276" i="26464"/>
  <c r="CW276" i="26464"/>
  <c r="CX276" i="26464"/>
  <c r="CY276" i="26464"/>
  <c r="CZ276" i="26464"/>
  <c r="DA276" i="26464"/>
  <c r="DB276" i="26464"/>
  <c r="DI276" i="26464"/>
  <c r="DJ276" i="26464"/>
  <c r="DK276" i="26464"/>
  <c r="DL276" i="26464"/>
  <c r="DM276" i="26464"/>
  <c r="DN276" i="26464"/>
  <c r="DO276" i="26464"/>
  <c r="DP276" i="26464"/>
  <c r="DQ276" i="26464"/>
  <c r="DR276" i="26464"/>
  <c r="DS276" i="26464"/>
  <c r="DT276" i="26464"/>
  <c r="DU276" i="26464"/>
  <c r="DZ276" i="26464"/>
  <c r="EA276" i="26464"/>
  <c r="EB276" i="26464"/>
  <c r="EC276" i="26464"/>
  <c r="ED276" i="26464"/>
  <c r="EE276" i="26464"/>
  <c r="EF276" i="26464"/>
  <c r="EG276" i="26464"/>
  <c r="EH276" i="26464"/>
  <c r="EI276" i="26464"/>
  <c r="EJ276" i="26464"/>
  <c r="EK276" i="26464"/>
  <c r="EL276" i="26464"/>
  <c r="EM276" i="26464"/>
  <c r="EN276" i="26464"/>
  <c r="EO276" i="26464"/>
  <c r="EP276" i="26464"/>
  <c r="A277" i="26464"/>
  <c r="B277" i="26464"/>
  <c r="C277" i="26464"/>
  <c r="E277" i="26464"/>
  <c r="F277" i="26464"/>
  <c r="G277" i="26464"/>
  <c r="H277" i="26464"/>
  <c r="I277" i="26464"/>
  <c r="J277" i="26464"/>
  <c r="K277" i="26464"/>
  <c r="L277" i="26464"/>
  <c r="M277" i="26464"/>
  <c r="N277" i="26464"/>
  <c r="O277" i="26464"/>
  <c r="P277" i="26464"/>
  <c r="Q277" i="26464"/>
  <c r="R277" i="26464"/>
  <c r="S277" i="26464"/>
  <c r="T277" i="26464"/>
  <c r="U277" i="26464"/>
  <c r="V277" i="26464"/>
  <c r="W277" i="26464"/>
  <c r="X277" i="26464"/>
  <c r="Y277" i="26464"/>
  <c r="Z277" i="26464"/>
  <c r="AA277" i="26464"/>
  <c r="AB277" i="26464"/>
  <c r="AC277" i="26464"/>
  <c r="AD277" i="26464"/>
  <c r="AE277" i="26464"/>
  <c r="AF277" i="26464"/>
  <c r="AG277" i="26464"/>
  <c r="AH277" i="26464"/>
  <c r="AI277" i="26464"/>
  <c r="AJ277" i="26464"/>
  <c r="AK277" i="26464"/>
  <c r="AL277" i="26464"/>
  <c r="AM277" i="26464"/>
  <c r="AN277" i="26464"/>
  <c r="AO277" i="26464"/>
  <c r="AP277" i="26464"/>
  <c r="AQ277" i="26464"/>
  <c r="AR277" i="26464"/>
  <c r="AS277" i="26464"/>
  <c r="AT277" i="26464"/>
  <c r="AU277" i="26464"/>
  <c r="AV277" i="26464"/>
  <c r="AW277" i="26464"/>
  <c r="AX277" i="26464"/>
  <c r="AY277" i="26464"/>
  <c r="AZ277" i="26464"/>
  <c r="BA277" i="26464"/>
  <c r="BB277" i="26464"/>
  <c r="BC277" i="26464"/>
  <c r="BD277" i="26464"/>
  <c r="BE277" i="26464"/>
  <c r="BF277" i="26464"/>
  <c r="BG277" i="26464"/>
  <c r="BH277" i="26464"/>
  <c r="BI277" i="26464"/>
  <c r="BJ277" i="26464"/>
  <c r="BK277" i="26464"/>
  <c r="BL277" i="26464"/>
  <c r="BM277" i="26464"/>
  <c r="BN277" i="26464"/>
  <c r="BO277" i="26464"/>
  <c r="BP277" i="26464"/>
  <c r="BQ277" i="26464"/>
  <c r="BR277" i="26464"/>
  <c r="BS277" i="26464"/>
  <c r="BT277" i="26464"/>
  <c r="BU277" i="26464"/>
  <c r="BV277" i="26464"/>
  <c r="BW277" i="26464"/>
  <c r="BX277" i="26464"/>
  <c r="BY277" i="26464"/>
  <c r="BZ277" i="26464"/>
  <c r="CA277" i="26464"/>
  <c r="CB277" i="26464"/>
  <c r="CC277" i="26464"/>
  <c r="CD277" i="26464"/>
  <c r="CE277" i="26464"/>
  <c r="CF277" i="26464"/>
  <c r="CG277" i="26464"/>
  <c r="CH277" i="26464"/>
  <c r="CI277" i="26464"/>
  <c r="CJ277" i="26464"/>
  <c r="CK277" i="26464"/>
  <c r="CL277" i="26464"/>
  <c r="CM277" i="26464"/>
  <c r="CN277" i="26464"/>
  <c r="CO277" i="26464"/>
  <c r="CP277" i="26464"/>
  <c r="CQ277" i="26464"/>
  <c r="CR277" i="26464"/>
  <c r="CS277" i="26464"/>
  <c r="CT277" i="26464"/>
  <c r="CU277" i="26464"/>
  <c r="CV277" i="26464"/>
  <c r="CW277" i="26464"/>
  <c r="CX277" i="26464"/>
  <c r="CY277" i="26464"/>
  <c r="CZ277" i="26464"/>
  <c r="DA277" i="26464"/>
  <c r="DB277" i="26464"/>
  <c r="DI277" i="26464"/>
  <c r="DJ277" i="26464"/>
  <c r="DK277" i="26464"/>
  <c r="DL277" i="26464"/>
  <c r="DM277" i="26464"/>
  <c r="DN277" i="26464"/>
  <c r="DO277" i="26464"/>
  <c r="DP277" i="26464"/>
  <c r="DQ277" i="26464"/>
  <c r="DR277" i="26464"/>
  <c r="DS277" i="26464"/>
  <c r="DT277" i="26464"/>
  <c r="DU277" i="26464"/>
  <c r="DZ277" i="26464"/>
  <c r="EA277" i="26464"/>
  <c r="EB277" i="26464"/>
  <c r="EC277" i="26464"/>
  <c r="ED277" i="26464"/>
  <c r="EE277" i="26464"/>
  <c r="EF277" i="26464"/>
  <c r="EG277" i="26464"/>
  <c r="EH277" i="26464"/>
  <c r="EI277" i="26464"/>
  <c r="EJ277" i="26464"/>
  <c r="EK277" i="26464"/>
  <c r="EL277" i="26464"/>
  <c r="EM277" i="26464"/>
  <c r="EN277" i="26464"/>
  <c r="EO277" i="26464"/>
  <c r="EP277" i="26464"/>
  <c r="A278" i="26464"/>
  <c r="B278" i="26464"/>
  <c r="C278" i="26464"/>
  <c r="E278" i="26464"/>
  <c r="F278" i="26464"/>
  <c r="G278" i="26464"/>
  <c r="H278" i="26464"/>
  <c r="I278" i="26464"/>
  <c r="J278" i="26464"/>
  <c r="K278" i="26464"/>
  <c r="L278" i="26464"/>
  <c r="M278" i="26464"/>
  <c r="N278" i="26464"/>
  <c r="O278" i="26464"/>
  <c r="P278" i="26464"/>
  <c r="Q278" i="26464"/>
  <c r="R278" i="26464"/>
  <c r="S278" i="26464"/>
  <c r="T278" i="26464"/>
  <c r="U278" i="26464"/>
  <c r="V278" i="26464"/>
  <c r="W278" i="26464"/>
  <c r="X278" i="26464"/>
  <c r="Y278" i="26464"/>
  <c r="Z278" i="26464"/>
  <c r="AA278" i="26464"/>
  <c r="AB278" i="26464"/>
  <c r="AC278" i="26464"/>
  <c r="AD278" i="26464"/>
  <c r="AE278" i="26464"/>
  <c r="AF278" i="26464"/>
  <c r="AG278" i="26464"/>
  <c r="AH278" i="26464"/>
  <c r="AI278" i="26464"/>
  <c r="AJ278" i="26464"/>
  <c r="AK278" i="26464"/>
  <c r="AL278" i="26464"/>
  <c r="AM278" i="26464"/>
  <c r="AN278" i="26464"/>
  <c r="AO278" i="26464"/>
  <c r="AP278" i="26464"/>
  <c r="AQ278" i="26464"/>
  <c r="AR278" i="26464"/>
  <c r="AS278" i="26464"/>
  <c r="AT278" i="26464"/>
  <c r="AU278" i="26464"/>
  <c r="AV278" i="26464"/>
  <c r="AW278" i="26464"/>
  <c r="AX278" i="26464"/>
  <c r="AY278" i="26464"/>
  <c r="AZ278" i="26464"/>
  <c r="BA278" i="26464"/>
  <c r="BB278" i="26464"/>
  <c r="BC278" i="26464"/>
  <c r="BD278" i="26464"/>
  <c r="BE278" i="26464"/>
  <c r="BF278" i="26464"/>
  <c r="BG278" i="26464"/>
  <c r="BH278" i="26464"/>
  <c r="BI278" i="26464"/>
  <c r="BJ278" i="26464"/>
  <c r="BM278" i="26464"/>
  <c r="BN278" i="26464"/>
  <c r="BO278" i="26464"/>
  <c r="BP278" i="26464"/>
  <c r="BQ278" i="26464"/>
  <c r="BR278" i="26464"/>
  <c r="BS278" i="26464"/>
  <c r="BT278" i="26464"/>
  <c r="BU278" i="26464"/>
  <c r="BV278" i="26464"/>
  <c r="BW278" i="26464"/>
  <c r="BX278" i="26464"/>
  <c r="BY278" i="26464"/>
  <c r="BZ278" i="26464"/>
  <c r="CA278" i="26464"/>
  <c r="CB278" i="26464"/>
  <c r="CC278" i="26464"/>
  <c r="CD278" i="26464"/>
  <c r="CE278" i="26464"/>
  <c r="CF278" i="26464"/>
  <c r="CG278" i="26464"/>
  <c r="CH278" i="26464"/>
  <c r="CI278" i="26464"/>
  <c r="CJ278" i="26464"/>
  <c r="CK278" i="26464"/>
  <c r="CL278" i="26464"/>
  <c r="CM278" i="26464"/>
  <c r="CN278" i="26464"/>
  <c r="CO278" i="26464"/>
  <c r="CP278" i="26464"/>
  <c r="CQ278" i="26464"/>
  <c r="CR278" i="26464"/>
  <c r="CS278" i="26464"/>
  <c r="CT278" i="26464"/>
  <c r="CU278" i="26464"/>
  <c r="CV278" i="26464"/>
  <c r="CW278" i="26464"/>
  <c r="CX278" i="26464"/>
  <c r="CY278" i="26464"/>
  <c r="CZ278" i="26464"/>
  <c r="DA278" i="26464"/>
  <c r="DB278" i="26464"/>
  <c r="DI278" i="26464"/>
  <c r="DJ278" i="26464"/>
  <c r="DK278" i="26464"/>
  <c r="DL278" i="26464"/>
  <c r="DM278" i="26464"/>
  <c r="DN278" i="26464"/>
  <c r="DO278" i="26464"/>
  <c r="DP278" i="26464"/>
  <c r="DQ278" i="26464"/>
  <c r="DR278" i="26464"/>
  <c r="DS278" i="26464"/>
  <c r="DT278" i="26464"/>
  <c r="DU278" i="26464"/>
  <c r="DZ278" i="26464"/>
  <c r="EA278" i="26464"/>
  <c r="EB278" i="26464"/>
  <c r="EC278" i="26464"/>
  <c r="ED278" i="26464"/>
  <c r="EE278" i="26464"/>
  <c r="EF278" i="26464"/>
  <c r="EG278" i="26464"/>
  <c r="EH278" i="26464"/>
  <c r="EI278" i="26464"/>
  <c r="EJ278" i="26464"/>
  <c r="EK278" i="26464"/>
  <c r="EL278" i="26464"/>
  <c r="EM278" i="26464"/>
  <c r="EN278" i="26464"/>
  <c r="EO278" i="26464"/>
  <c r="EP278" i="26464"/>
  <c r="A279" i="26464"/>
  <c r="B279" i="26464"/>
  <c r="C279" i="26464"/>
  <c r="E279" i="26464"/>
  <c r="F279" i="26464"/>
  <c r="G279" i="26464"/>
  <c r="H279" i="26464"/>
  <c r="I279" i="26464"/>
  <c r="J279" i="26464"/>
  <c r="K279" i="26464"/>
  <c r="L279" i="26464"/>
  <c r="M279" i="26464"/>
  <c r="N279" i="26464"/>
  <c r="O279" i="26464"/>
  <c r="P279" i="26464"/>
  <c r="Q279" i="26464"/>
  <c r="R279" i="26464"/>
  <c r="S279" i="26464"/>
  <c r="T279" i="26464"/>
  <c r="U279" i="26464"/>
  <c r="V279" i="26464"/>
  <c r="W279" i="26464"/>
  <c r="X279" i="26464"/>
  <c r="Y279" i="26464"/>
  <c r="Z279" i="26464"/>
  <c r="AA279" i="26464"/>
  <c r="AB279" i="26464"/>
  <c r="AC279" i="26464"/>
  <c r="AD279" i="26464"/>
  <c r="AE279" i="26464"/>
  <c r="AF279" i="26464"/>
  <c r="AG279" i="26464"/>
  <c r="AH279" i="26464"/>
  <c r="AI279" i="26464"/>
  <c r="AJ279" i="26464"/>
  <c r="AK279" i="26464"/>
  <c r="AL279" i="26464"/>
  <c r="AM279" i="26464"/>
  <c r="AN279" i="26464"/>
  <c r="AO279" i="26464"/>
  <c r="AP279" i="26464"/>
  <c r="AQ279" i="26464"/>
  <c r="AR279" i="26464"/>
  <c r="AS279" i="26464"/>
  <c r="AT279" i="26464"/>
  <c r="AU279" i="26464"/>
  <c r="AV279" i="26464"/>
  <c r="AW279" i="26464"/>
  <c r="AX279" i="26464"/>
  <c r="AY279" i="26464"/>
  <c r="AZ279" i="26464"/>
  <c r="BI279" i="26464"/>
  <c r="BJ279" i="26464"/>
  <c r="BM279" i="26464"/>
  <c r="BN279" i="26464"/>
  <c r="BO279" i="26464"/>
  <c r="BP279" i="26464"/>
  <c r="BQ279" i="26464"/>
  <c r="BR279" i="26464"/>
  <c r="BS279" i="26464"/>
  <c r="BT279" i="26464"/>
  <c r="BU279" i="26464"/>
  <c r="BV279" i="26464"/>
  <c r="BW279" i="26464"/>
  <c r="BX279" i="26464"/>
  <c r="BY279" i="26464"/>
  <c r="BZ279" i="26464"/>
  <c r="CA279" i="26464"/>
  <c r="CB279" i="26464"/>
  <c r="CC279" i="26464"/>
  <c r="CD279" i="26464"/>
  <c r="CE279" i="26464"/>
  <c r="CF279" i="26464"/>
  <c r="CG279" i="26464"/>
  <c r="CH279" i="26464"/>
  <c r="CI279" i="26464"/>
  <c r="CJ279" i="26464"/>
  <c r="CK279" i="26464"/>
  <c r="CL279" i="26464"/>
  <c r="CM279" i="26464"/>
  <c r="CN279" i="26464"/>
  <c r="CO279" i="26464"/>
  <c r="CP279" i="26464"/>
  <c r="CQ279" i="26464"/>
  <c r="CR279" i="26464"/>
  <c r="CS279" i="26464"/>
  <c r="CT279" i="26464"/>
  <c r="CU279" i="26464"/>
  <c r="CV279" i="26464"/>
  <c r="CW279" i="26464"/>
  <c r="CX279" i="26464"/>
  <c r="DI279" i="26464"/>
  <c r="DJ279" i="26464"/>
  <c r="DK279" i="26464"/>
  <c r="DL279" i="26464"/>
  <c r="DM279" i="26464"/>
  <c r="DN279" i="26464"/>
  <c r="DO279" i="26464"/>
  <c r="DP279" i="26464"/>
  <c r="DQ279" i="26464"/>
  <c r="DR279" i="26464"/>
  <c r="DS279" i="26464"/>
  <c r="DT279" i="26464"/>
  <c r="DU279" i="26464"/>
  <c r="DZ279" i="26464"/>
  <c r="EA279" i="26464"/>
  <c r="EB279" i="26464"/>
  <c r="EC279" i="26464"/>
  <c r="ED279" i="26464"/>
  <c r="EE279" i="26464"/>
  <c r="EF279" i="26464"/>
  <c r="EG279" i="26464"/>
  <c r="EH279" i="26464"/>
  <c r="EI279" i="26464"/>
  <c r="EJ279" i="26464"/>
  <c r="EK279" i="26464"/>
  <c r="EL279" i="26464"/>
  <c r="EM279" i="26464"/>
  <c r="EN279" i="26464"/>
  <c r="EO279" i="26464"/>
  <c r="EP279" i="26464"/>
  <c r="A280" i="26464"/>
  <c r="B280" i="26464"/>
  <c r="C280" i="26464"/>
  <c r="E280" i="26464"/>
  <c r="F280" i="26464"/>
  <c r="G280" i="26464"/>
  <c r="H280" i="26464"/>
  <c r="I280" i="26464"/>
  <c r="J280" i="26464"/>
  <c r="K280" i="26464"/>
  <c r="L280" i="26464"/>
  <c r="M280" i="26464"/>
  <c r="N280" i="26464"/>
  <c r="O280" i="26464"/>
  <c r="P280" i="26464"/>
  <c r="Q280" i="26464"/>
  <c r="R280" i="26464"/>
  <c r="S280" i="26464"/>
  <c r="T280" i="26464"/>
  <c r="U280" i="26464"/>
  <c r="V280" i="26464"/>
  <c r="W280" i="26464"/>
  <c r="X280" i="26464"/>
  <c r="Y280" i="26464"/>
  <c r="Z280" i="26464"/>
  <c r="AA280" i="26464"/>
  <c r="AB280" i="26464"/>
  <c r="AC280" i="26464"/>
  <c r="AD280" i="26464"/>
  <c r="AE280" i="26464"/>
  <c r="AF280" i="26464"/>
  <c r="AG280" i="26464"/>
  <c r="AH280" i="26464"/>
  <c r="AI280" i="26464"/>
  <c r="AJ280" i="26464"/>
  <c r="AK280" i="26464"/>
  <c r="AR280" i="26464"/>
  <c r="AS280" i="26464"/>
  <c r="AT280" i="26464"/>
  <c r="AU280" i="26464"/>
  <c r="AV280" i="26464"/>
  <c r="AW280" i="26464"/>
  <c r="AX280" i="26464"/>
  <c r="AY280" i="26464"/>
  <c r="AZ280" i="26464"/>
  <c r="BO280" i="26464"/>
  <c r="BP280" i="26464"/>
  <c r="BQ280" i="26464"/>
  <c r="BR280" i="26464"/>
  <c r="BS280" i="26464"/>
  <c r="BT280" i="26464"/>
  <c r="BU280" i="26464"/>
  <c r="BV280" i="26464"/>
  <c r="BW280" i="26464"/>
  <c r="BX280" i="26464"/>
  <c r="BY280" i="26464"/>
  <c r="BZ280" i="26464"/>
  <c r="CA280" i="26464"/>
  <c r="CB280" i="26464"/>
  <c r="CC280" i="26464"/>
  <c r="CD280" i="26464"/>
  <c r="CE280" i="26464"/>
  <c r="CF280" i="26464"/>
  <c r="CG280" i="26464"/>
  <c r="CH280" i="26464"/>
  <c r="CI280" i="26464"/>
  <c r="CJ280" i="26464"/>
  <c r="CK280" i="26464"/>
  <c r="CL280" i="26464"/>
  <c r="CM280" i="26464"/>
  <c r="CN280" i="26464"/>
  <c r="CO280" i="26464"/>
  <c r="CP280" i="26464"/>
  <c r="CQ280" i="26464"/>
  <c r="CR280" i="26464"/>
  <c r="CS280" i="26464"/>
  <c r="CT280" i="26464"/>
  <c r="CU280" i="26464"/>
  <c r="CV280" i="26464"/>
  <c r="CW280" i="26464"/>
  <c r="CX280" i="26464"/>
  <c r="DI280" i="26464"/>
  <c r="DJ280" i="26464"/>
  <c r="DS280" i="26464"/>
  <c r="DT280" i="26464"/>
  <c r="DU280" i="26464"/>
  <c r="DZ280" i="26464"/>
  <c r="EA280" i="26464"/>
  <c r="EB280" i="26464"/>
  <c r="EC280" i="26464"/>
  <c r="ED280" i="26464"/>
  <c r="EE280" i="26464"/>
  <c r="EF280" i="26464"/>
  <c r="EG280" i="26464"/>
  <c r="EH280" i="26464"/>
  <c r="EI280" i="26464"/>
  <c r="EJ280" i="26464"/>
  <c r="EK280" i="26464"/>
  <c r="EL280" i="26464"/>
  <c r="EM280" i="26464"/>
  <c r="EN280" i="26464"/>
  <c r="EO280" i="26464"/>
  <c r="EP280" i="26464"/>
  <c r="A281" i="26464"/>
  <c r="B281" i="26464"/>
  <c r="C281" i="26464"/>
  <c r="E281" i="26464"/>
  <c r="F281" i="26464"/>
  <c r="G281" i="26464"/>
  <c r="H281" i="26464"/>
  <c r="I281" i="26464"/>
  <c r="J281" i="26464"/>
  <c r="K281" i="26464"/>
  <c r="L281" i="26464"/>
  <c r="M281" i="26464"/>
  <c r="N281" i="26464"/>
  <c r="O281" i="26464"/>
  <c r="P281" i="26464"/>
  <c r="Q281" i="26464"/>
  <c r="R281" i="26464"/>
  <c r="S281" i="26464"/>
  <c r="T281" i="26464"/>
  <c r="U281" i="26464"/>
  <c r="V281" i="26464"/>
  <c r="W281" i="26464"/>
  <c r="X281" i="26464"/>
  <c r="Y281" i="26464"/>
  <c r="Z281" i="26464"/>
  <c r="AA281" i="26464"/>
  <c r="AB281" i="26464"/>
  <c r="AC281" i="26464"/>
  <c r="AD281" i="26464"/>
  <c r="AE281" i="26464"/>
  <c r="AF281" i="26464"/>
  <c r="AG281" i="26464"/>
  <c r="AH281" i="26464"/>
  <c r="AI281" i="26464"/>
  <c r="AJ281" i="26464"/>
  <c r="AK281" i="26464"/>
  <c r="AR281" i="26464"/>
  <c r="AS281" i="26464"/>
  <c r="AT281" i="26464"/>
  <c r="AU281" i="26464"/>
  <c r="AY281" i="26464"/>
  <c r="AZ281" i="26464"/>
  <c r="CI281" i="26464"/>
  <c r="CJ281" i="26464"/>
  <c r="CK281" i="26464"/>
  <c r="CL281" i="26464"/>
  <c r="CW281" i="26464"/>
  <c r="CX281" i="26464"/>
  <c r="DS281" i="26464"/>
  <c r="DT281" i="26464"/>
  <c r="DU281" i="26464"/>
  <c r="EF281" i="26464"/>
  <c r="EG281" i="26464"/>
  <c r="EH281" i="26464"/>
  <c r="EI281" i="26464"/>
  <c r="EJ281" i="26464"/>
  <c r="EK281" i="26464"/>
  <c r="EL281" i="26464"/>
  <c r="EM281" i="26464"/>
  <c r="EN281" i="26464"/>
  <c r="EO281" i="26464"/>
  <c r="EP281" i="26464"/>
  <c r="A282" i="26464"/>
  <c r="B282" i="26464"/>
  <c r="C282" i="26464"/>
  <c r="E282" i="26464"/>
  <c r="F282" i="26464"/>
  <c r="G282" i="26464"/>
  <c r="H282" i="26464"/>
  <c r="I282" i="26464"/>
  <c r="J282" i="26464"/>
  <c r="K282" i="26464"/>
  <c r="L282" i="26464"/>
  <c r="M282" i="26464"/>
  <c r="N282" i="26464"/>
  <c r="O282" i="26464"/>
  <c r="P282" i="26464"/>
  <c r="Q282" i="26464"/>
  <c r="R282" i="26464"/>
  <c r="S282" i="26464"/>
  <c r="T282" i="26464"/>
  <c r="U282" i="26464"/>
  <c r="V282" i="26464"/>
  <c r="W282" i="26464"/>
  <c r="X282" i="26464"/>
  <c r="Y282" i="26464"/>
  <c r="Z282" i="26464"/>
  <c r="AA282" i="26464"/>
  <c r="AB282" i="26464"/>
  <c r="AC282" i="26464"/>
  <c r="AD282" i="26464"/>
  <c r="AE282" i="26464"/>
  <c r="AF282" i="26464"/>
  <c r="AG282" i="26464"/>
  <c r="AH282" i="26464"/>
  <c r="AI282" i="26464"/>
  <c r="AJ282" i="26464"/>
  <c r="AK282" i="26464"/>
  <c r="AR282" i="26464"/>
  <c r="AS282" i="26464"/>
  <c r="AT282" i="26464"/>
  <c r="AU282" i="26464"/>
  <c r="AY282" i="26464"/>
  <c r="AZ282" i="26464"/>
  <c r="CI282" i="26464"/>
  <c r="CJ282" i="26464"/>
  <c r="CK282" i="26464"/>
  <c r="CL282" i="26464"/>
  <c r="CW282" i="26464"/>
  <c r="CX282" i="26464"/>
  <c r="DS282" i="26464"/>
  <c r="DT282" i="26464"/>
  <c r="DU282" i="26464"/>
  <c r="EF282" i="26464"/>
  <c r="EG282" i="26464"/>
  <c r="A283" i="26464"/>
  <c r="B283" i="26464"/>
  <c r="AR283" i="26464"/>
  <c r="AS283" i="26464"/>
  <c r="AT283" i="26464"/>
  <c r="AU283" i="26464"/>
  <c r="AY283" i="26464"/>
  <c r="AZ283" i="26464"/>
  <c r="CI283" i="26464"/>
  <c r="CJ283" i="26464"/>
  <c r="CW283" i="26464"/>
  <c r="CX283" i="26464"/>
  <c r="EF283" i="26464"/>
  <c r="EG283" i="26464"/>
  <c r="AR284" i="26464"/>
  <c r="AS284" i="26464"/>
  <c r="AT284" i="26464"/>
  <c r="AU284" i="26464"/>
  <c r="CI284" i="26464"/>
  <c r="CJ284" i="26464"/>
  <c r="CW284" i="26464"/>
  <c r="CX284" i="26464"/>
  <c r="EF284" i="26464"/>
  <c r="EG284" i="26464"/>
  <c r="AR285" i="26464"/>
  <c r="AS285" i="26464"/>
  <c r="AT285" i="26464"/>
  <c r="AU285" i="26464"/>
  <c r="CW285" i="26464"/>
  <c r="CX285" i="26464"/>
  <c r="EF285" i="26464"/>
  <c r="EG285" i="26464"/>
  <c r="AR286" i="26464"/>
  <c r="AS286" i="26464"/>
  <c r="AT286" i="26464"/>
  <c r="AU286" i="26464"/>
  <c r="CW286" i="26464"/>
  <c r="CX286" i="26464"/>
  <c r="EF286" i="26464"/>
  <c r="EG286" i="26464"/>
  <c r="AR287" i="26464"/>
  <c r="AS287" i="26464"/>
  <c r="AT287" i="26464"/>
  <c r="AU287" i="26464"/>
  <c r="CW287" i="26464"/>
  <c r="CX287" i="26464"/>
  <c r="EF287" i="26464"/>
  <c r="EG287" i="26464"/>
  <c r="AT288" i="26464"/>
  <c r="AU288" i="26464"/>
  <c r="CW288" i="26464"/>
  <c r="CX288" i="26464"/>
  <c r="AT289" i="26464"/>
  <c r="AU289" i="26464"/>
  <c r="CW289" i="26464"/>
  <c r="CX289" i="26464"/>
  <c r="CW290" i="26464"/>
  <c r="CX290" i="26464"/>
  <c r="CW291" i="26464"/>
  <c r="CX291" i="26464"/>
  <c r="CW292" i="26464"/>
  <c r="CX292" i="26464"/>
  <c r="CW293" i="26464"/>
  <c r="CX293" i="26464"/>
  <c r="CW294" i="26464"/>
  <c r="CX294" i="26464"/>
  <c r="CW295" i="26464"/>
  <c r="CX295" i="26464"/>
  <c r="CW296" i="26464"/>
  <c r="CX296" i="26464"/>
  <c r="CW297" i="26464"/>
  <c r="CX297" i="26464"/>
  <c r="CW298" i="26464"/>
  <c r="CX298" i="26464"/>
  <c r="CW299" i="26464"/>
  <c r="CX299" i="26464"/>
  <c r="CW300" i="26464"/>
  <c r="CX300" i="26464"/>
  <c r="CW301" i="26464"/>
  <c r="CX301" i="26464"/>
  <c r="CW302" i="26464"/>
  <c r="CX302" i="26464"/>
  <c r="CW303" i="26464"/>
  <c r="CX303" i="26464"/>
  <c r="CW304" i="26464"/>
  <c r="CX304" i="26464"/>
  <c r="C3" i="26465"/>
  <c r="E3" i="26465"/>
  <c r="F3" i="26465"/>
  <c r="I3" i="26465"/>
  <c r="K3" i="26465"/>
  <c r="L3" i="26465"/>
  <c r="M3" i="26465"/>
  <c r="N3" i="26465"/>
  <c r="O3" i="26465"/>
  <c r="P3" i="26465"/>
  <c r="Q3" i="26465"/>
  <c r="R3" i="26465"/>
  <c r="S3" i="26465"/>
  <c r="T3" i="26465"/>
  <c r="U3" i="26465"/>
  <c r="W3" i="26465"/>
  <c r="X3" i="26465"/>
  <c r="Z3" i="26465"/>
  <c r="C4" i="26465"/>
  <c r="E4" i="26465"/>
  <c r="F4" i="26465"/>
  <c r="I4" i="26465"/>
  <c r="K4" i="26465"/>
  <c r="L4" i="26465"/>
  <c r="M4" i="26465"/>
  <c r="N4" i="26465"/>
  <c r="O4" i="26465"/>
  <c r="P4" i="26465"/>
  <c r="Q4" i="26465"/>
  <c r="R4" i="26465"/>
  <c r="S4" i="26465"/>
  <c r="T4" i="26465"/>
  <c r="U4" i="26465"/>
  <c r="W4" i="26465"/>
  <c r="X4" i="26465"/>
  <c r="Z4" i="26465"/>
  <c r="C5" i="26465"/>
  <c r="E5" i="26465"/>
  <c r="F5" i="26465"/>
  <c r="I5" i="26465"/>
  <c r="K5" i="26465"/>
  <c r="L5" i="26465"/>
  <c r="M5" i="26465"/>
  <c r="N5" i="26465"/>
  <c r="O5" i="26465"/>
  <c r="P5" i="26465"/>
  <c r="Q5" i="26465"/>
  <c r="R5" i="26465"/>
  <c r="S5" i="26465"/>
  <c r="T5" i="26465"/>
  <c r="U5" i="26465"/>
  <c r="W5" i="26465"/>
  <c r="X5" i="26465"/>
  <c r="Z5" i="26465"/>
  <c r="C6" i="26465"/>
  <c r="E6" i="26465"/>
  <c r="F6" i="26465"/>
  <c r="I6" i="26465"/>
  <c r="K6" i="26465"/>
  <c r="L6" i="26465"/>
  <c r="M6" i="26465"/>
  <c r="N6" i="26465"/>
  <c r="O6" i="26465"/>
  <c r="P6" i="26465"/>
  <c r="Q6" i="26465"/>
  <c r="R6" i="26465"/>
  <c r="S6" i="26465"/>
  <c r="T6" i="26465"/>
  <c r="U6" i="26465"/>
  <c r="W6" i="26465"/>
  <c r="X6" i="26465"/>
  <c r="Z6" i="26465"/>
  <c r="C7" i="26465"/>
  <c r="E7" i="26465"/>
  <c r="F7" i="26465"/>
  <c r="I7" i="26465"/>
  <c r="K7" i="26465"/>
  <c r="L7" i="26465"/>
  <c r="M7" i="26465"/>
  <c r="N7" i="26465"/>
  <c r="O7" i="26465"/>
  <c r="P7" i="26465"/>
  <c r="Q7" i="26465"/>
  <c r="R7" i="26465"/>
  <c r="S7" i="26465"/>
  <c r="T7" i="26465"/>
  <c r="U7" i="26465"/>
  <c r="W7" i="26465"/>
  <c r="X7" i="26465"/>
  <c r="Z7" i="26465"/>
  <c r="C8" i="26465"/>
  <c r="E8" i="26465"/>
  <c r="F8" i="26465"/>
  <c r="I8" i="26465"/>
  <c r="K8" i="26465"/>
  <c r="L8" i="26465"/>
  <c r="M8" i="26465"/>
  <c r="N8" i="26465"/>
  <c r="O8" i="26465"/>
  <c r="P8" i="26465"/>
  <c r="Q8" i="26465"/>
  <c r="R8" i="26465"/>
  <c r="S8" i="26465"/>
  <c r="T8" i="26465"/>
  <c r="U8" i="26465"/>
  <c r="W8" i="26465"/>
  <c r="X8" i="26465"/>
  <c r="Z8" i="26465"/>
  <c r="C9" i="26465"/>
  <c r="E9" i="26465"/>
  <c r="F9" i="26465"/>
  <c r="I9" i="26465"/>
  <c r="K9" i="26465"/>
  <c r="L9" i="26465"/>
  <c r="M9" i="26465"/>
  <c r="N9" i="26465"/>
  <c r="O9" i="26465"/>
  <c r="P9" i="26465"/>
  <c r="Q9" i="26465"/>
  <c r="R9" i="26465"/>
  <c r="S9" i="26465"/>
  <c r="T9" i="26465"/>
  <c r="U9" i="26465"/>
  <c r="W9" i="26465"/>
  <c r="X9" i="26465"/>
  <c r="Z9" i="26465"/>
  <c r="C10" i="26465"/>
  <c r="E10" i="26465"/>
  <c r="F10" i="26465"/>
  <c r="I10" i="26465"/>
  <c r="K10" i="26465"/>
  <c r="L10" i="26465"/>
  <c r="M10" i="26465"/>
  <c r="N10" i="26465"/>
  <c r="O10" i="26465"/>
  <c r="P10" i="26465"/>
  <c r="Q10" i="26465"/>
  <c r="R10" i="26465"/>
  <c r="S10" i="26465"/>
  <c r="T10" i="26465"/>
  <c r="U10" i="26465"/>
  <c r="W10" i="26465"/>
  <c r="X10" i="26465"/>
  <c r="Z10" i="26465"/>
  <c r="C11" i="26465"/>
  <c r="E11" i="26465"/>
  <c r="F11" i="26465"/>
  <c r="I11" i="26465"/>
  <c r="K11" i="26465"/>
  <c r="L11" i="26465"/>
  <c r="M11" i="26465"/>
  <c r="N11" i="26465"/>
  <c r="O11" i="26465"/>
  <c r="P11" i="26465"/>
  <c r="Q11" i="26465"/>
  <c r="R11" i="26465"/>
  <c r="S11" i="26465"/>
  <c r="T11" i="26465"/>
  <c r="U11" i="26465"/>
  <c r="W11" i="26465"/>
  <c r="X11" i="26465"/>
  <c r="Z11" i="26465"/>
  <c r="C12" i="26465"/>
  <c r="E12" i="26465"/>
  <c r="F12" i="26465"/>
  <c r="I12" i="26465"/>
  <c r="K12" i="26465"/>
  <c r="L12" i="26465"/>
  <c r="M12" i="26465"/>
  <c r="N12" i="26465"/>
  <c r="O12" i="26465"/>
  <c r="P12" i="26465"/>
  <c r="Q12" i="26465"/>
  <c r="R12" i="26465"/>
  <c r="S12" i="26465"/>
  <c r="T12" i="26465"/>
  <c r="U12" i="26465"/>
  <c r="W12" i="26465"/>
  <c r="X12" i="26465"/>
  <c r="Z12" i="26465"/>
  <c r="C13" i="26465"/>
  <c r="E13" i="26465"/>
  <c r="F13" i="26465"/>
  <c r="I13" i="26465"/>
  <c r="K13" i="26465"/>
  <c r="L13" i="26465"/>
  <c r="M13" i="26465"/>
  <c r="N13" i="26465"/>
  <c r="O13" i="26465"/>
  <c r="P13" i="26465"/>
  <c r="Q13" i="26465"/>
  <c r="R13" i="26465"/>
  <c r="S13" i="26465"/>
  <c r="T13" i="26465"/>
  <c r="U13" i="26465"/>
  <c r="W13" i="26465"/>
  <c r="X13" i="26465"/>
  <c r="Z13" i="26465"/>
  <c r="F14" i="26465"/>
  <c r="I14" i="26465"/>
  <c r="L14" i="26465"/>
  <c r="M14" i="26465"/>
  <c r="N14" i="26465"/>
  <c r="O14" i="26465"/>
  <c r="P14" i="26465"/>
  <c r="Q14" i="26465"/>
  <c r="R14" i="26465"/>
  <c r="S14" i="26465"/>
  <c r="T14" i="26465"/>
  <c r="U14" i="26465"/>
  <c r="W14" i="26465"/>
  <c r="X14" i="26465"/>
  <c r="Z14" i="26465"/>
  <c r="A18" i="26465"/>
  <c r="C18" i="26465"/>
  <c r="D18" i="26465"/>
  <c r="E18" i="26465"/>
  <c r="F18" i="26465"/>
  <c r="G18" i="26465"/>
  <c r="H18" i="26465"/>
  <c r="I18" i="26465"/>
  <c r="J18" i="26465"/>
  <c r="K18" i="26465"/>
  <c r="L18" i="26465"/>
  <c r="M18" i="26465"/>
  <c r="N18" i="26465"/>
  <c r="A19" i="26465"/>
  <c r="C19" i="26465"/>
  <c r="D19" i="26465"/>
  <c r="E19" i="26465"/>
  <c r="F19" i="26465"/>
  <c r="G19" i="26465"/>
  <c r="H19" i="26465"/>
  <c r="I19" i="26465"/>
  <c r="J19" i="26465"/>
  <c r="K19" i="26465"/>
  <c r="L19" i="26465"/>
  <c r="M19" i="26465"/>
  <c r="N19" i="26465"/>
  <c r="A20" i="26465"/>
  <c r="C20" i="26465"/>
  <c r="D20" i="26465"/>
  <c r="E20" i="26465"/>
  <c r="F20" i="26465"/>
  <c r="G20" i="26465"/>
  <c r="H20" i="26465"/>
  <c r="I20" i="26465"/>
  <c r="J20" i="26465"/>
  <c r="K20" i="26465"/>
  <c r="L20" i="26465"/>
  <c r="M20" i="26465"/>
  <c r="N20" i="26465"/>
  <c r="A21" i="26465"/>
  <c r="C21" i="26465"/>
  <c r="D21" i="26465"/>
  <c r="E21" i="26465"/>
  <c r="F21" i="26465"/>
  <c r="G21" i="26465"/>
  <c r="H21" i="26465"/>
  <c r="I21" i="26465"/>
  <c r="J21" i="26465"/>
  <c r="K21" i="26465"/>
  <c r="L21" i="26465"/>
  <c r="M21" i="26465"/>
  <c r="N21" i="26465"/>
  <c r="A22" i="26465"/>
  <c r="C22" i="26465"/>
  <c r="D22" i="26465"/>
  <c r="E22" i="26465"/>
  <c r="F22" i="26465"/>
  <c r="G22" i="26465"/>
  <c r="H22" i="26465"/>
  <c r="I22" i="26465"/>
  <c r="J22" i="26465"/>
  <c r="K22" i="26465"/>
  <c r="L22" i="26465"/>
  <c r="M22" i="26465"/>
  <c r="N22" i="26465"/>
  <c r="A23" i="26465"/>
  <c r="C23" i="26465"/>
  <c r="D23" i="26465"/>
  <c r="E23" i="26465"/>
  <c r="F23" i="26465"/>
  <c r="G23" i="26465"/>
  <c r="H23" i="26465"/>
  <c r="I23" i="26465"/>
  <c r="J23" i="26465"/>
  <c r="K23" i="26465"/>
  <c r="L23" i="26465"/>
  <c r="M23" i="26465"/>
  <c r="N23" i="26465"/>
  <c r="A24" i="26465"/>
  <c r="C24" i="26465"/>
  <c r="D24" i="26465"/>
  <c r="E24" i="26465"/>
  <c r="F24" i="26465"/>
  <c r="G24" i="26465"/>
  <c r="H24" i="26465"/>
  <c r="I24" i="26465"/>
  <c r="J24" i="26465"/>
  <c r="K24" i="26465"/>
  <c r="L24" i="26465"/>
  <c r="M24" i="26465"/>
  <c r="N24" i="26465"/>
  <c r="A25" i="26465"/>
  <c r="C25" i="26465"/>
  <c r="D25" i="26465"/>
  <c r="E25" i="26465"/>
  <c r="F25" i="26465"/>
  <c r="G25" i="26465"/>
  <c r="H25" i="26465"/>
  <c r="I25" i="26465"/>
  <c r="J25" i="26465"/>
  <c r="K25" i="26465"/>
  <c r="L25" i="26465"/>
  <c r="M25" i="26465"/>
  <c r="N25" i="26465"/>
  <c r="A26" i="26465"/>
  <c r="C26" i="26465"/>
  <c r="D26" i="26465"/>
  <c r="E26" i="26465"/>
  <c r="F26" i="26465"/>
  <c r="G26" i="26465"/>
  <c r="H26" i="26465"/>
  <c r="I26" i="26465"/>
  <c r="J26" i="26465"/>
  <c r="K26" i="26465"/>
  <c r="L26" i="26465"/>
  <c r="M26" i="26465"/>
  <c r="N26" i="26465"/>
  <c r="A27" i="26465"/>
  <c r="C27" i="26465"/>
  <c r="D27" i="26465"/>
  <c r="E27" i="26465"/>
  <c r="F27" i="26465"/>
  <c r="G27" i="26465"/>
  <c r="H27" i="26465"/>
  <c r="I27" i="26465"/>
  <c r="J27" i="26465"/>
  <c r="K27" i="26465"/>
  <c r="L27" i="26465"/>
  <c r="M27" i="26465"/>
  <c r="N27" i="26465"/>
  <c r="A28" i="26465"/>
  <c r="C28" i="26465"/>
  <c r="D28" i="26465"/>
  <c r="E28" i="26465"/>
  <c r="F28" i="26465"/>
  <c r="G28" i="26465"/>
  <c r="H28" i="26465"/>
  <c r="I28" i="26465"/>
  <c r="J28" i="26465"/>
  <c r="K28" i="26465"/>
  <c r="L28" i="26465"/>
  <c r="M28" i="26465"/>
  <c r="N28" i="26465"/>
  <c r="A29" i="26465"/>
  <c r="C29" i="26465"/>
  <c r="D29" i="26465"/>
  <c r="E29" i="26465"/>
  <c r="F29" i="26465"/>
  <c r="G29" i="26465"/>
  <c r="H29" i="26465"/>
  <c r="I29" i="26465"/>
  <c r="J29" i="26465"/>
  <c r="K29" i="26465"/>
  <c r="L29" i="26465"/>
  <c r="M29" i="26465"/>
  <c r="N29" i="26465"/>
  <c r="A33" i="26465"/>
  <c r="C33" i="26465"/>
  <c r="D33" i="26465"/>
  <c r="E33" i="26465"/>
  <c r="F33" i="26465"/>
  <c r="G33" i="26465"/>
  <c r="H33" i="26465"/>
  <c r="I33" i="26465"/>
  <c r="J33" i="26465"/>
  <c r="K33" i="26465"/>
  <c r="L33" i="26465"/>
  <c r="M33" i="26465"/>
  <c r="N33" i="26465"/>
  <c r="A34" i="26465"/>
  <c r="C34" i="26465"/>
  <c r="D34" i="26465"/>
  <c r="E34" i="26465"/>
  <c r="F34" i="26465"/>
  <c r="G34" i="26465"/>
  <c r="H34" i="26465"/>
  <c r="I34" i="26465"/>
  <c r="J34" i="26465"/>
  <c r="K34" i="26465"/>
  <c r="L34" i="26465"/>
  <c r="M34" i="26465"/>
  <c r="N34" i="26465"/>
  <c r="A35" i="26465"/>
  <c r="C35" i="26465"/>
  <c r="D35" i="26465"/>
  <c r="E35" i="26465"/>
  <c r="F35" i="26465"/>
  <c r="G35" i="26465"/>
  <c r="H35" i="26465"/>
  <c r="I35" i="26465"/>
  <c r="J35" i="26465"/>
  <c r="K35" i="26465"/>
  <c r="L35" i="26465"/>
  <c r="M35" i="26465"/>
  <c r="N35" i="26465"/>
  <c r="A36" i="26465"/>
  <c r="C36" i="26465"/>
  <c r="D36" i="26465"/>
  <c r="E36" i="26465"/>
  <c r="F36" i="26465"/>
  <c r="G36" i="26465"/>
  <c r="H36" i="26465"/>
  <c r="I36" i="26465"/>
  <c r="J36" i="26465"/>
  <c r="K36" i="26465"/>
  <c r="L36" i="26465"/>
  <c r="M36" i="26465"/>
  <c r="N36" i="26465"/>
  <c r="A37" i="26465"/>
  <c r="C37" i="26465"/>
  <c r="D37" i="26465"/>
  <c r="E37" i="26465"/>
  <c r="F37" i="26465"/>
  <c r="G37" i="26465"/>
  <c r="H37" i="26465"/>
  <c r="I37" i="26465"/>
  <c r="J37" i="26465"/>
  <c r="K37" i="26465"/>
  <c r="L37" i="26465"/>
  <c r="M37" i="26465"/>
  <c r="N37" i="26465"/>
  <c r="A38" i="26465"/>
  <c r="C38" i="26465"/>
  <c r="D38" i="26465"/>
  <c r="E38" i="26465"/>
  <c r="F38" i="26465"/>
  <c r="G38" i="26465"/>
  <c r="H38" i="26465"/>
  <c r="I38" i="26465"/>
  <c r="J38" i="26465"/>
  <c r="K38" i="26465"/>
  <c r="L38" i="26465"/>
  <c r="M38" i="26465"/>
  <c r="N38" i="26465"/>
  <c r="A39" i="26465"/>
  <c r="C39" i="26465"/>
  <c r="D39" i="26465"/>
  <c r="E39" i="26465"/>
  <c r="F39" i="26465"/>
  <c r="G39" i="26465"/>
  <c r="H39" i="26465"/>
  <c r="I39" i="26465"/>
  <c r="J39" i="26465"/>
  <c r="K39" i="26465"/>
  <c r="L39" i="26465"/>
  <c r="M39" i="26465"/>
  <c r="N39" i="26465"/>
  <c r="A40" i="26465"/>
  <c r="C40" i="26465"/>
  <c r="D40" i="26465"/>
  <c r="E40" i="26465"/>
  <c r="F40" i="26465"/>
  <c r="G40" i="26465"/>
  <c r="H40" i="26465"/>
  <c r="I40" i="26465"/>
  <c r="J40" i="26465"/>
  <c r="K40" i="26465"/>
  <c r="L40" i="26465"/>
  <c r="M40" i="26465"/>
  <c r="N40" i="26465"/>
  <c r="A41" i="26465"/>
  <c r="C41" i="26465"/>
  <c r="D41" i="26465"/>
  <c r="E41" i="26465"/>
  <c r="F41" i="26465"/>
  <c r="G41" i="26465"/>
  <c r="H41" i="26465"/>
  <c r="I41" i="26465"/>
  <c r="J41" i="26465"/>
  <c r="K41" i="26465"/>
  <c r="L41" i="26465"/>
  <c r="M41" i="26465"/>
  <c r="N41" i="26465"/>
  <c r="A42" i="26465"/>
  <c r="C42" i="26465"/>
  <c r="D42" i="26465"/>
  <c r="E42" i="26465"/>
  <c r="F42" i="26465"/>
  <c r="G42" i="26465"/>
  <c r="H42" i="26465"/>
  <c r="I42" i="26465"/>
  <c r="J42" i="26465"/>
  <c r="K42" i="26465"/>
  <c r="L42" i="26465"/>
  <c r="M42" i="26465"/>
  <c r="N42" i="26465"/>
  <c r="A43" i="26465"/>
  <c r="C43" i="26465"/>
  <c r="D43" i="26465"/>
  <c r="E43" i="26465"/>
  <c r="F43" i="26465"/>
  <c r="G43" i="26465"/>
  <c r="H43" i="26465"/>
  <c r="I43" i="26465"/>
  <c r="J43" i="26465"/>
  <c r="K43" i="26465"/>
  <c r="L43" i="26465"/>
  <c r="M43" i="26465"/>
  <c r="N43" i="26465"/>
  <c r="A44" i="26465"/>
  <c r="C44" i="26465"/>
  <c r="D44" i="26465"/>
  <c r="E44" i="26465"/>
  <c r="F44" i="26465"/>
  <c r="G44" i="26465"/>
  <c r="H44" i="26465"/>
  <c r="I44" i="26465"/>
  <c r="J44" i="26465"/>
  <c r="K44" i="26465"/>
  <c r="L44" i="26465"/>
  <c r="M44" i="26465"/>
  <c r="N44" i="26465"/>
  <c r="E2" i="26468"/>
  <c r="E3" i="26468"/>
  <c r="E4" i="26468"/>
  <c r="E5" i="26468"/>
  <c r="E6" i="26468"/>
  <c r="E7" i="26468"/>
  <c r="E8" i="26468"/>
  <c r="E9" i="26468"/>
  <c r="E10" i="26468"/>
  <c r="E11" i="26468"/>
  <c r="E12" i="26468"/>
  <c r="E13" i="26468"/>
  <c r="E14" i="26468"/>
  <c r="E15" i="26468"/>
  <c r="E16" i="26468"/>
  <c r="E17" i="26468"/>
  <c r="E18" i="26468"/>
  <c r="E19" i="26468"/>
  <c r="E20" i="26468"/>
  <c r="E21" i="26468"/>
  <c r="E22" i="26468"/>
  <c r="E23" i="26468"/>
  <c r="E24" i="26468"/>
  <c r="E25" i="26468"/>
  <c r="E26" i="26468"/>
  <c r="E27" i="26468"/>
  <c r="E28" i="26468"/>
  <c r="E29" i="26468"/>
  <c r="E30" i="26468"/>
  <c r="E31" i="26468"/>
  <c r="E32" i="26468"/>
  <c r="E33" i="26468"/>
  <c r="E34" i="26468"/>
  <c r="E35" i="26468"/>
  <c r="E36" i="26468"/>
  <c r="E37" i="26468"/>
  <c r="E38" i="26468"/>
  <c r="E39" i="26468"/>
  <c r="E40" i="26468"/>
  <c r="E41" i="26468"/>
  <c r="E42" i="26468"/>
  <c r="E43" i="26468"/>
  <c r="E44" i="26468"/>
  <c r="E45" i="26468"/>
  <c r="E46" i="26468"/>
  <c r="E47" i="26468"/>
  <c r="E48" i="26468"/>
  <c r="E49" i="26468"/>
  <c r="E50" i="26468"/>
  <c r="E51" i="26468"/>
  <c r="E52" i="26468"/>
  <c r="E53" i="26468"/>
  <c r="E54" i="26468"/>
  <c r="E55" i="26468"/>
  <c r="E56" i="26468"/>
  <c r="E57" i="26468"/>
  <c r="E58" i="26468"/>
  <c r="E59" i="26468"/>
  <c r="E60" i="26468"/>
  <c r="E61" i="26468"/>
  <c r="E62" i="26468"/>
  <c r="E63" i="26468"/>
  <c r="E64" i="26468"/>
  <c r="E65" i="26468"/>
  <c r="E66" i="26468"/>
  <c r="E67" i="26468"/>
  <c r="E68" i="26468"/>
  <c r="E69" i="26468"/>
  <c r="E70" i="26468"/>
  <c r="E71" i="26468"/>
  <c r="E72" i="26468"/>
  <c r="E73" i="26468"/>
  <c r="E74" i="26468"/>
  <c r="E75" i="26468"/>
  <c r="E76" i="26468"/>
  <c r="E77" i="26468"/>
  <c r="E78" i="26468"/>
  <c r="E79" i="26468"/>
  <c r="E80" i="26468"/>
  <c r="E81" i="26468"/>
  <c r="E82" i="26468"/>
  <c r="E83" i="26468"/>
  <c r="E84" i="26468"/>
  <c r="E85" i="26468"/>
  <c r="E86" i="26468"/>
  <c r="E87" i="26468"/>
  <c r="E88" i="26468"/>
  <c r="E89" i="26468"/>
  <c r="E90" i="26468"/>
  <c r="E91" i="26468"/>
  <c r="C8" i="17"/>
  <c r="C9" i="17"/>
  <c r="C10" i="17"/>
  <c r="F13" i="17"/>
  <c r="G13" i="17"/>
  <c r="H13" i="17"/>
  <c r="I13" i="17"/>
  <c r="F14" i="17"/>
  <c r="G14" i="17"/>
  <c r="H14" i="17"/>
  <c r="I14" i="17"/>
  <c r="I15" i="17"/>
  <c r="F19" i="17"/>
  <c r="G19" i="17"/>
  <c r="H19" i="17"/>
  <c r="I19" i="17"/>
  <c r="F20" i="17"/>
  <c r="G20" i="17"/>
  <c r="H20" i="17"/>
  <c r="I20" i="17"/>
  <c r="I21" i="17"/>
  <c r="A1" i="26466"/>
  <c r="B4" i="26466"/>
  <c r="C4" i="26466"/>
  <c r="B5" i="26466"/>
  <c r="C5" i="26466"/>
  <c r="B6" i="26466"/>
  <c r="C6" i="26466"/>
  <c r="B7" i="26466"/>
  <c r="C7" i="26466"/>
  <c r="B8" i="26466"/>
  <c r="C8" i="26466"/>
  <c r="B9" i="26466"/>
  <c r="C9" i="26466"/>
  <c r="B10" i="26466"/>
  <c r="C10" i="26466"/>
  <c r="B11" i="26466"/>
  <c r="C11" i="26466"/>
  <c r="B12" i="26466"/>
  <c r="C12" i="26466"/>
  <c r="B13" i="26466"/>
  <c r="C13" i="26466"/>
  <c r="B14" i="26466"/>
  <c r="C14" i="26466"/>
  <c r="B15" i="26466"/>
  <c r="C15" i="26466"/>
  <c r="B16" i="26466"/>
  <c r="C16" i="26466"/>
  <c r="B17" i="26466"/>
  <c r="C17" i="26466"/>
  <c r="B18" i="26466"/>
  <c r="C18" i="26466"/>
  <c r="B19" i="26466"/>
  <c r="C19" i="26466"/>
  <c r="B20" i="26466"/>
  <c r="C20" i="26466"/>
</calcChain>
</file>

<file path=xl/comments1.xml><?xml version="1.0" encoding="utf-8"?>
<comments xmlns="http://schemas.openxmlformats.org/spreadsheetml/2006/main">
  <authors>
    <author>mlenhar</author>
  </authors>
  <commentList>
    <comment ref="DI6" authorId="0" shapeId="0">
      <text>
        <r>
          <rPr>
            <b/>
            <sz val="8"/>
            <color indexed="81"/>
            <rFont val="Tahoma"/>
          </rPr>
          <t>mlenhar:</t>
        </r>
        <r>
          <rPr>
            <sz val="8"/>
            <color indexed="81"/>
            <rFont val="Tahoma"/>
          </rPr>
          <t xml:space="preserve">
I &amp; II are 530MW each</t>
        </r>
      </text>
    </comment>
  </commentList>
</comments>
</file>

<file path=xl/sharedStrings.xml><?xml version="1.0" encoding="utf-8"?>
<sst xmlns="http://schemas.openxmlformats.org/spreadsheetml/2006/main" count="934" uniqueCount="338">
  <si>
    <t>Topock</t>
  </si>
  <si>
    <t>Ehrenberg</t>
  </si>
  <si>
    <t>Kern/Mojave</t>
  </si>
  <si>
    <t>KRS</t>
  </si>
  <si>
    <t>TW-Needles</t>
  </si>
  <si>
    <t>Cal Prod</t>
  </si>
  <si>
    <t>Southern Trails</t>
  </si>
  <si>
    <t>BAJA</t>
  </si>
  <si>
    <t>Northern Baja</t>
  </si>
  <si>
    <t>Socal Sendouts</t>
  </si>
  <si>
    <t>TOTAL</t>
  </si>
  <si>
    <t>Net Sendout</t>
  </si>
  <si>
    <t>Monthly Storage</t>
  </si>
  <si>
    <t>Total Receipts</t>
  </si>
  <si>
    <t>Growth Rate</t>
  </si>
  <si>
    <t>Hours Running</t>
  </si>
  <si>
    <t>Est. Gas Burns - Peak Load</t>
  </si>
  <si>
    <t>California</t>
  </si>
  <si>
    <t>Plant Name</t>
  </si>
  <si>
    <t>Date Online</t>
  </si>
  <si>
    <t>MW</t>
  </si>
  <si>
    <t>Est. HR</t>
  </si>
  <si>
    <t>NP</t>
  </si>
  <si>
    <t>Los Medanos</t>
  </si>
  <si>
    <t>High Probability</t>
  </si>
  <si>
    <t>SP</t>
  </si>
  <si>
    <t>ZP</t>
  </si>
  <si>
    <t>Sutter</t>
  </si>
  <si>
    <t>La Paloma</t>
  </si>
  <si>
    <t>2001 Load</t>
  </si>
  <si>
    <t>Delta</t>
  </si>
  <si>
    <t>High Desert</t>
  </si>
  <si>
    <t>2002 Load</t>
  </si>
  <si>
    <t>Total CA Gas Load</t>
  </si>
  <si>
    <t>Elk Hills</t>
  </si>
  <si>
    <t>Moss Landing</t>
  </si>
  <si>
    <t>Otay Mesa</t>
  </si>
  <si>
    <t>Pastoria</t>
  </si>
  <si>
    <t>Blythe</t>
  </si>
  <si>
    <t>Midway Sunset</t>
  </si>
  <si>
    <t>Contra Costa</t>
  </si>
  <si>
    <t>Mountainview</t>
  </si>
  <si>
    <t>Three Mountains</t>
  </si>
  <si>
    <t>Potrero</t>
  </si>
  <si>
    <t>2003 Load</t>
  </si>
  <si>
    <t>Nueva Azalea</t>
  </si>
  <si>
    <t>Antelope Valley</t>
  </si>
  <si>
    <t>2004 Load</t>
  </si>
  <si>
    <t>Rockies</t>
  </si>
  <si>
    <t>Manchief</t>
  </si>
  <si>
    <t>Monahan</t>
  </si>
  <si>
    <t>2000 Load</t>
  </si>
  <si>
    <t>Ft. ST. Vrain</t>
  </si>
  <si>
    <t>Powhatan</t>
  </si>
  <si>
    <t>Ray Nixon</t>
  </si>
  <si>
    <t>PSCo.</t>
  </si>
  <si>
    <t>Total Rox Gas Load</t>
  </si>
  <si>
    <t>DSW</t>
  </si>
  <si>
    <t>NM</t>
  </si>
  <si>
    <t>Cobisa Person</t>
  </si>
  <si>
    <t>AZ</t>
  </si>
  <si>
    <t>South Point Power</t>
  </si>
  <si>
    <t>Griffith Energy</t>
  </si>
  <si>
    <t>Desert Basin</t>
  </si>
  <si>
    <t>West Phoenix 4</t>
  </si>
  <si>
    <t>West Phoenix 5</t>
  </si>
  <si>
    <t>Arlington Valley</t>
  </si>
  <si>
    <t>NV</t>
  </si>
  <si>
    <t>Las Vegas Cogen</t>
  </si>
  <si>
    <t>Panda Gila</t>
  </si>
  <si>
    <t>Harquahala</t>
  </si>
  <si>
    <t>Red Hawk Plant</t>
  </si>
  <si>
    <t>Gila Blend</t>
  </si>
  <si>
    <t>Total DSW Load</t>
  </si>
  <si>
    <t>Elko</t>
  </si>
  <si>
    <t xml:space="preserve">Apex Industrial </t>
  </si>
  <si>
    <t>Net Receipts</t>
  </si>
  <si>
    <t>Inj/WD</t>
  </si>
  <si>
    <t>Balance</t>
  </si>
  <si>
    <t>Socal</t>
  </si>
  <si>
    <t>Permian</t>
  </si>
  <si>
    <t>Waha</t>
  </si>
  <si>
    <t>SJ</t>
  </si>
  <si>
    <t>Date</t>
  </si>
  <si>
    <t>PG&amp;E</t>
  </si>
  <si>
    <t>Summer 01</t>
  </si>
  <si>
    <t>Summer 02</t>
  </si>
  <si>
    <t>Summer 03</t>
  </si>
  <si>
    <t>Summer 04</t>
  </si>
  <si>
    <t>Perm</t>
  </si>
  <si>
    <t>CG</t>
  </si>
  <si>
    <t>Rox</t>
  </si>
  <si>
    <t>Socal/Rox</t>
  </si>
  <si>
    <t>Winter 01-02</t>
  </si>
  <si>
    <t>Winter 02-03</t>
  </si>
  <si>
    <t>Winter 03-04</t>
  </si>
  <si>
    <t>Winter 04-05</t>
  </si>
  <si>
    <t>P/L</t>
  </si>
  <si>
    <t>Total P/L</t>
  </si>
  <si>
    <t>$/Mmbtu</t>
  </si>
  <si>
    <t>$/MWh</t>
  </si>
  <si>
    <t>Heat Rate</t>
  </si>
  <si>
    <t>Hours Runnig</t>
  </si>
  <si>
    <t>Plant Cap</t>
  </si>
  <si>
    <t>Term (Days)</t>
  </si>
  <si>
    <t>MWh/d</t>
  </si>
  <si>
    <t>*if Implied HR is above actual HR then buy the Spark Spread, vice versa</t>
  </si>
  <si>
    <t>Mmbtu/d</t>
  </si>
  <si>
    <t>Implied HR</t>
  </si>
  <si>
    <t>Buy Spark Spread:</t>
  </si>
  <si>
    <t>Price</t>
  </si>
  <si>
    <t>Term</t>
  </si>
  <si>
    <t>Units/d</t>
  </si>
  <si>
    <t>Sell Power</t>
  </si>
  <si>
    <t>Buy Gas</t>
  </si>
  <si>
    <t>Sell Spark Spread:</t>
  </si>
  <si>
    <t>Buy Power</t>
  </si>
  <si>
    <t>Sell Gas</t>
  </si>
  <si>
    <t>NX</t>
  </si>
  <si>
    <t>Power Price Equivalent</t>
  </si>
  <si>
    <t>HR est.</t>
  </si>
  <si>
    <t>Pipeline</t>
  </si>
  <si>
    <t>EPNG</t>
  </si>
  <si>
    <t>Kern</t>
  </si>
  <si>
    <t>CIG/PSCo.</t>
  </si>
  <si>
    <t>PNM</t>
  </si>
  <si>
    <t>SWG</t>
  </si>
  <si>
    <t>Kern/SWG</t>
  </si>
  <si>
    <t>NWPL</t>
  </si>
  <si>
    <t>EPNG/Socal</t>
  </si>
  <si>
    <t>Socal/Kern</t>
  </si>
  <si>
    <t>B</t>
  </si>
  <si>
    <t>?</t>
  </si>
  <si>
    <t>ON Peak</t>
  </si>
  <si>
    <t>PV</t>
  </si>
  <si>
    <t>PEAK</t>
  </si>
  <si>
    <t>OFF-PEAK</t>
  </si>
  <si>
    <t>Mid</t>
  </si>
  <si>
    <t>Nymex</t>
  </si>
  <si>
    <t>Gas Curves</t>
  </si>
  <si>
    <t>On Peak</t>
  </si>
  <si>
    <t>Off Peak</t>
  </si>
  <si>
    <t>O&amp;M</t>
  </si>
  <si>
    <t>Socal*HR+O&amp;M</t>
  </si>
  <si>
    <t>Rox*HR+O&amp;M</t>
  </si>
  <si>
    <t>SJ*HR+O&amp;M</t>
  </si>
  <si>
    <t>Perm*HR+O&amp;M</t>
  </si>
  <si>
    <t>PG&amp;E*HR+O&amp;M</t>
  </si>
  <si>
    <t>Three Mountain</t>
  </si>
  <si>
    <t>South Point</t>
  </si>
  <si>
    <t>Griffith</t>
  </si>
  <si>
    <t>W. Phoenix 5</t>
  </si>
  <si>
    <t>W. Phoenix 4</t>
  </si>
  <si>
    <t>LIBOR</t>
  </si>
  <si>
    <t>SP Peak</t>
  </si>
  <si>
    <t>SP Off</t>
  </si>
  <si>
    <t>NP Peak</t>
  </si>
  <si>
    <t>NP Off</t>
  </si>
  <si>
    <t>PV Peak</t>
  </si>
  <si>
    <t>PV Off</t>
  </si>
  <si>
    <t>SP Total</t>
  </si>
  <si>
    <t>NP Total</t>
  </si>
  <si>
    <t>MMBtu/d</t>
  </si>
  <si>
    <t>Antelope</t>
  </si>
  <si>
    <t xml:space="preserve">Net </t>
  </si>
  <si>
    <t>Receipts</t>
  </si>
  <si>
    <t>Demand</t>
  </si>
  <si>
    <t>Supply</t>
  </si>
  <si>
    <t>Gas Surplus</t>
  </si>
  <si>
    <t>N/A</t>
  </si>
  <si>
    <t>Socal/SJ</t>
  </si>
  <si>
    <t>Socal/Perm</t>
  </si>
  <si>
    <t>TW</t>
  </si>
  <si>
    <t>Variable Rates</t>
  </si>
  <si>
    <t>SJ to Socal</t>
  </si>
  <si>
    <t>EP</t>
  </si>
  <si>
    <t>Perm to Socal</t>
  </si>
  <si>
    <t>IT Rates</t>
  </si>
  <si>
    <t xml:space="preserve">DSW New </t>
  </si>
  <si>
    <t>Generation</t>
  </si>
  <si>
    <t>Socal Plants Only</t>
  </si>
  <si>
    <t>Sendout Adjustment</t>
  </si>
  <si>
    <t>Med to Low Probability</t>
  </si>
  <si>
    <t>Using</t>
  </si>
  <si>
    <t>2001 1Q</t>
  </si>
  <si>
    <t>2001 2Q</t>
  </si>
  <si>
    <t>2002 1Q</t>
  </si>
  <si>
    <t>2002 2Q</t>
  </si>
  <si>
    <t>2002 3Q</t>
  </si>
  <si>
    <t>2002 4Q</t>
  </si>
  <si>
    <t>2001 3Q</t>
  </si>
  <si>
    <t>2001 4Q</t>
  </si>
  <si>
    <t>2003 1Q</t>
  </si>
  <si>
    <t>2003 2Q</t>
  </si>
  <si>
    <t>2003 3Q</t>
  </si>
  <si>
    <t>2003 4Q</t>
  </si>
  <si>
    <t>2004 1Q</t>
  </si>
  <si>
    <t>2004 2Q</t>
  </si>
  <si>
    <t>2004 3Q</t>
  </si>
  <si>
    <t>2004 4Q</t>
  </si>
  <si>
    <t>2001 Total</t>
  </si>
  <si>
    <t>2002 Total</t>
  </si>
  <si>
    <t>2003 Total</t>
  </si>
  <si>
    <t>2004 Total</t>
  </si>
  <si>
    <t>KRS Variable</t>
  </si>
  <si>
    <t>Malin</t>
  </si>
  <si>
    <t>Socal/Malin</t>
  </si>
  <si>
    <t>Socal/Waha</t>
  </si>
  <si>
    <t>Arrow Canyon</t>
  </si>
  <si>
    <t>Keyst West</t>
  </si>
  <si>
    <t>Waha W</t>
  </si>
  <si>
    <t>Samalyuca</t>
  </si>
  <si>
    <t>EOC S ML</t>
  </si>
  <si>
    <t>Gas @ Ehr</t>
  </si>
  <si>
    <t>New SW Gen</t>
  </si>
  <si>
    <t>SJ Total</t>
  </si>
  <si>
    <t>EOC N ML</t>
  </si>
  <si>
    <t>Hackberry</t>
  </si>
  <si>
    <t>SJ X-Over</t>
  </si>
  <si>
    <t>Gas On</t>
  </si>
  <si>
    <t>New Gen</t>
  </si>
  <si>
    <t>Sendouts</t>
  </si>
  <si>
    <t>Begin Bal.</t>
  </si>
  <si>
    <t>End Bal.</t>
  </si>
  <si>
    <t>2000 Data</t>
  </si>
  <si>
    <t>2000 Beg. Bal</t>
  </si>
  <si>
    <t>Feb- PV</t>
  </si>
  <si>
    <t>Feb- Socal</t>
  </si>
  <si>
    <t>Summit Group - Blythe</t>
  </si>
  <si>
    <t>PG&amp;E - San Diego</t>
  </si>
  <si>
    <t>Midway Sunset Cogen</t>
  </si>
  <si>
    <t>Rosarito</t>
  </si>
  <si>
    <t>Sempra/Oxy - Elk Hills</t>
  </si>
  <si>
    <t>Calpine (formerly PG&amp;E) - Otay Mesa</t>
  </si>
  <si>
    <t>Mountainview Power Co (San Bernardino)</t>
  </si>
  <si>
    <t>PG&amp;E - Kern County/La Paloma (2002?)</t>
  </si>
  <si>
    <t>Calpine (Tejon Ranch) - Pastoria Power</t>
  </si>
  <si>
    <t>AES - Antelope Valley</t>
  </si>
  <si>
    <t>Calpine - Yuba City, Sutter County</t>
  </si>
  <si>
    <t>AES - South City</t>
  </si>
  <si>
    <t>Calpine (Enron) - Pittsburg (Los Medanos)</t>
  </si>
  <si>
    <t>El Paso - South San Francisco</t>
  </si>
  <si>
    <t>Calpine - Scott Substation</t>
  </si>
  <si>
    <t>Ogden Pacific - Three Mountain</t>
  </si>
  <si>
    <t>Duke - Moss Landing</t>
  </si>
  <si>
    <t>Calpine - Pittsburg (Delta Energy Center)</t>
  </si>
  <si>
    <t>Constellation/Inland - Victorville/High Desert</t>
  </si>
  <si>
    <t>Southern - Contra Costa</t>
  </si>
  <si>
    <t>Southern - Potrero</t>
  </si>
  <si>
    <t>SMUD - Rancho Seco</t>
  </si>
  <si>
    <t>Calpine - East Altamont Energy</t>
  </si>
  <si>
    <t>Edison Mission (formerly Texaco) - Sunrise Power Project</t>
  </si>
  <si>
    <t>Calpine - Warnerville Project</t>
  </si>
  <si>
    <t>Sunlaw Cogen (EM-ONE)</t>
  </si>
  <si>
    <t>Bock - Livingstone (Pioneer)</t>
  </si>
  <si>
    <t>Calpine - Metcalf Energy Center</t>
  </si>
  <si>
    <t>Calpine - Newark Energy</t>
  </si>
  <si>
    <t>Calpine/Adair - Teayawa Energy Center</t>
  </si>
  <si>
    <t>Med</t>
  </si>
  <si>
    <t>High</t>
  </si>
  <si>
    <t>Low</t>
  </si>
  <si>
    <t>PG&amp;E San Diego</t>
  </si>
  <si>
    <t>South San Francisco</t>
  </si>
  <si>
    <t>Low-High</t>
  </si>
  <si>
    <t>Med-High</t>
  </si>
  <si>
    <t>Scott Substation</t>
  </si>
  <si>
    <t>South City</t>
  </si>
  <si>
    <t>Delta (Pittsburg)</t>
  </si>
  <si>
    <t>SMUD- Rancho Seco</t>
  </si>
  <si>
    <t>East Altamont</t>
  </si>
  <si>
    <t xml:space="preserve">ZP </t>
  </si>
  <si>
    <t>Hermosillo</t>
  </si>
  <si>
    <t>APS W. Phoenix</t>
  </si>
  <si>
    <t>Naco-Nogales</t>
  </si>
  <si>
    <t>Sundance</t>
  </si>
  <si>
    <t>Suntan</t>
  </si>
  <si>
    <t>SRP/Dynegy/NRG - Phoenix</t>
  </si>
  <si>
    <t>*Certain power plants were not given a month for the year that they are scheduled to begin so December is the assumed start month</t>
  </si>
  <si>
    <t>Mesquite</t>
  </si>
  <si>
    <t>Buckeye</t>
  </si>
  <si>
    <t>Harzuahala</t>
  </si>
  <si>
    <t>La Paz</t>
  </si>
  <si>
    <t>Carlin</t>
  </si>
  <si>
    <t>Apex - Seon (Southern)</t>
  </si>
  <si>
    <t>Apex (Reliant)</t>
  </si>
  <si>
    <t>Harry Allen Power Center</t>
  </si>
  <si>
    <t>Meadow Valley</t>
  </si>
  <si>
    <t>AZ Total</t>
  </si>
  <si>
    <t>AZ Only</t>
  </si>
  <si>
    <t>Project</t>
  </si>
  <si>
    <t>Region</t>
  </si>
  <si>
    <t>On-Line Date</t>
  </si>
  <si>
    <t>Capacity</t>
  </si>
  <si>
    <t>Cumulative Capacity</t>
  </si>
  <si>
    <t>Updated 1-11-01</t>
  </si>
  <si>
    <t>Seawest/PG&amp;E</t>
  </si>
  <si>
    <t>SP15</t>
  </si>
  <si>
    <t>South Point Power Plant [Mojave]</t>
  </si>
  <si>
    <t>Griffith Energy Project</t>
  </si>
  <si>
    <t>Valmont Repowering</t>
  </si>
  <si>
    <t>RO</t>
  </si>
  <si>
    <t>Chula Vista</t>
  </si>
  <si>
    <t>Desert Basin Gnrtng</t>
  </si>
  <si>
    <t>Ft St Vrain - Phase III</t>
  </si>
  <si>
    <t>Midway</t>
  </si>
  <si>
    <t>NP15</t>
  </si>
  <si>
    <t>Klamath Cogen</t>
  </si>
  <si>
    <t>PNW</t>
  </si>
  <si>
    <t>Los Medanos (Pittsburg)</t>
  </si>
  <si>
    <t>Rathdrum</t>
  </si>
  <si>
    <t>Rosarito *</t>
  </si>
  <si>
    <t>SP15*</t>
  </si>
  <si>
    <t>Sunrise</t>
  </si>
  <si>
    <t>ZP26</t>
  </si>
  <si>
    <t>Tahoe-Reno</t>
  </si>
  <si>
    <t>DSW/COB</t>
  </si>
  <si>
    <t>Vestas</t>
  </si>
  <si>
    <t>Kyrene</t>
  </si>
  <si>
    <t>Arapahoe Repowering</t>
  </si>
  <si>
    <t>Brush</t>
  </si>
  <si>
    <t>Coyote Springs Phase 2</t>
  </si>
  <si>
    <t>Fredrickson</t>
  </si>
  <si>
    <t>Hermiston</t>
  </si>
  <si>
    <t>Red Hawk 1</t>
  </si>
  <si>
    <t>Red Hawk 2</t>
  </si>
  <si>
    <t>Delta Energy</t>
  </si>
  <si>
    <t>Arapahoe Retirement</t>
  </si>
  <si>
    <t xml:space="preserve">Mesquite </t>
  </si>
  <si>
    <t>Metcalf</t>
  </si>
  <si>
    <t xml:space="preserve">Harquahala </t>
  </si>
  <si>
    <t>Midway-Sunset</t>
  </si>
  <si>
    <t>Moapa</t>
  </si>
  <si>
    <t>Ray Nixon (Phase 2)</t>
  </si>
  <si>
    <t>Chehalis Power</t>
  </si>
  <si>
    <t>Wygen 1</t>
  </si>
  <si>
    <t>Little Sand Dam</t>
  </si>
  <si>
    <t>Condit - White Salmon</t>
  </si>
  <si>
    <t>Red Hawk I&amp;II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</si>
</sst>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_);[Red]\(0.000\)"/>
    <numFmt numFmtId="165" formatCode="0.0000_);[Red]\(0.0000\)"/>
    <numFmt numFmtId="167" formatCode="_(&quot;$&quot;* #,##0_);_(&quot;$&quot;* \(#,##0\);_(&quot;$&quot;* &quot;-&quot;??_);_(@_)"/>
    <numFmt numFmtId="168" formatCode="0.000"/>
    <numFmt numFmtId="171" formatCode="0.000_);\(0.000\)"/>
    <numFmt numFmtId="173" formatCode="0.0000"/>
    <numFmt numFmtId="174" formatCode="0.00_);[Red]\(0.00\)"/>
    <numFmt numFmtId="175" formatCode="0\ &quot;Wind&quot;"/>
    <numFmt numFmtId="176" formatCode="_(* #,##0_);_(* \(#,##0\);_(* &quot;-&quot;??_);_(@_)"/>
    <numFmt numFmtId="177" formatCode="General_)"/>
    <numFmt numFmtId="178" formatCode="00\ &quot;Coal Upgrade&quot;"/>
    <numFmt numFmtId="179" formatCode="00\ &quot;Hydro&quot;"/>
  </numFmts>
  <fonts count="2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</font>
    <font>
      <sz val="8"/>
      <name val="Arial"/>
      <family val="2"/>
    </font>
    <font>
      <sz val="8"/>
      <name val="Arial"/>
    </font>
    <font>
      <b/>
      <sz val="8"/>
      <name val="Arial"/>
      <family val="2"/>
    </font>
    <font>
      <sz val="8"/>
      <color indexed="62"/>
      <name val="Arial"/>
      <family val="2"/>
    </font>
    <font>
      <b/>
      <u/>
      <sz val="8"/>
      <name val="Arial"/>
      <family val="2"/>
    </font>
    <font>
      <sz val="8"/>
      <color indexed="48"/>
      <name val="Arial"/>
      <family val="2"/>
    </font>
    <font>
      <b/>
      <sz val="8"/>
      <color indexed="9"/>
      <name val="Arial"/>
      <family val="2"/>
    </font>
    <font>
      <u/>
      <sz val="8"/>
      <name val="Arial"/>
      <family val="2"/>
    </font>
    <font>
      <b/>
      <sz val="8"/>
      <color indexed="12"/>
      <name val="Arial"/>
      <family val="2"/>
    </font>
    <font>
      <sz val="8"/>
      <color indexed="12"/>
      <name val="Arial"/>
      <family val="2"/>
    </font>
    <font>
      <b/>
      <sz val="8"/>
      <color indexed="10"/>
      <name val="Arial"/>
      <family val="2"/>
    </font>
    <font>
      <b/>
      <i/>
      <sz val="8"/>
      <color indexed="10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0"/>
      <name val="Arial"/>
    </font>
    <font>
      <b/>
      <sz val="8"/>
      <name val="Arial"/>
    </font>
    <font>
      <b/>
      <sz val="8"/>
      <name val="Arial"/>
    </font>
    <font>
      <sz val="8"/>
      <color indexed="9"/>
      <name val="Arial"/>
      <family val="2"/>
    </font>
    <font>
      <sz val="6"/>
      <name val="Arial"/>
      <family val="2"/>
    </font>
    <font>
      <sz val="10"/>
      <color indexed="8"/>
      <name val="MS Sans Serif"/>
    </font>
    <font>
      <sz val="8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8"/>
      </patternFill>
    </fill>
    <fill>
      <patternFill patternType="solid">
        <fgColor indexed="44"/>
        <bgColor indexed="8"/>
      </patternFill>
    </fill>
    <fill>
      <patternFill patternType="solid">
        <fgColor indexed="47"/>
        <bgColor indexed="8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DashDot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3" fillId="0" borderId="0"/>
    <xf numFmtId="9" fontId="1" fillId="0" borderId="0" applyFont="0" applyFill="0" applyBorder="0" applyAlignment="0" applyProtection="0"/>
  </cellStyleXfs>
  <cellXfs count="46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3" xfId="0" applyNumberFormat="1" applyFont="1" applyBorder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5" fillId="0" borderId="2" xfId="0" applyNumberFormat="1" applyFont="1" applyBorder="1" applyAlignment="1">
      <alignment horizontal="center"/>
    </xf>
    <xf numFmtId="38" fontId="5" fillId="0" borderId="0" xfId="0" applyNumberFormat="1" applyFont="1" applyBorder="1" applyAlignment="1">
      <alignment horizontal="center"/>
    </xf>
    <xf numFmtId="38" fontId="3" fillId="0" borderId="3" xfId="0" applyNumberFormat="1" applyFont="1" applyBorder="1" applyAlignment="1">
      <alignment horizontal="center"/>
    </xf>
    <xf numFmtId="38" fontId="3" fillId="0" borderId="0" xfId="0" applyNumberFormat="1" applyFont="1" applyBorder="1" applyAlignment="1">
      <alignment horizontal="center"/>
    </xf>
    <xf numFmtId="38" fontId="5" fillId="0" borderId="3" xfId="0" applyNumberFormat="1" applyFont="1" applyBorder="1" applyAlignment="1">
      <alignment horizontal="center"/>
    </xf>
    <xf numFmtId="38" fontId="5" fillId="0" borderId="5" xfId="0" applyNumberFormat="1" applyFont="1" applyBorder="1" applyAlignment="1">
      <alignment horizontal="center"/>
    </xf>
    <xf numFmtId="38" fontId="5" fillId="0" borderId="6" xfId="0" applyNumberFormat="1" applyFont="1" applyBorder="1" applyAlignment="1">
      <alignment horizontal="center"/>
    </xf>
    <xf numFmtId="17" fontId="2" fillId="0" borderId="0" xfId="0" applyNumberFormat="1" applyFont="1"/>
    <xf numFmtId="38" fontId="4" fillId="0" borderId="7" xfId="0" applyNumberFormat="1" applyFont="1" applyBorder="1" applyAlignment="1">
      <alignment horizontal="center"/>
    </xf>
    <xf numFmtId="38" fontId="4" fillId="2" borderId="8" xfId="0" applyNumberFormat="1" applyFont="1" applyFill="1" applyBorder="1" applyAlignment="1">
      <alignment horizontal="center"/>
    </xf>
    <xf numFmtId="38" fontId="4" fillId="2" borderId="9" xfId="0" applyNumberFormat="1" applyFont="1" applyFill="1" applyBorder="1" applyAlignment="1">
      <alignment horizontal="center"/>
    </xf>
    <xf numFmtId="38" fontId="4" fillId="3" borderId="8" xfId="0" applyNumberFormat="1" applyFont="1" applyFill="1" applyBorder="1" applyAlignment="1">
      <alignment horizontal="center"/>
    </xf>
    <xf numFmtId="38" fontId="4" fillId="3" borderId="9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8" fontId="4" fillId="0" borderId="0" xfId="0" applyNumberFormat="1" applyFont="1" applyAlignment="1">
      <alignment horizontal="center"/>
    </xf>
    <xf numFmtId="38" fontId="4" fillId="4" borderId="10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38" fontId="6" fillId="0" borderId="0" xfId="0" applyNumberFormat="1" applyFont="1" applyAlignment="1">
      <alignment horizontal="center"/>
    </xf>
    <xf numFmtId="9" fontId="6" fillId="0" borderId="0" xfId="4" applyFont="1" applyAlignment="1">
      <alignment horizontal="center"/>
    </xf>
    <xf numFmtId="9" fontId="6" fillId="0" borderId="0" xfId="0" applyNumberFormat="1" applyFont="1" applyAlignment="1">
      <alignment horizontal="center"/>
    </xf>
    <xf numFmtId="0" fontId="6" fillId="2" borderId="11" xfId="0" applyFont="1" applyFill="1" applyBorder="1" applyAlignment="1">
      <alignment horizontal="center"/>
    </xf>
    <xf numFmtId="17" fontId="4" fillId="0" borderId="2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13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38" fontId="9" fillId="0" borderId="0" xfId="0" applyNumberFormat="1" applyFont="1" applyBorder="1" applyAlignment="1">
      <alignment horizontal="center"/>
    </xf>
    <xf numFmtId="38" fontId="4" fillId="0" borderId="15" xfId="0" applyNumberFormat="1" applyFont="1" applyBorder="1" applyAlignment="1">
      <alignment horizontal="center"/>
    </xf>
    <xf numFmtId="38" fontId="4" fillId="0" borderId="16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5" borderId="17" xfId="0" applyFont="1" applyFill="1" applyBorder="1" applyAlignment="1">
      <alignment horizontal="center"/>
    </xf>
    <xf numFmtId="17" fontId="4" fillId="5" borderId="18" xfId="0" applyNumberFormat="1" applyFont="1" applyFill="1" applyBorder="1" applyAlignment="1">
      <alignment horizontal="center"/>
    </xf>
    <xf numFmtId="38" fontId="4" fillId="5" borderId="18" xfId="0" applyNumberFormat="1" applyFont="1" applyFill="1" applyBorder="1" applyAlignment="1">
      <alignment horizontal="center"/>
    </xf>
    <xf numFmtId="38" fontId="9" fillId="5" borderId="18" xfId="0" applyNumberFormat="1" applyFont="1" applyFill="1" applyBorder="1" applyAlignment="1">
      <alignment horizontal="center"/>
    </xf>
    <xf numFmtId="38" fontId="6" fillId="5" borderId="19" xfId="0" applyNumberFormat="1" applyFont="1" applyFill="1" applyBorder="1" applyAlignment="1">
      <alignment horizontal="center"/>
    </xf>
    <xf numFmtId="38" fontId="6" fillId="5" borderId="20" xfId="0" applyNumberFormat="1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17" fontId="4" fillId="5" borderId="2" xfId="0" applyNumberFormat="1" applyFont="1" applyFill="1" applyBorder="1" applyAlignment="1">
      <alignment horizontal="center"/>
    </xf>
    <xf numFmtId="38" fontId="4" fillId="5" borderId="2" xfId="0" applyNumberFormat="1" applyFont="1" applyFill="1" applyBorder="1" applyAlignment="1">
      <alignment horizontal="center"/>
    </xf>
    <xf numFmtId="38" fontId="9" fillId="5" borderId="2" xfId="0" applyNumberFormat="1" applyFont="1" applyFill="1" applyBorder="1" applyAlignment="1">
      <alignment horizontal="center"/>
    </xf>
    <xf numFmtId="38" fontId="6" fillId="5" borderId="2" xfId="0" applyNumberFormat="1" applyFont="1" applyFill="1" applyBorder="1" applyAlignment="1">
      <alignment horizontal="center"/>
    </xf>
    <xf numFmtId="38" fontId="6" fillId="5" borderId="22" xfId="0" applyNumberFormat="1" applyFont="1" applyFill="1" applyBorder="1" applyAlignment="1">
      <alignment horizontal="center"/>
    </xf>
    <xf numFmtId="38" fontId="6" fillId="5" borderId="18" xfId="0" applyNumberFormat="1" applyFont="1" applyFill="1" applyBorder="1" applyAlignment="1">
      <alignment horizontal="center"/>
    </xf>
    <xf numFmtId="38" fontId="6" fillId="5" borderId="23" xfId="0" applyNumberFormat="1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17" fontId="4" fillId="4" borderId="18" xfId="0" applyNumberFormat="1" applyFont="1" applyFill="1" applyBorder="1" applyAlignment="1">
      <alignment horizontal="center"/>
    </xf>
    <xf numFmtId="38" fontId="4" fillId="4" borderId="18" xfId="0" applyNumberFormat="1" applyFont="1" applyFill="1" applyBorder="1" applyAlignment="1">
      <alignment horizontal="center"/>
    </xf>
    <xf numFmtId="38" fontId="9" fillId="4" borderId="18" xfId="0" applyNumberFormat="1" applyFont="1" applyFill="1" applyBorder="1" applyAlignment="1">
      <alignment horizontal="center"/>
    </xf>
    <xf numFmtId="38" fontId="6" fillId="4" borderId="19" xfId="0" applyNumberFormat="1" applyFont="1" applyFill="1" applyBorder="1" applyAlignment="1">
      <alignment horizontal="center"/>
    </xf>
    <xf numFmtId="38" fontId="6" fillId="4" borderId="20" xfId="0" applyNumberFormat="1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38" fontId="6" fillId="5" borderId="24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38" fontId="6" fillId="4" borderId="24" xfId="0" applyNumberFormat="1" applyFont="1" applyFill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38" fontId="4" fillId="0" borderId="26" xfId="0" applyNumberFormat="1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7" fontId="4" fillId="0" borderId="28" xfId="0" applyNumberFormat="1" applyFont="1" applyBorder="1" applyAlignment="1">
      <alignment horizontal="center"/>
    </xf>
    <xf numFmtId="0" fontId="6" fillId="5" borderId="29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7" fontId="4" fillId="0" borderId="12" xfId="0" applyNumberFormat="1" applyFont="1" applyFill="1" applyBorder="1" applyAlignment="1">
      <alignment horizontal="center"/>
    </xf>
    <xf numFmtId="38" fontId="4" fillId="0" borderId="2" xfId="0" applyNumberFormat="1" applyFont="1" applyFill="1" applyBorder="1" applyAlignment="1">
      <alignment horizontal="center"/>
    </xf>
    <xf numFmtId="17" fontId="4" fillId="0" borderId="15" xfId="0" applyNumberFormat="1" applyFont="1" applyFill="1" applyBorder="1" applyAlignment="1">
      <alignment horizontal="center"/>
    </xf>
    <xf numFmtId="38" fontId="4" fillId="0" borderId="0" xfId="0" applyNumberFormat="1" applyFont="1" applyFill="1" applyBorder="1" applyAlignment="1">
      <alignment horizontal="center"/>
    </xf>
    <xf numFmtId="38" fontId="4" fillId="5" borderId="30" xfId="0" applyNumberFormat="1" applyFont="1" applyFill="1" applyBorder="1" applyAlignment="1">
      <alignment horizontal="center"/>
    </xf>
    <xf numFmtId="0" fontId="6" fillId="4" borderId="29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17" fontId="6" fillId="0" borderId="31" xfId="0" applyNumberFormat="1" applyFont="1" applyBorder="1" applyAlignment="1">
      <alignment horizontal="center"/>
    </xf>
    <xf numFmtId="17" fontId="6" fillId="0" borderId="8" xfId="0" applyNumberFormat="1" applyFont="1" applyBorder="1" applyAlignment="1">
      <alignment horizontal="center"/>
    </xf>
    <xf numFmtId="17" fontId="6" fillId="0" borderId="9" xfId="0" applyNumberFormat="1" applyFont="1" applyBorder="1" applyAlignment="1">
      <alignment horizontal="center"/>
    </xf>
    <xf numFmtId="17" fontId="6" fillId="0" borderId="0" xfId="0" applyNumberFormat="1" applyFont="1" applyBorder="1" applyAlignment="1">
      <alignment horizontal="center"/>
    </xf>
    <xf numFmtId="17" fontId="10" fillId="0" borderId="0" xfId="0" applyNumberFormat="1" applyFont="1" applyBorder="1" applyAlignment="1">
      <alignment horizontal="center"/>
    </xf>
    <xf numFmtId="38" fontId="6" fillId="0" borderId="22" xfId="0" applyNumberFormat="1" applyFont="1" applyBorder="1" applyAlignment="1">
      <alignment horizontal="center"/>
    </xf>
    <xf numFmtId="38" fontId="6" fillId="0" borderId="32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6" fillId="0" borderId="33" xfId="0" applyNumberFormat="1" applyFont="1" applyBorder="1" applyAlignment="1">
      <alignment horizontal="center"/>
    </xf>
    <xf numFmtId="38" fontId="7" fillId="4" borderId="31" xfId="0" applyNumberFormat="1" applyFont="1" applyFill="1" applyBorder="1" applyAlignment="1">
      <alignment horizontal="center"/>
    </xf>
    <xf numFmtId="17" fontId="6" fillId="0" borderId="0" xfId="0" applyNumberFormat="1" applyFont="1" applyAlignment="1">
      <alignment horizontal="center"/>
    </xf>
    <xf numFmtId="17" fontId="8" fillId="0" borderId="0" xfId="0" applyNumberFormat="1" applyFont="1" applyAlignment="1">
      <alignment horizontal="center"/>
    </xf>
    <xf numFmtId="15" fontId="6" fillId="0" borderId="0" xfId="0" applyNumberFormat="1" applyFont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65" fontId="4" fillId="0" borderId="31" xfId="0" applyNumberFormat="1" applyFont="1" applyBorder="1" applyAlignment="1">
      <alignment horizontal="center"/>
    </xf>
    <xf numFmtId="165" fontId="4" fillId="0" borderId="8" xfId="0" applyNumberFormat="1" applyFont="1" applyBorder="1" applyAlignment="1">
      <alignment horizontal="center"/>
    </xf>
    <xf numFmtId="165" fontId="4" fillId="0" borderId="9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/>
    </xf>
    <xf numFmtId="38" fontId="6" fillId="0" borderId="10" xfId="0" applyNumberFormat="1" applyFont="1" applyBorder="1" applyAlignment="1">
      <alignment horizontal="center"/>
    </xf>
    <xf numFmtId="167" fontId="6" fillId="5" borderId="10" xfId="2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8" fontId="4" fillId="0" borderId="22" xfId="0" applyNumberFormat="1" applyFont="1" applyBorder="1" applyAlignment="1">
      <alignment horizontal="center"/>
    </xf>
    <xf numFmtId="2" fontId="4" fillId="0" borderId="32" xfId="0" applyNumberFormat="1" applyFont="1" applyBorder="1" applyAlignment="1">
      <alignment horizontal="center"/>
    </xf>
    <xf numFmtId="38" fontId="4" fillId="0" borderId="32" xfId="0" applyNumberFormat="1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38" fontId="13" fillId="0" borderId="22" xfId="0" applyNumberFormat="1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38" fontId="13" fillId="0" borderId="32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2" fontId="13" fillId="0" borderId="33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6" fontId="6" fillId="0" borderId="0" xfId="2" applyNumberFormat="1" applyFont="1" applyAlignment="1">
      <alignment horizontal="center"/>
    </xf>
    <xf numFmtId="168" fontId="4" fillId="0" borderId="0" xfId="0" applyNumberFormat="1" applyFont="1" applyAlignment="1">
      <alignment horizontal="center"/>
    </xf>
    <xf numFmtId="6" fontId="6" fillId="0" borderId="37" xfId="2" applyNumberFormat="1" applyFont="1" applyBorder="1" applyAlignment="1">
      <alignment horizontal="center"/>
    </xf>
    <xf numFmtId="6" fontId="6" fillId="5" borderId="9" xfId="0" applyNumberFormat="1" applyFont="1" applyFill="1" applyBorder="1" applyAlignment="1">
      <alignment horizontal="center"/>
    </xf>
    <xf numFmtId="40" fontId="6" fillId="5" borderId="10" xfId="0" applyNumberFormat="1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7" fontId="6" fillId="0" borderId="0" xfId="0" applyNumberFormat="1" applyFont="1" applyFill="1" applyBorder="1" applyAlignment="1">
      <alignment horizontal="center"/>
    </xf>
    <xf numFmtId="17" fontId="17" fillId="0" borderId="0" xfId="0" applyNumberFormat="1" applyFont="1" applyFill="1" applyBorder="1" applyAlignment="1">
      <alignment horizontal="center"/>
    </xf>
    <xf numFmtId="17" fontId="17" fillId="0" borderId="0" xfId="0" applyNumberFormat="1" applyFont="1" applyFill="1" applyBorder="1" applyAlignment="1" applyProtection="1">
      <alignment horizontal="center"/>
    </xf>
    <xf numFmtId="43" fontId="16" fillId="0" borderId="15" xfId="0" applyNumberFormat="1" applyFont="1" applyFill="1" applyBorder="1" applyAlignment="1">
      <alignment horizontal="center"/>
    </xf>
    <xf numFmtId="43" fontId="16" fillId="0" borderId="38" xfId="0" applyNumberFormat="1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7" fillId="0" borderId="3" xfId="0" applyFont="1" applyFill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2" fontId="4" fillId="0" borderId="33" xfId="0" applyNumberFormat="1" applyFont="1" applyBorder="1" applyAlignment="1">
      <alignment horizontal="center"/>
    </xf>
    <xf numFmtId="17" fontId="4" fillId="0" borderId="0" xfId="0" applyNumberFormat="1" applyFont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17" fillId="4" borderId="39" xfId="0" applyFont="1" applyFill="1" applyBorder="1" applyAlignment="1">
      <alignment horizontal="center"/>
    </xf>
    <xf numFmtId="0" fontId="17" fillId="4" borderId="40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43" fontId="17" fillId="4" borderId="41" xfId="1" applyFont="1" applyFill="1" applyBorder="1" applyAlignment="1" applyProtection="1">
      <alignment horizontal="center"/>
      <protection locked="0"/>
    </xf>
    <xf numFmtId="0" fontId="17" fillId="4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6" fillId="2" borderId="33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7" fillId="7" borderId="2" xfId="0" applyFont="1" applyFill="1" applyBorder="1" applyAlignment="1">
      <alignment horizontal="center"/>
    </xf>
    <xf numFmtId="0" fontId="17" fillId="7" borderId="3" xfId="0" applyFont="1" applyFill="1" applyBorder="1" applyAlignment="1">
      <alignment horizontal="center"/>
    </xf>
    <xf numFmtId="0" fontId="17" fillId="7" borderId="0" xfId="0" applyFont="1" applyFill="1" applyBorder="1" applyAlignment="1">
      <alignment horizontal="center"/>
    </xf>
    <xf numFmtId="0" fontId="17" fillId="7" borderId="40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17" fillId="7" borderId="21" xfId="0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164" fontId="4" fillId="0" borderId="38" xfId="0" applyNumberFormat="1" applyFont="1" applyBorder="1" applyAlignment="1">
      <alignment horizontal="center"/>
    </xf>
    <xf numFmtId="164" fontId="4" fillId="0" borderId="42" xfId="0" applyNumberFormat="1" applyFont="1" applyBorder="1" applyAlignment="1">
      <alignment horizontal="center"/>
    </xf>
    <xf numFmtId="164" fontId="4" fillId="0" borderId="43" xfId="0" applyNumberFormat="1" applyFont="1" applyBorder="1" applyAlignment="1">
      <alignment horizontal="center"/>
    </xf>
    <xf numFmtId="164" fontId="4" fillId="0" borderId="44" xfId="0" applyNumberFormat="1" applyFont="1" applyBorder="1" applyAlignment="1">
      <alignment horizontal="center"/>
    </xf>
    <xf numFmtId="0" fontId="17" fillId="4" borderId="22" xfId="0" applyFont="1" applyFill="1" applyBorder="1" applyAlignment="1">
      <alignment horizontal="center"/>
    </xf>
    <xf numFmtId="0" fontId="17" fillId="4" borderId="32" xfId="0" applyFont="1" applyFill="1" applyBorder="1" applyAlignment="1">
      <alignment horizontal="center"/>
    </xf>
    <xf numFmtId="0" fontId="17" fillId="4" borderId="33" xfId="0" applyFont="1" applyFill="1" applyBorder="1" applyAlignment="1">
      <alignment horizontal="center"/>
    </xf>
    <xf numFmtId="38" fontId="16" fillId="0" borderId="0" xfId="0" applyNumberFormat="1" applyFont="1" applyFill="1" applyBorder="1" applyAlignment="1">
      <alignment horizontal="center"/>
    </xf>
    <xf numFmtId="38" fontId="16" fillId="0" borderId="38" xfId="0" applyNumberFormat="1" applyFont="1" applyFill="1" applyBorder="1" applyAlignment="1">
      <alignment horizontal="center"/>
    </xf>
    <xf numFmtId="38" fontId="16" fillId="0" borderId="43" xfId="0" applyNumberFormat="1" applyFont="1" applyFill="1" applyBorder="1" applyAlignment="1">
      <alignment horizontal="center"/>
    </xf>
    <xf numFmtId="38" fontId="16" fillId="0" borderId="44" xfId="0" applyNumberFormat="1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17" fillId="2" borderId="45" xfId="0" applyFont="1" applyFill="1" applyBorder="1" applyAlignment="1">
      <alignment horizontal="center"/>
    </xf>
    <xf numFmtId="0" fontId="17" fillId="2" borderId="40" xfId="0" applyFont="1" applyFill="1" applyBorder="1" applyAlignment="1">
      <alignment horizontal="center"/>
    </xf>
    <xf numFmtId="43" fontId="17" fillId="2" borderId="46" xfId="1" applyFont="1" applyFill="1" applyBorder="1" applyAlignment="1" applyProtection="1">
      <alignment horizontal="center"/>
      <protection locked="0"/>
    </xf>
    <xf numFmtId="0" fontId="17" fillId="2" borderId="21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center"/>
    </xf>
    <xf numFmtId="0" fontId="17" fillId="2" borderId="31" xfId="0" applyFont="1" applyFill="1" applyBorder="1" applyAlignment="1">
      <alignment horizontal="center"/>
    </xf>
    <xf numFmtId="0" fontId="17" fillId="2" borderId="8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center"/>
    </xf>
    <xf numFmtId="0" fontId="17" fillId="7" borderId="22" xfId="0" applyFont="1" applyFill="1" applyBorder="1" applyAlignment="1">
      <alignment horizontal="center"/>
    </xf>
    <xf numFmtId="0" fontId="17" fillId="7" borderId="32" xfId="0" applyFont="1" applyFill="1" applyBorder="1" applyAlignment="1">
      <alignment horizontal="center"/>
    </xf>
    <xf numFmtId="0" fontId="17" fillId="7" borderId="5" xfId="0" applyFont="1" applyFill="1" applyBorder="1" applyAlignment="1">
      <alignment horizontal="center"/>
    </xf>
    <xf numFmtId="0" fontId="17" fillId="7" borderId="6" xfId="0" applyFont="1" applyFill="1" applyBorder="1" applyAlignment="1">
      <alignment horizontal="center"/>
    </xf>
    <xf numFmtId="0" fontId="17" fillId="7" borderId="33" xfId="0" applyFont="1" applyFill="1" applyBorder="1" applyAlignment="1">
      <alignment horizontal="center"/>
    </xf>
    <xf numFmtId="38" fontId="16" fillId="0" borderId="15" xfId="0" applyNumberFormat="1" applyFont="1" applyFill="1" applyBorder="1" applyAlignment="1">
      <alignment horizontal="center"/>
    </xf>
    <xf numFmtId="38" fontId="16" fillId="0" borderId="42" xfId="0" applyNumberFormat="1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32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3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7" borderId="32" xfId="0" applyFont="1" applyFill="1" applyBorder="1" applyAlignment="1">
      <alignment horizontal="center"/>
    </xf>
    <xf numFmtId="0" fontId="6" fillId="7" borderId="33" xfId="0" applyFont="1" applyFill="1" applyBorder="1" applyAlignment="1">
      <alignment horizontal="center"/>
    </xf>
    <xf numFmtId="17" fontId="4" fillId="0" borderId="6" xfId="0" applyNumberFormat="1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43" fontId="17" fillId="4" borderId="17" xfId="1" applyFont="1" applyFill="1" applyBorder="1" applyAlignment="1" applyProtection="1">
      <alignment horizontal="center"/>
      <protection locked="0"/>
    </xf>
    <xf numFmtId="0" fontId="17" fillId="4" borderId="20" xfId="0" applyFont="1" applyFill="1" applyBorder="1" applyAlignment="1">
      <alignment horizontal="center"/>
    </xf>
    <xf numFmtId="43" fontId="17" fillId="2" borderId="17" xfId="1" applyFont="1" applyFill="1" applyBorder="1" applyAlignment="1" applyProtection="1">
      <alignment horizontal="center"/>
      <protection locked="0"/>
    </xf>
    <xf numFmtId="0" fontId="17" fillId="2" borderId="20" xfId="0" applyFont="1" applyFill="1" applyBorder="1" applyAlignment="1">
      <alignment horizontal="center"/>
    </xf>
    <xf numFmtId="43" fontId="17" fillId="7" borderId="17" xfId="1" applyFont="1" applyFill="1" applyBorder="1" applyAlignment="1" applyProtection="1">
      <alignment horizontal="center"/>
      <protection locked="0"/>
    </xf>
    <xf numFmtId="0" fontId="17" fillId="7" borderId="20" xfId="0" applyFont="1" applyFill="1" applyBorder="1" applyAlignment="1">
      <alignment horizontal="center"/>
    </xf>
    <xf numFmtId="43" fontId="16" fillId="0" borderId="0" xfId="0" applyNumberFormat="1" applyFont="1" applyFill="1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38" fontId="6" fillId="4" borderId="31" xfId="0" applyNumberFormat="1" applyFont="1" applyFill="1" applyBorder="1" applyAlignment="1">
      <alignment horizontal="center"/>
    </xf>
    <xf numFmtId="38" fontId="6" fillId="4" borderId="8" xfId="0" applyNumberFormat="1" applyFont="1" applyFill="1" applyBorder="1" applyAlignment="1">
      <alignment horizontal="center"/>
    </xf>
    <xf numFmtId="38" fontId="6" fillId="4" borderId="9" xfId="0" applyNumberFormat="1" applyFont="1" applyFill="1" applyBorder="1" applyAlignment="1">
      <alignment horizontal="center"/>
    </xf>
    <xf numFmtId="38" fontId="6" fillId="0" borderId="8" xfId="0" applyNumberFormat="1" applyFont="1" applyBorder="1" applyAlignment="1">
      <alignment horizontal="center"/>
    </xf>
    <xf numFmtId="38" fontId="6" fillId="0" borderId="9" xfId="0" applyNumberFormat="1" applyFont="1" applyBorder="1" applyAlignment="1">
      <alignment horizontal="center"/>
    </xf>
    <xf numFmtId="38" fontId="6" fillId="0" borderId="31" xfId="0" applyNumberFormat="1" applyFont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8" borderId="32" xfId="0" applyFont="1" applyFill="1" applyBorder="1" applyAlignment="1">
      <alignment horizontal="center"/>
    </xf>
    <xf numFmtId="38" fontId="5" fillId="0" borderId="32" xfId="0" applyNumberFormat="1" applyFont="1" applyBorder="1" applyAlignment="1">
      <alignment horizontal="center"/>
    </xf>
    <xf numFmtId="38" fontId="5" fillId="0" borderId="33" xfId="0" applyNumberFormat="1" applyFont="1" applyBorder="1" applyAlignment="1">
      <alignment horizontal="center"/>
    </xf>
    <xf numFmtId="38" fontId="5" fillId="0" borderId="8" xfId="0" applyNumberFormat="1" applyFont="1" applyBorder="1" applyAlignment="1">
      <alignment horizontal="center"/>
    </xf>
    <xf numFmtId="38" fontId="5" fillId="0" borderId="31" xfId="0" applyNumberFormat="1" applyFont="1" applyBorder="1" applyAlignment="1">
      <alignment horizontal="center"/>
    </xf>
    <xf numFmtId="38" fontId="5" fillId="0" borderId="9" xfId="0" applyNumberFormat="1" applyFont="1" applyBorder="1" applyAlignment="1">
      <alignment horizontal="center"/>
    </xf>
    <xf numFmtId="38" fontId="19" fillId="0" borderId="8" xfId="0" applyNumberFormat="1" applyFont="1" applyBorder="1" applyAlignment="1">
      <alignment horizontal="center"/>
    </xf>
    <xf numFmtId="38" fontId="20" fillId="0" borderId="8" xfId="0" applyNumberFormat="1" applyFont="1" applyBorder="1" applyAlignment="1">
      <alignment horizontal="center"/>
    </xf>
    <xf numFmtId="38" fontId="20" fillId="0" borderId="9" xfId="0" applyNumberFormat="1" applyFont="1" applyBorder="1" applyAlignment="1">
      <alignment horizontal="center"/>
    </xf>
    <xf numFmtId="171" fontId="4" fillId="0" borderId="0" xfId="0" applyNumberFormat="1" applyFont="1" applyAlignment="1">
      <alignment horizontal="center"/>
    </xf>
    <xf numFmtId="17" fontId="2" fillId="0" borderId="1" xfId="0" applyNumberFormat="1" applyFont="1" applyBorder="1"/>
    <xf numFmtId="17" fontId="2" fillId="0" borderId="3" xfId="0" applyNumberFormat="1" applyFont="1" applyBorder="1"/>
    <xf numFmtId="17" fontId="2" fillId="0" borderId="47" xfId="0" applyNumberFormat="1" applyFont="1" applyBorder="1"/>
    <xf numFmtId="17" fontId="2" fillId="0" borderId="5" xfId="0" applyNumberFormat="1" applyFont="1" applyBorder="1"/>
    <xf numFmtId="38" fontId="4" fillId="0" borderId="22" xfId="0" applyNumberFormat="1" applyFont="1" applyBorder="1" applyAlignment="1">
      <alignment horizontal="center"/>
    </xf>
    <xf numFmtId="38" fontId="3" fillId="0" borderId="32" xfId="0" applyNumberFormat="1" applyFont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2" fillId="4" borderId="0" xfId="0" applyFont="1" applyFill="1" applyAlignment="1">
      <alignment horizontal="center" wrapText="1"/>
    </xf>
    <xf numFmtId="0" fontId="2" fillId="4" borderId="32" xfId="0" applyFont="1" applyFill="1" applyBorder="1" applyAlignment="1">
      <alignment horizontal="center" wrapText="1"/>
    </xf>
    <xf numFmtId="0" fontId="2" fillId="4" borderId="33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/>
    </xf>
    <xf numFmtId="0" fontId="4" fillId="0" borderId="0" xfId="0" applyFont="1"/>
    <xf numFmtId="171" fontId="6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38" fontId="6" fillId="5" borderId="9" xfId="0" applyNumberFormat="1" applyFont="1" applyFill="1" applyBorder="1" applyAlignment="1">
      <alignment horizontal="center"/>
    </xf>
    <xf numFmtId="14" fontId="21" fillId="0" borderId="0" xfId="0" applyNumberFormat="1" applyFont="1" applyAlignment="1">
      <alignment horizontal="center"/>
    </xf>
    <xf numFmtId="168" fontId="4" fillId="0" borderId="0" xfId="0" applyNumberFormat="1" applyFont="1" applyFill="1" applyBorder="1" applyAlignment="1">
      <alignment horizontal="center"/>
    </xf>
    <xf numFmtId="17" fontId="6" fillId="0" borderId="1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22" xfId="0" applyNumberFormat="1" applyFont="1" applyBorder="1" applyAlignment="1">
      <alignment horizontal="center"/>
    </xf>
    <xf numFmtId="17" fontId="6" fillId="0" borderId="3" xfId="0" applyNumberFormat="1" applyFont="1" applyBorder="1" applyAlignment="1">
      <alignment horizontal="center"/>
    </xf>
    <xf numFmtId="164" fontId="4" fillId="0" borderId="32" xfId="0" applyNumberFormat="1" applyFont="1" applyBorder="1" applyAlignment="1">
      <alignment horizontal="center"/>
    </xf>
    <xf numFmtId="17" fontId="6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4" fontId="4" fillId="0" borderId="33" xfId="0" applyNumberFormat="1" applyFont="1" applyBorder="1" applyAlignment="1">
      <alignment horizontal="center"/>
    </xf>
    <xf numFmtId="168" fontId="4" fillId="0" borderId="2" xfId="0" applyNumberFormat="1" applyFont="1" applyFill="1" applyBorder="1" applyAlignment="1">
      <alignment horizontal="center"/>
    </xf>
    <xf numFmtId="168" fontId="4" fillId="0" borderId="22" xfId="0" applyNumberFormat="1" applyFont="1" applyFill="1" applyBorder="1" applyAlignment="1">
      <alignment horizontal="center"/>
    </xf>
    <xf numFmtId="168" fontId="4" fillId="0" borderId="32" xfId="0" applyNumberFormat="1" applyFont="1" applyFill="1" applyBorder="1" applyAlignment="1">
      <alignment horizontal="center"/>
    </xf>
    <xf numFmtId="168" fontId="4" fillId="0" borderId="6" xfId="0" applyNumberFormat="1" applyFont="1" applyFill="1" applyBorder="1" applyAlignment="1">
      <alignment horizontal="center"/>
    </xf>
    <xf numFmtId="168" fontId="4" fillId="0" borderId="33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8" fillId="0" borderId="48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8" fillId="0" borderId="4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6" fillId="0" borderId="51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4" fillId="0" borderId="53" xfId="0" applyFont="1" applyBorder="1" applyAlignment="1">
      <alignment horizontal="center"/>
    </xf>
    <xf numFmtId="0" fontId="6" fillId="0" borderId="48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9" fontId="6" fillId="0" borderId="6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54" xfId="0" applyFont="1" applyBorder="1" applyAlignment="1">
      <alignment horizontal="center"/>
    </xf>
    <xf numFmtId="0" fontId="6" fillId="7" borderId="29" xfId="0" applyFont="1" applyFill="1" applyBorder="1" applyAlignment="1">
      <alignment horizontal="center"/>
    </xf>
    <xf numFmtId="38" fontId="4" fillId="7" borderId="24" xfId="0" applyNumberFormat="1" applyFont="1" applyFill="1" applyBorder="1" applyAlignment="1">
      <alignment horizontal="center"/>
    </xf>
    <xf numFmtId="38" fontId="4" fillId="0" borderId="28" xfId="0" applyNumberFormat="1" applyFont="1" applyBorder="1" applyAlignment="1">
      <alignment horizontal="center"/>
    </xf>
    <xf numFmtId="38" fontId="4" fillId="7" borderId="19" xfId="0" applyNumberFormat="1" applyFont="1" applyFill="1" applyBorder="1" applyAlignment="1">
      <alignment horizontal="center"/>
    </xf>
    <xf numFmtId="38" fontId="4" fillId="7" borderId="18" xfId="0" applyNumberFormat="1" applyFont="1" applyFill="1" applyBorder="1" applyAlignment="1">
      <alignment horizontal="center"/>
    </xf>
    <xf numFmtId="38" fontId="4" fillId="7" borderId="23" xfId="0" applyNumberFormat="1" applyFont="1" applyFill="1" applyBorder="1" applyAlignment="1">
      <alignment horizontal="center"/>
    </xf>
    <xf numFmtId="38" fontId="4" fillId="0" borderId="33" xfId="0" applyNumberFormat="1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38" fontId="4" fillId="0" borderId="55" xfId="0" applyNumberFormat="1" applyFont="1" applyBorder="1" applyAlignment="1">
      <alignment horizontal="center"/>
    </xf>
    <xf numFmtId="38" fontId="13" fillId="0" borderId="0" xfId="0" applyNumberFormat="1" applyFont="1" applyBorder="1" applyAlignment="1">
      <alignment horizontal="center"/>
    </xf>
    <xf numFmtId="173" fontId="6" fillId="5" borderId="23" xfId="0" applyNumberFormat="1" applyFont="1" applyFill="1" applyBorder="1" applyAlignment="1">
      <alignment horizontal="center"/>
    </xf>
    <xf numFmtId="38" fontId="13" fillId="0" borderId="6" xfId="0" applyNumberFormat="1" applyFont="1" applyBorder="1" applyAlignment="1">
      <alignment horizontal="center"/>
    </xf>
    <xf numFmtId="38" fontId="5" fillId="2" borderId="0" xfId="0" applyNumberFormat="1" applyFont="1" applyFill="1" applyBorder="1" applyAlignment="1">
      <alignment horizontal="center"/>
    </xf>
    <xf numFmtId="38" fontId="8" fillId="0" borderId="29" xfId="0" applyNumberFormat="1" applyFont="1" applyBorder="1" applyAlignment="1">
      <alignment horizontal="center"/>
    </xf>
    <xf numFmtId="38" fontId="8" fillId="0" borderId="18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17" fontId="6" fillId="5" borderId="31" xfId="0" applyNumberFormat="1" applyFont="1" applyFill="1" applyBorder="1" applyAlignment="1">
      <alignment horizontal="center"/>
    </xf>
    <xf numFmtId="17" fontId="6" fillId="5" borderId="9" xfId="0" applyNumberFormat="1" applyFont="1" applyFill="1" applyBorder="1" applyAlignment="1">
      <alignment horizontal="center"/>
    </xf>
    <xf numFmtId="38" fontId="4" fillId="0" borderId="5" xfId="0" applyNumberFormat="1" applyFont="1" applyBorder="1" applyAlignment="1">
      <alignment horizontal="center"/>
    </xf>
    <xf numFmtId="38" fontId="13" fillId="0" borderId="0" xfId="0" applyNumberFormat="1" applyFont="1" applyAlignment="1">
      <alignment horizontal="center"/>
    </xf>
    <xf numFmtId="9" fontId="4" fillId="5" borderId="39" xfId="0" applyNumberFormat="1" applyFont="1" applyFill="1" applyBorder="1" applyAlignment="1">
      <alignment horizontal="center"/>
    </xf>
    <xf numFmtId="0" fontId="8" fillId="5" borderId="39" xfId="0" applyFont="1" applyFill="1" applyBorder="1" applyAlignment="1">
      <alignment horizontal="center"/>
    </xf>
    <xf numFmtId="9" fontId="4" fillId="4" borderId="39" xfId="0" applyNumberFormat="1" applyFont="1" applyFill="1" applyBorder="1" applyAlignment="1">
      <alignment horizontal="center"/>
    </xf>
    <xf numFmtId="0" fontId="8" fillId="4" borderId="39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38" fontId="4" fillId="0" borderId="37" xfId="0" applyNumberFormat="1" applyFont="1" applyBorder="1" applyAlignment="1">
      <alignment horizontal="center"/>
    </xf>
    <xf numFmtId="38" fontId="4" fillId="0" borderId="56" xfId="0" applyNumberFormat="1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17" fontId="10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4" fillId="5" borderId="17" xfId="0" applyFont="1" applyFill="1" applyBorder="1" applyAlignment="1">
      <alignment horizontal="center"/>
    </xf>
    <xf numFmtId="0" fontId="4" fillId="5" borderId="24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38" fontId="4" fillId="5" borderId="31" xfId="0" applyNumberFormat="1" applyFont="1" applyFill="1" applyBorder="1" applyAlignment="1">
      <alignment horizontal="center"/>
    </xf>
    <xf numFmtId="38" fontId="4" fillId="5" borderId="8" xfId="0" applyNumberFormat="1" applyFont="1" applyFill="1" applyBorder="1" applyAlignment="1">
      <alignment horizontal="center"/>
    </xf>
    <xf numFmtId="38" fontId="4" fillId="5" borderId="9" xfId="0" applyNumberFormat="1" applyFont="1" applyFill="1" applyBorder="1" applyAlignment="1">
      <alignment horizontal="center"/>
    </xf>
    <xf numFmtId="38" fontId="13" fillId="5" borderId="0" xfId="0" applyNumberFormat="1" applyFont="1" applyFill="1" applyBorder="1" applyAlignment="1">
      <alignment horizontal="center"/>
    </xf>
    <xf numFmtId="17" fontId="6" fillId="5" borderId="10" xfId="0" applyNumberFormat="1" applyFont="1" applyFill="1" applyBorder="1" applyAlignment="1">
      <alignment horizontal="center"/>
    </xf>
    <xf numFmtId="174" fontId="4" fillId="0" borderId="0" xfId="0" applyNumberFormat="1" applyFont="1" applyAlignment="1">
      <alignment horizontal="center"/>
    </xf>
    <xf numFmtId="174" fontId="4" fillId="0" borderId="0" xfId="0" applyNumberFormat="1" applyFont="1" applyBorder="1" applyAlignment="1">
      <alignment horizontal="center"/>
    </xf>
    <xf numFmtId="174" fontId="16" fillId="0" borderId="0" xfId="0" applyNumberFormat="1" applyFont="1" applyFill="1" applyBorder="1" applyAlignment="1">
      <alignment horizontal="center"/>
    </xf>
    <xf numFmtId="174" fontId="17" fillId="7" borderId="45" xfId="0" applyNumberFormat="1" applyFont="1" applyFill="1" applyBorder="1" applyAlignment="1">
      <alignment horizontal="center"/>
    </xf>
    <xf numFmtId="174" fontId="17" fillId="7" borderId="46" xfId="1" applyNumberFormat="1" applyFont="1" applyFill="1" applyBorder="1" applyAlignment="1" applyProtection="1">
      <alignment horizontal="center"/>
      <protection locked="0"/>
    </xf>
    <xf numFmtId="174" fontId="4" fillId="0" borderId="0" xfId="0" applyNumberFormat="1" applyFont="1" applyFill="1" applyBorder="1" applyAlignment="1">
      <alignment horizontal="center"/>
    </xf>
    <xf numFmtId="174" fontId="4" fillId="0" borderId="15" xfId="0" applyNumberFormat="1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8" borderId="22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6" fillId="9" borderId="22" xfId="0" applyFont="1" applyFill="1" applyBorder="1" applyAlignment="1">
      <alignment horizontal="center"/>
    </xf>
    <xf numFmtId="0" fontId="17" fillId="10" borderId="57" xfId="3" applyFont="1" applyFill="1" applyBorder="1" applyAlignment="1">
      <alignment horizontal="center" wrapText="1"/>
    </xf>
    <xf numFmtId="17" fontId="17" fillId="10" borderId="58" xfId="3" applyNumberFormat="1" applyFont="1" applyFill="1" applyBorder="1" applyAlignment="1">
      <alignment horizontal="center" wrapText="1"/>
    </xf>
    <xf numFmtId="0" fontId="17" fillId="10" borderId="58" xfId="3" applyFont="1" applyFill="1" applyBorder="1" applyAlignment="1">
      <alignment horizontal="center" wrapText="1"/>
    </xf>
    <xf numFmtId="0" fontId="17" fillId="10" borderId="59" xfId="3" applyFont="1" applyFill="1" applyBorder="1" applyAlignment="1">
      <alignment horizontal="center" wrapText="1"/>
    </xf>
    <xf numFmtId="17" fontId="17" fillId="11" borderId="57" xfId="3" applyNumberFormat="1" applyFont="1" applyFill="1" applyBorder="1" applyAlignment="1">
      <alignment horizontal="center" wrapText="1"/>
    </xf>
    <xf numFmtId="0" fontId="17" fillId="11" borderId="58" xfId="3" applyFont="1" applyFill="1" applyBorder="1" applyAlignment="1">
      <alignment horizontal="center" wrapText="1"/>
    </xf>
    <xf numFmtId="0" fontId="17" fillId="11" borderId="59" xfId="3" applyFont="1" applyFill="1" applyBorder="1" applyAlignment="1">
      <alignment horizontal="center" wrapText="1"/>
    </xf>
    <xf numFmtId="17" fontId="17" fillId="12" borderId="57" xfId="3" applyNumberFormat="1" applyFont="1" applyFill="1" applyBorder="1" applyAlignment="1">
      <alignment horizontal="center" wrapText="1"/>
    </xf>
    <xf numFmtId="0" fontId="17" fillId="12" borderId="58" xfId="3" applyFont="1" applyFill="1" applyBorder="1" applyAlignment="1">
      <alignment horizontal="center" wrapText="1"/>
    </xf>
    <xf numFmtId="17" fontId="17" fillId="12" borderId="58" xfId="3" applyNumberFormat="1" applyFont="1" applyFill="1" applyBorder="1" applyAlignment="1">
      <alignment horizontal="center" wrapText="1"/>
    </xf>
    <xf numFmtId="17" fontId="17" fillId="12" borderId="59" xfId="3" applyNumberFormat="1" applyFont="1" applyFill="1" applyBorder="1" applyAlignment="1">
      <alignment horizontal="center" wrapText="1"/>
    </xf>
    <xf numFmtId="17" fontId="17" fillId="13" borderId="57" xfId="3" applyNumberFormat="1" applyFont="1" applyFill="1" applyBorder="1" applyAlignment="1">
      <alignment horizontal="center" wrapText="1"/>
    </xf>
    <xf numFmtId="0" fontId="17" fillId="13" borderId="58" xfId="3" applyFont="1" applyFill="1" applyBorder="1" applyAlignment="1">
      <alignment horizontal="center" wrapText="1"/>
    </xf>
    <xf numFmtId="0" fontId="17" fillId="13" borderId="59" xfId="3" applyFont="1" applyFill="1" applyBorder="1" applyAlignment="1">
      <alignment horizontal="center" wrapText="1"/>
    </xf>
    <xf numFmtId="0" fontId="16" fillId="0" borderId="60" xfId="3" applyFont="1" applyFill="1" applyBorder="1" applyAlignment="1">
      <alignment horizontal="center" wrapText="1"/>
    </xf>
    <xf numFmtId="0" fontId="16" fillId="0" borderId="61" xfId="3" applyFont="1" applyFill="1" applyBorder="1" applyAlignment="1">
      <alignment horizontal="center" wrapText="1"/>
    </xf>
    <xf numFmtId="0" fontId="17" fillId="4" borderId="3" xfId="0" applyFont="1" applyFill="1" applyBorder="1" applyAlignment="1">
      <alignment horizontal="center"/>
    </xf>
    <xf numFmtId="0" fontId="17" fillId="4" borderId="5" xfId="0" applyFont="1" applyFill="1" applyBorder="1" applyAlignment="1">
      <alignment horizontal="center"/>
    </xf>
    <xf numFmtId="17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4" fillId="0" borderId="0" xfId="0" applyNumberFormat="1" applyFont="1" applyFill="1" applyAlignment="1">
      <alignment horizontal="center"/>
    </xf>
    <xf numFmtId="38" fontId="6" fillId="8" borderId="2" xfId="0" applyNumberFormat="1" applyFont="1" applyFill="1" applyBorder="1" applyAlignment="1">
      <alignment horizontal="center"/>
    </xf>
    <xf numFmtId="38" fontId="4" fillId="8" borderId="0" xfId="0" applyNumberFormat="1" applyFont="1" applyFill="1" applyBorder="1" applyAlignment="1">
      <alignment horizontal="center"/>
    </xf>
    <xf numFmtId="38" fontId="6" fillId="8" borderId="0" xfId="0" applyNumberFormat="1" applyFont="1" applyFill="1" applyBorder="1" applyAlignment="1">
      <alignment horizontal="center"/>
    </xf>
    <xf numFmtId="38" fontId="6" fillId="0" borderId="2" xfId="0" applyNumberFormat="1" applyFont="1" applyBorder="1" applyAlignment="1">
      <alignment horizontal="center"/>
    </xf>
    <xf numFmtId="38" fontId="6" fillId="0" borderId="6" xfId="0" applyNumberFormat="1" applyFont="1" applyBorder="1" applyAlignment="1">
      <alignment horizontal="center"/>
    </xf>
    <xf numFmtId="38" fontId="6" fillId="2" borderId="31" xfId="0" applyNumberFormat="1" applyFont="1" applyFill="1" applyBorder="1" applyAlignment="1">
      <alignment horizontal="center"/>
    </xf>
    <xf numFmtId="38" fontId="6" fillId="2" borderId="2" xfId="0" applyNumberFormat="1" applyFont="1" applyFill="1" applyBorder="1" applyAlignment="1">
      <alignment horizontal="center"/>
    </xf>
    <xf numFmtId="38" fontId="6" fillId="2" borderId="9" xfId="0" applyNumberFormat="1" applyFont="1" applyFill="1" applyBorder="1" applyAlignment="1">
      <alignment horizontal="center"/>
    </xf>
    <xf numFmtId="38" fontId="6" fillId="2" borderId="6" xfId="0" applyNumberFormat="1" applyFont="1" applyFill="1" applyBorder="1" applyAlignment="1">
      <alignment horizontal="center"/>
    </xf>
    <xf numFmtId="38" fontId="6" fillId="2" borderId="8" xfId="0" applyNumberFormat="1" applyFont="1" applyFill="1" applyBorder="1" applyAlignment="1">
      <alignment horizontal="center"/>
    </xf>
    <xf numFmtId="38" fontId="6" fillId="2" borderId="0" xfId="0" applyNumberFormat="1" applyFont="1" applyFill="1" applyBorder="1" applyAlignment="1">
      <alignment horizontal="center"/>
    </xf>
    <xf numFmtId="38" fontId="6" fillId="0" borderId="3" xfId="0" applyNumberFormat="1" applyFont="1" applyBorder="1" applyAlignment="1">
      <alignment horizontal="center"/>
    </xf>
    <xf numFmtId="38" fontId="6" fillId="7" borderId="22" xfId="0" applyNumberFormat="1" applyFont="1" applyFill="1" applyBorder="1" applyAlignment="1">
      <alignment horizontal="center"/>
    </xf>
    <xf numFmtId="38" fontId="6" fillId="7" borderId="32" xfId="0" applyNumberFormat="1" applyFont="1" applyFill="1" applyBorder="1" applyAlignment="1">
      <alignment horizontal="center"/>
    </xf>
    <xf numFmtId="0" fontId="4" fillId="7" borderId="31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6" fillId="0" borderId="0" xfId="0" applyFont="1"/>
    <xf numFmtId="15" fontId="4" fillId="0" borderId="0" xfId="0" applyNumberFormat="1" applyFont="1" applyFill="1" applyBorder="1"/>
    <xf numFmtId="175" fontId="6" fillId="0" borderId="0" xfId="0" applyNumberFormat="1" applyFont="1" applyFill="1" applyBorder="1" applyAlignment="1"/>
    <xf numFmtId="176" fontId="4" fillId="0" borderId="0" xfId="1" applyNumberFormat="1" applyFont="1" applyBorder="1" applyAlignment="1">
      <alignment horizontal="center" wrapText="1"/>
    </xf>
    <xf numFmtId="14" fontId="4" fillId="0" borderId="0" xfId="0" applyNumberFormat="1" applyFont="1" applyFill="1" applyBorder="1" applyAlignment="1">
      <alignment horizontal="center"/>
    </xf>
    <xf numFmtId="177" fontId="6" fillId="0" borderId="0" xfId="0" applyNumberFormat="1" applyFont="1" applyFill="1" applyBorder="1" applyAlignment="1" applyProtection="1">
      <alignment horizontal="left"/>
    </xf>
    <xf numFmtId="0" fontId="4" fillId="0" borderId="0" xfId="0" applyFont="1" applyFill="1" applyBorder="1"/>
    <xf numFmtId="0" fontId="6" fillId="0" borderId="0" xfId="0" applyFont="1" applyFill="1" applyBorder="1" applyAlignment="1"/>
    <xf numFmtId="0" fontId="24" fillId="0" borderId="0" xfId="0" applyFont="1"/>
    <xf numFmtId="0" fontId="6" fillId="0" borderId="0" xfId="0" applyFont="1" applyFill="1" applyBorder="1"/>
    <xf numFmtId="178" fontId="6" fillId="0" borderId="0" xfId="0" applyNumberFormat="1" applyFont="1" applyFill="1" applyBorder="1" applyAlignment="1"/>
    <xf numFmtId="179" fontId="6" fillId="0" borderId="0" xfId="0" applyNumberFormat="1" applyFont="1" applyFill="1" applyBorder="1" applyAlignment="1"/>
    <xf numFmtId="0" fontId="6" fillId="5" borderId="31" xfId="0" applyFont="1" applyFill="1" applyBorder="1" applyAlignment="1">
      <alignment horizontal="center" wrapText="1"/>
    </xf>
    <xf numFmtId="0" fontId="4" fillId="5" borderId="9" xfId="0" applyFont="1" applyFill="1" applyBorder="1" applyAlignment="1">
      <alignment horizontal="center" wrapText="1"/>
    </xf>
    <xf numFmtId="0" fontId="2" fillId="2" borderId="31" xfId="0" applyFont="1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  <xf numFmtId="0" fontId="0" fillId="4" borderId="16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2" fillId="3" borderId="31" xfId="0" applyFont="1" applyFill="1" applyBorder="1" applyAlignment="1">
      <alignment horizontal="center" wrapText="1"/>
    </xf>
    <xf numFmtId="0" fontId="0" fillId="3" borderId="9" xfId="0" applyFill="1" applyBorder="1" applyAlignment="1">
      <alignment horizontal="center" wrapText="1"/>
    </xf>
    <xf numFmtId="0" fontId="2" fillId="4" borderId="18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 wrapText="1"/>
    </xf>
    <xf numFmtId="0" fontId="0" fillId="2" borderId="33" xfId="0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18" fillId="2" borderId="8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38" fontId="4" fillId="0" borderId="29" xfId="0" applyNumberFormat="1" applyFont="1" applyBorder="1" applyAlignment="1">
      <alignment horizontal="center"/>
    </xf>
    <xf numFmtId="38" fontId="4" fillId="0" borderId="18" xfId="0" applyNumberFormat="1" applyFont="1" applyBorder="1" applyAlignment="1">
      <alignment horizontal="center"/>
    </xf>
    <xf numFmtId="38" fontId="4" fillId="0" borderId="23" xfId="0" applyNumberFormat="1" applyFont="1" applyBorder="1" applyAlignment="1">
      <alignment horizontal="center"/>
    </xf>
    <xf numFmtId="38" fontId="4" fillId="0" borderId="0" xfId="0" applyNumberFormat="1" applyFont="1" applyBorder="1" applyAlignment="1">
      <alignment horizontal="center"/>
    </xf>
    <xf numFmtId="0" fontId="4" fillId="0" borderId="3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/>
    </xf>
    <xf numFmtId="0" fontId="6" fillId="7" borderId="2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8" borderId="2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17" fillId="4" borderId="22" xfId="0" applyFont="1" applyFill="1" applyBorder="1" applyAlignment="1">
      <alignment horizontal="center"/>
    </xf>
    <xf numFmtId="0" fontId="17" fillId="0" borderId="62" xfId="0" applyFont="1" applyFill="1" applyBorder="1" applyAlignment="1">
      <alignment horizontal="center"/>
    </xf>
    <xf numFmtId="0" fontId="17" fillId="0" borderId="26" xfId="0" applyFont="1" applyFill="1" applyBorder="1" applyAlignment="1">
      <alignment horizontal="center"/>
    </xf>
    <xf numFmtId="0" fontId="17" fillId="0" borderId="27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7" fillId="7" borderId="2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2" xfId="0" applyFont="1" applyFill="1" applyBorder="1" applyAlignment="1">
      <alignment horizontal="center"/>
    </xf>
    <xf numFmtId="174" fontId="17" fillId="7" borderId="62" xfId="0" applyNumberFormat="1" applyFont="1" applyFill="1" applyBorder="1" applyAlignment="1">
      <alignment horizontal="center"/>
    </xf>
    <xf numFmtId="174" fontId="17" fillId="7" borderId="27" xfId="0" applyNumberFormat="1" applyFont="1" applyFill="1" applyBorder="1" applyAlignment="1">
      <alignment horizontal="center"/>
    </xf>
    <xf numFmtId="0" fontId="17" fillId="2" borderId="62" xfId="0" applyFont="1" applyFill="1" applyBorder="1" applyAlignment="1">
      <alignment horizontal="center"/>
    </xf>
    <xf numFmtId="0" fontId="17" fillId="2" borderId="27" xfId="0" applyFont="1" applyFill="1" applyBorder="1" applyAlignment="1">
      <alignment horizontal="center"/>
    </xf>
    <xf numFmtId="0" fontId="17" fillId="4" borderId="63" xfId="0" applyFont="1" applyFill="1" applyBorder="1" applyAlignment="1">
      <alignment horizontal="center"/>
    </xf>
    <xf numFmtId="0" fontId="17" fillId="4" borderId="27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5" borderId="0" xfId="0" applyFont="1" applyFill="1" applyAlignment="1">
      <alignment horizontal="center" wrapText="1"/>
    </xf>
  </cellXfs>
  <cellStyles count="5">
    <cellStyle name="Comma" xfId="1" builtinId="3"/>
    <cellStyle name="Currency" xfId="2" builtinId="4"/>
    <cellStyle name="Normal" xfId="0" builtinId="0"/>
    <cellStyle name="Normal_Sheet1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Storage Curve</a:t>
            </a:r>
          </a:p>
        </c:rich>
      </c:tx>
      <c:layout>
        <c:manualLayout>
          <c:xMode val="edge"/>
          <c:yMode val="edge"/>
          <c:x val="0.33065655153525347"/>
          <c:y val="3.4552939830832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692262967052572E-2"/>
          <c:y val="0.16869964740936069"/>
          <c:w val="0.87148751032165994"/>
          <c:h val="0.68292869312705051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'Storage Curve'!$B$4:$B$20</c:f>
              <c:numCache>
                <c:formatCode>mmm\-yy</c:formatCode>
                <c:ptCount val="17"/>
                <c:pt idx="0">
                  <c:v>36923</c:v>
                </c:pt>
                <c:pt idx="1">
                  <c:v>36951</c:v>
                </c:pt>
                <c:pt idx="2">
                  <c:v>36982</c:v>
                </c:pt>
                <c:pt idx="3">
                  <c:v>37012</c:v>
                </c:pt>
                <c:pt idx="4">
                  <c:v>37043</c:v>
                </c:pt>
                <c:pt idx="5">
                  <c:v>37073</c:v>
                </c:pt>
                <c:pt idx="6">
                  <c:v>37104</c:v>
                </c:pt>
                <c:pt idx="7">
                  <c:v>37135</c:v>
                </c:pt>
                <c:pt idx="8">
                  <c:v>37165</c:v>
                </c:pt>
                <c:pt idx="9">
                  <c:v>37196</c:v>
                </c:pt>
                <c:pt idx="10">
                  <c:v>37226</c:v>
                </c:pt>
                <c:pt idx="11">
                  <c:v>37257</c:v>
                </c:pt>
                <c:pt idx="12">
                  <c:v>37288</c:v>
                </c:pt>
                <c:pt idx="13">
                  <c:v>37316</c:v>
                </c:pt>
                <c:pt idx="14">
                  <c:v>37347</c:v>
                </c:pt>
                <c:pt idx="15">
                  <c:v>37377</c:v>
                </c:pt>
                <c:pt idx="16">
                  <c:v>37408</c:v>
                </c:pt>
              </c:numCache>
            </c:numRef>
          </c:cat>
          <c:val>
            <c:numRef>
              <c:f>'Storage Curve'!$C$4:$C$20</c:f>
              <c:numCache>
                <c:formatCode>0.00_);[Red]\(0.00\)</c:formatCode>
                <c:ptCount val="17"/>
                <c:pt idx="0">
                  <c:v>9.9079999999999995</c:v>
                </c:pt>
                <c:pt idx="1">
                  <c:v>9.1739999999999995</c:v>
                </c:pt>
                <c:pt idx="2">
                  <c:v>6.88</c:v>
                </c:pt>
                <c:pt idx="3">
                  <c:v>6.875</c:v>
                </c:pt>
                <c:pt idx="4">
                  <c:v>7.34</c:v>
                </c:pt>
                <c:pt idx="5">
                  <c:v>7.91</c:v>
                </c:pt>
                <c:pt idx="6">
                  <c:v>8.0150000000000006</c:v>
                </c:pt>
                <c:pt idx="7">
                  <c:v>7.883</c:v>
                </c:pt>
                <c:pt idx="8">
                  <c:v>6.8650000000000002</c:v>
                </c:pt>
                <c:pt idx="9">
                  <c:v>7.13</c:v>
                </c:pt>
                <c:pt idx="10">
                  <c:v>7.2700000000000005</c:v>
                </c:pt>
                <c:pt idx="11">
                  <c:v>7.2725</c:v>
                </c:pt>
                <c:pt idx="12">
                  <c:v>7.0324999999999998</c:v>
                </c:pt>
                <c:pt idx="13">
                  <c:v>6.7024999999999997</c:v>
                </c:pt>
                <c:pt idx="14">
                  <c:v>5.8149999999999995</c:v>
                </c:pt>
                <c:pt idx="15">
                  <c:v>5.62</c:v>
                </c:pt>
                <c:pt idx="16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1-46BA-B918-B937B9B02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82560"/>
        <c:axId val="1"/>
      </c:lineChart>
      <c:dateAx>
        <c:axId val="1476825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in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_);[Red]\(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82560"/>
        <c:crosses val="autoZero"/>
        <c:crossBetween val="between"/>
      </c:valAx>
      <c:spPr>
        <a:solidFill>
          <a:srgbClr val="FFFFFF"/>
        </a:solidFill>
        <a:ln w="254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2</xdr:row>
      <xdr:rowOff>83820</xdr:rowOff>
    </xdr:from>
    <xdr:to>
      <xdr:col>12</xdr:col>
      <xdr:colOff>457200</xdr:colOff>
      <xdr:row>31</xdr:row>
      <xdr:rowOff>76200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ocal_Flow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urvefetch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RegionalForecasts/PG&amp;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OC%20Flow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PNG_Flow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Sheet1"/>
      <sheetName val="Ops"/>
      <sheetName val="data"/>
      <sheetName val="Sendout vs HDDCDD"/>
      <sheetName val="Prices"/>
      <sheetName val="Pipline Map"/>
      <sheetName val="Topock"/>
      <sheetName val="Ehrenberg"/>
      <sheetName val="Kern Mojave"/>
      <sheetName val="PG&amp;E WR"/>
      <sheetName val="TW N Needles"/>
      <sheetName val="Total Receipts"/>
      <sheetName val="Cali Prod"/>
      <sheetName val="Inj-WD"/>
      <sheetName val="Total Sendout"/>
      <sheetName val="Total Inv"/>
      <sheetName val="Line Pack"/>
      <sheetName val="M. Robert's Demand 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S5">
            <v>35551</v>
          </cell>
          <cell r="T5">
            <v>529096.77419354836</v>
          </cell>
        </row>
        <row r="6">
          <cell r="S6">
            <v>35582</v>
          </cell>
          <cell r="T6">
            <v>515066.66666666669</v>
          </cell>
        </row>
        <row r="7">
          <cell r="S7">
            <v>35612</v>
          </cell>
          <cell r="T7">
            <v>479129.03225806454</v>
          </cell>
        </row>
        <row r="8">
          <cell r="S8">
            <v>35643</v>
          </cell>
          <cell r="T8">
            <v>514032.25806451612</v>
          </cell>
        </row>
        <row r="9">
          <cell r="S9">
            <v>35674</v>
          </cell>
          <cell r="T9">
            <v>516633.33333333331</v>
          </cell>
        </row>
        <row r="10">
          <cell r="S10">
            <v>35704</v>
          </cell>
          <cell r="T10">
            <v>530000</v>
          </cell>
        </row>
        <row r="11">
          <cell r="S11">
            <v>35735</v>
          </cell>
          <cell r="T11">
            <v>494400</v>
          </cell>
        </row>
        <row r="12">
          <cell r="S12">
            <v>35765</v>
          </cell>
          <cell r="T12">
            <v>386451.61290322582</v>
          </cell>
        </row>
        <row r="13">
          <cell r="S13">
            <v>35796</v>
          </cell>
          <cell r="T13">
            <v>418483.87096774194</v>
          </cell>
        </row>
        <row r="14">
          <cell r="S14">
            <v>35827</v>
          </cell>
          <cell r="T14">
            <v>458714.28571428574</v>
          </cell>
        </row>
        <row r="15">
          <cell r="S15">
            <v>35855</v>
          </cell>
          <cell r="T15">
            <v>530032.25806451612</v>
          </cell>
        </row>
        <row r="16">
          <cell r="S16">
            <v>35886</v>
          </cell>
          <cell r="T16">
            <v>528500</v>
          </cell>
        </row>
        <row r="17">
          <cell r="S17">
            <v>35916</v>
          </cell>
          <cell r="T17">
            <v>523536.06451612903</v>
          </cell>
        </row>
        <row r="18">
          <cell r="S18">
            <v>35947</v>
          </cell>
          <cell r="T18">
            <v>524943.37931034481</v>
          </cell>
        </row>
        <row r="19">
          <cell r="S19">
            <v>35977</v>
          </cell>
          <cell r="T19">
            <v>530440.96774193551</v>
          </cell>
        </row>
        <row r="20">
          <cell r="S20">
            <v>36008</v>
          </cell>
          <cell r="T20">
            <v>514064.51612903224</v>
          </cell>
        </row>
        <row r="21">
          <cell r="S21">
            <v>36039</v>
          </cell>
          <cell r="T21">
            <v>515533.33333333331</v>
          </cell>
        </row>
        <row r="22">
          <cell r="S22">
            <v>36069</v>
          </cell>
          <cell r="T22">
            <v>503096.77419354836</v>
          </cell>
        </row>
        <row r="23">
          <cell r="S23">
            <v>36100</v>
          </cell>
          <cell r="T23">
            <v>424533.33333333331</v>
          </cell>
        </row>
        <row r="24">
          <cell r="S24">
            <v>36130</v>
          </cell>
          <cell r="T24">
            <v>432322.58064516127</v>
          </cell>
        </row>
        <row r="25">
          <cell r="S25">
            <v>36161</v>
          </cell>
          <cell r="T25">
            <v>481806.45161290321</v>
          </cell>
        </row>
        <row r="26">
          <cell r="S26">
            <v>36192</v>
          </cell>
          <cell r="T26">
            <v>515035.71428571426</v>
          </cell>
        </row>
        <row r="27">
          <cell r="S27">
            <v>36220</v>
          </cell>
          <cell r="T27">
            <v>533161.29032258061</v>
          </cell>
        </row>
        <row r="28">
          <cell r="S28">
            <v>36251</v>
          </cell>
          <cell r="T28">
            <v>508533.33333333331</v>
          </cell>
        </row>
        <row r="29">
          <cell r="S29">
            <v>36281</v>
          </cell>
          <cell r="T29">
            <v>520870.96774193546</v>
          </cell>
        </row>
        <row r="30">
          <cell r="S30">
            <v>36312</v>
          </cell>
          <cell r="T30">
            <v>530300</v>
          </cell>
        </row>
        <row r="31">
          <cell r="S31">
            <v>36342</v>
          </cell>
          <cell r="T31">
            <v>523064.51612903224</v>
          </cell>
        </row>
        <row r="32">
          <cell r="S32">
            <v>36373</v>
          </cell>
          <cell r="T32">
            <v>515451.61290322582</v>
          </cell>
        </row>
        <row r="33">
          <cell r="S33">
            <v>36404</v>
          </cell>
          <cell r="T33">
            <v>509566.66666666669</v>
          </cell>
        </row>
        <row r="34">
          <cell r="S34">
            <v>36434</v>
          </cell>
          <cell r="T34">
            <v>477806.45161290321</v>
          </cell>
        </row>
        <row r="35">
          <cell r="S35">
            <v>36465</v>
          </cell>
          <cell r="T35">
            <v>513033.33333333331</v>
          </cell>
        </row>
        <row r="36">
          <cell r="S36">
            <v>36495</v>
          </cell>
          <cell r="T36">
            <v>469903.90322580643</v>
          </cell>
        </row>
        <row r="37">
          <cell r="S37">
            <v>36526</v>
          </cell>
          <cell r="T37">
            <v>530096.77419354836</v>
          </cell>
        </row>
        <row r="38">
          <cell r="S38">
            <v>36557</v>
          </cell>
          <cell r="T38">
            <v>535103.44827586203</v>
          </cell>
        </row>
        <row r="39">
          <cell r="S39">
            <v>36586</v>
          </cell>
          <cell r="T39">
            <v>527709.67741935479</v>
          </cell>
        </row>
        <row r="40">
          <cell r="S40">
            <v>36617</v>
          </cell>
          <cell r="T40">
            <v>531633.33333333337</v>
          </cell>
        </row>
        <row r="41">
          <cell r="S41">
            <v>36647</v>
          </cell>
          <cell r="T41">
            <v>522387.09677419357</v>
          </cell>
        </row>
        <row r="42">
          <cell r="S42">
            <v>36678</v>
          </cell>
          <cell r="T42">
            <v>520966.66666666669</v>
          </cell>
        </row>
        <row r="43">
          <cell r="S43">
            <v>36708</v>
          </cell>
          <cell r="T43">
            <v>522096.77419354836</v>
          </cell>
        </row>
        <row r="44">
          <cell r="S44">
            <v>36739</v>
          </cell>
          <cell r="T44">
            <v>502709.67741935485</v>
          </cell>
        </row>
        <row r="45">
          <cell r="S45">
            <v>36770</v>
          </cell>
          <cell r="T45">
            <v>499333.33333333331</v>
          </cell>
        </row>
        <row r="46">
          <cell r="S46">
            <v>36800</v>
          </cell>
          <cell r="T46">
            <v>511612.90322580643</v>
          </cell>
        </row>
        <row r="47">
          <cell r="S47">
            <v>36831</v>
          </cell>
          <cell r="T47">
            <v>510266.66666666669</v>
          </cell>
        </row>
        <row r="48">
          <cell r="S48">
            <v>36861</v>
          </cell>
          <cell r="T48">
            <v>527032.25806451612</v>
          </cell>
        </row>
        <row r="49">
          <cell r="S49">
            <v>36892</v>
          </cell>
          <cell r="T49">
            <v>538500</v>
          </cell>
        </row>
        <row r="50">
          <cell r="S50">
            <v>36923</v>
          </cell>
          <cell r="T50" t="e">
            <v>#DIV/0!</v>
          </cell>
        </row>
        <row r="51">
          <cell r="S51">
            <v>36951</v>
          </cell>
          <cell r="T51" t="e">
            <v>#DIV/0!</v>
          </cell>
        </row>
        <row r="52">
          <cell r="S52">
            <v>36982</v>
          </cell>
          <cell r="T52" t="e">
            <v>#DIV/0!</v>
          </cell>
        </row>
        <row r="53">
          <cell r="S53">
            <v>37012</v>
          </cell>
          <cell r="T53" t="e">
            <v>#DIV/0!</v>
          </cell>
        </row>
        <row r="54">
          <cell r="S54">
            <v>37043</v>
          </cell>
          <cell r="T54" t="e">
            <v>#DIV/0!</v>
          </cell>
        </row>
        <row r="55">
          <cell r="S55">
            <v>37073</v>
          </cell>
          <cell r="T55" t="e">
            <v>#DIV/0!</v>
          </cell>
        </row>
        <row r="56">
          <cell r="S56">
            <v>37104</v>
          </cell>
          <cell r="T56" t="e">
            <v>#DIV/0!</v>
          </cell>
        </row>
        <row r="57">
          <cell r="S57">
            <v>37135</v>
          </cell>
          <cell r="T57" t="e">
            <v>#DIV/0!</v>
          </cell>
        </row>
        <row r="58">
          <cell r="S58">
            <v>37165</v>
          </cell>
          <cell r="T58" t="e">
            <v>#DIV/0!</v>
          </cell>
        </row>
        <row r="59">
          <cell r="S59">
            <v>37196</v>
          </cell>
          <cell r="T59" t="e">
            <v>#DIV/0!</v>
          </cell>
        </row>
        <row r="60">
          <cell r="S60">
            <v>37226</v>
          </cell>
          <cell r="T60" t="e">
            <v>#DIV/0!</v>
          </cell>
        </row>
        <row r="61">
          <cell r="S61">
            <v>37257</v>
          </cell>
        </row>
        <row r="62">
          <cell r="S62">
            <v>37288</v>
          </cell>
        </row>
        <row r="63">
          <cell r="S63">
            <v>37316</v>
          </cell>
        </row>
        <row r="64">
          <cell r="S64">
            <v>37347</v>
          </cell>
        </row>
        <row r="65">
          <cell r="S65">
            <v>37377</v>
          </cell>
        </row>
        <row r="66">
          <cell r="S66">
            <v>37408</v>
          </cell>
        </row>
        <row r="67">
          <cell r="S67">
            <v>37438</v>
          </cell>
        </row>
        <row r="68">
          <cell r="S68">
            <v>37469</v>
          </cell>
        </row>
        <row r="69">
          <cell r="S69">
            <v>37500</v>
          </cell>
        </row>
        <row r="70">
          <cell r="S70">
            <v>37530</v>
          </cell>
        </row>
        <row r="71">
          <cell r="S71">
            <v>37561</v>
          </cell>
        </row>
        <row r="72">
          <cell r="S72">
            <v>37591</v>
          </cell>
        </row>
        <row r="73">
          <cell r="S73">
            <v>37622</v>
          </cell>
        </row>
        <row r="74">
          <cell r="S74">
            <v>37653</v>
          </cell>
        </row>
        <row r="75">
          <cell r="S75">
            <v>37681</v>
          </cell>
        </row>
      </sheetData>
      <sheetData sheetId="8">
        <row r="7">
          <cell r="S7">
            <v>35551</v>
          </cell>
          <cell r="T7">
            <v>708258.06451612909</v>
          </cell>
        </row>
        <row r="8">
          <cell r="S8">
            <v>35582</v>
          </cell>
          <cell r="T8">
            <v>697833.33333333337</v>
          </cell>
        </row>
        <row r="9">
          <cell r="S9">
            <v>35612</v>
          </cell>
          <cell r="T9">
            <v>843290.32258064521</v>
          </cell>
        </row>
        <row r="10">
          <cell r="S10">
            <v>35643</v>
          </cell>
          <cell r="T10">
            <v>759774.19354838715</v>
          </cell>
        </row>
        <row r="11">
          <cell r="S11">
            <v>35674</v>
          </cell>
          <cell r="T11">
            <v>973200</v>
          </cell>
        </row>
        <row r="12">
          <cell r="S12">
            <v>35704</v>
          </cell>
          <cell r="T12">
            <v>726935.48387096776</v>
          </cell>
        </row>
        <row r="13">
          <cell r="S13">
            <v>35735</v>
          </cell>
          <cell r="T13">
            <v>575733.33333333337</v>
          </cell>
        </row>
        <row r="14">
          <cell r="S14">
            <v>35765</v>
          </cell>
          <cell r="T14">
            <v>538806.45161290327</v>
          </cell>
        </row>
        <row r="15">
          <cell r="S15">
            <v>35796</v>
          </cell>
          <cell r="T15">
            <v>700483.87096774194</v>
          </cell>
        </row>
        <row r="16">
          <cell r="S16">
            <v>35827</v>
          </cell>
          <cell r="T16">
            <v>647607.14285714284</v>
          </cell>
        </row>
        <row r="17">
          <cell r="S17">
            <v>35855</v>
          </cell>
          <cell r="T17">
            <v>719741.93548387091</v>
          </cell>
        </row>
        <row r="18">
          <cell r="S18">
            <v>35886</v>
          </cell>
          <cell r="T18">
            <v>678366.66666666663</v>
          </cell>
        </row>
        <row r="19">
          <cell r="S19">
            <v>35916</v>
          </cell>
          <cell r="T19">
            <v>728308</v>
          </cell>
        </row>
        <row r="20">
          <cell r="S20">
            <v>35947</v>
          </cell>
          <cell r="T20">
            <v>597677.31034482759</v>
          </cell>
        </row>
        <row r="21">
          <cell r="S21">
            <v>35977</v>
          </cell>
          <cell r="T21">
            <v>605879.70967741939</v>
          </cell>
        </row>
        <row r="22">
          <cell r="S22">
            <v>36008</v>
          </cell>
          <cell r="T22">
            <v>981774.19354838715</v>
          </cell>
        </row>
        <row r="23">
          <cell r="S23">
            <v>36039</v>
          </cell>
          <cell r="T23">
            <v>732233.33333333337</v>
          </cell>
        </row>
        <row r="24">
          <cell r="S24">
            <v>36069</v>
          </cell>
          <cell r="T24">
            <v>874451.61290322582</v>
          </cell>
        </row>
        <row r="25">
          <cell r="S25">
            <v>36100</v>
          </cell>
          <cell r="T25">
            <v>963900</v>
          </cell>
        </row>
        <row r="26">
          <cell r="S26">
            <v>36130</v>
          </cell>
          <cell r="T26">
            <v>1045580.6451612903</v>
          </cell>
        </row>
        <row r="27">
          <cell r="S27">
            <v>36161</v>
          </cell>
          <cell r="T27">
            <v>872161.29032258061</v>
          </cell>
        </row>
        <row r="28">
          <cell r="S28">
            <v>36192</v>
          </cell>
          <cell r="T28">
            <v>681107.14285714284</v>
          </cell>
        </row>
        <row r="29">
          <cell r="S29">
            <v>36220</v>
          </cell>
          <cell r="T29">
            <v>679548.38709677418</v>
          </cell>
        </row>
        <row r="30">
          <cell r="S30">
            <v>36251</v>
          </cell>
          <cell r="T30">
            <v>685933.33333333337</v>
          </cell>
        </row>
        <row r="31">
          <cell r="S31">
            <v>36281</v>
          </cell>
          <cell r="T31">
            <v>783225.80645161285</v>
          </cell>
        </row>
        <row r="32">
          <cell r="S32">
            <v>36312</v>
          </cell>
          <cell r="T32">
            <v>701233.33333333337</v>
          </cell>
        </row>
        <row r="33">
          <cell r="S33">
            <v>36342</v>
          </cell>
          <cell r="T33">
            <v>744774.19354838715</v>
          </cell>
        </row>
        <row r="34">
          <cell r="S34">
            <v>36373</v>
          </cell>
          <cell r="T34">
            <v>569612.90322580643</v>
          </cell>
        </row>
        <row r="35">
          <cell r="S35">
            <v>36404</v>
          </cell>
          <cell r="T35">
            <v>810300</v>
          </cell>
        </row>
        <row r="36">
          <cell r="S36">
            <v>36434</v>
          </cell>
          <cell r="T36">
            <v>1037419.3548387097</v>
          </cell>
        </row>
        <row r="37">
          <cell r="S37">
            <v>36465</v>
          </cell>
          <cell r="T37">
            <v>943800</v>
          </cell>
        </row>
        <row r="38">
          <cell r="S38">
            <v>36495</v>
          </cell>
          <cell r="T38">
            <v>936062.6451612903</v>
          </cell>
        </row>
        <row r="39">
          <cell r="S39">
            <v>36526</v>
          </cell>
          <cell r="T39">
            <v>871548.38709677418</v>
          </cell>
        </row>
        <row r="40">
          <cell r="S40">
            <v>36557</v>
          </cell>
          <cell r="T40">
            <v>657034.48275862064</v>
          </cell>
        </row>
        <row r="41">
          <cell r="S41">
            <v>36586</v>
          </cell>
          <cell r="T41">
            <v>865516.12903225806</v>
          </cell>
        </row>
        <row r="42">
          <cell r="S42">
            <v>36617</v>
          </cell>
          <cell r="T42">
            <v>778566.66666666663</v>
          </cell>
        </row>
        <row r="43">
          <cell r="S43">
            <v>36647</v>
          </cell>
          <cell r="T43">
            <v>651290.32258064521</v>
          </cell>
        </row>
        <row r="44">
          <cell r="S44">
            <v>36678</v>
          </cell>
          <cell r="T44">
            <v>963266.66666666663</v>
          </cell>
        </row>
        <row r="45">
          <cell r="S45">
            <v>36708</v>
          </cell>
          <cell r="T45">
            <v>1043258.0645161291</v>
          </cell>
        </row>
        <row r="46">
          <cell r="S46">
            <v>36739</v>
          </cell>
          <cell r="T46">
            <v>957451.61290322582</v>
          </cell>
        </row>
        <row r="47">
          <cell r="S47">
            <v>36770</v>
          </cell>
          <cell r="T47">
            <v>1093733.3333333333</v>
          </cell>
        </row>
        <row r="48">
          <cell r="S48">
            <v>36800</v>
          </cell>
          <cell r="T48">
            <v>1165096.7741935484</v>
          </cell>
        </row>
        <row r="49">
          <cell r="S49">
            <v>36831</v>
          </cell>
          <cell r="T49">
            <v>1094700</v>
          </cell>
        </row>
        <row r="50">
          <cell r="S50">
            <v>36861</v>
          </cell>
          <cell r="T50">
            <v>1181935.4838709678</v>
          </cell>
        </row>
        <row r="51">
          <cell r="S51">
            <v>36892</v>
          </cell>
          <cell r="T51">
            <v>1220333.3333333333</v>
          </cell>
        </row>
        <row r="52">
          <cell r="S52">
            <v>36923</v>
          </cell>
          <cell r="T52" t="e">
            <v>#DIV/0!</v>
          </cell>
        </row>
        <row r="53">
          <cell r="S53">
            <v>36951</v>
          </cell>
          <cell r="T53" t="e">
            <v>#DIV/0!</v>
          </cell>
        </row>
        <row r="54">
          <cell r="S54">
            <v>36982</v>
          </cell>
          <cell r="T54" t="e">
            <v>#DIV/0!</v>
          </cell>
        </row>
        <row r="55">
          <cell r="S55">
            <v>37012</v>
          </cell>
          <cell r="T55" t="e">
            <v>#DIV/0!</v>
          </cell>
        </row>
        <row r="56">
          <cell r="S56">
            <v>37043</v>
          </cell>
          <cell r="T56" t="e">
            <v>#DIV/0!</v>
          </cell>
        </row>
        <row r="57">
          <cell r="S57">
            <v>37073</v>
          </cell>
          <cell r="T57" t="e">
            <v>#DIV/0!</v>
          </cell>
        </row>
        <row r="58">
          <cell r="S58">
            <v>37104</v>
          </cell>
          <cell r="T58" t="e">
            <v>#DIV/0!</v>
          </cell>
        </row>
        <row r="59">
          <cell r="S59">
            <v>37135</v>
          </cell>
          <cell r="T59" t="e">
            <v>#DIV/0!</v>
          </cell>
        </row>
        <row r="60">
          <cell r="S60">
            <v>37165</v>
          </cell>
          <cell r="T60" t="e">
            <v>#DIV/0!</v>
          </cell>
        </row>
        <row r="61">
          <cell r="S61">
            <v>37196</v>
          </cell>
          <cell r="T61" t="e">
            <v>#DIV/0!</v>
          </cell>
        </row>
        <row r="62">
          <cell r="S62">
            <v>37226</v>
          </cell>
          <cell r="T62" t="e">
            <v>#DIV/0!</v>
          </cell>
        </row>
        <row r="63">
          <cell r="S63">
            <v>37257</v>
          </cell>
        </row>
        <row r="64">
          <cell r="S64">
            <v>37288</v>
          </cell>
        </row>
        <row r="65">
          <cell r="S65">
            <v>37316</v>
          </cell>
        </row>
        <row r="66">
          <cell r="S66">
            <v>37347</v>
          </cell>
        </row>
        <row r="67">
          <cell r="S67">
            <v>37377</v>
          </cell>
        </row>
        <row r="68">
          <cell r="S68">
            <v>37408</v>
          </cell>
        </row>
        <row r="69">
          <cell r="S69">
            <v>37438</v>
          </cell>
        </row>
        <row r="70">
          <cell r="S70">
            <v>37469</v>
          </cell>
        </row>
        <row r="71">
          <cell r="S71">
            <v>37500</v>
          </cell>
        </row>
        <row r="72">
          <cell r="S72">
            <v>37530</v>
          </cell>
        </row>
        <row r="73">
          <cell r="S73">
            <v>37561</v>
          </cell>
        </row>
        <row r="74">
          <cell r="S74">
            <v>37591</v>
          </cell>
        </row>
        <row r="75">
          <cell r="S75">
            <v>37622</v>
          </cell>
        </row>
        <row r="76">
          <cell r="S76">
            <v>37653</v>
          </cell>
        </row>
        <row r="77">
          <cell r="S77">
            <v>37681</v>
          </cell>
        </row>
        <row r="78">
          <cell r="S78">
            <v>37712</v>
          </cell>
        </row>
      </sheetData>
      <sheetData sheetId="9">
        <row r="5">
          <cell r="S5">
            <v>35551</v>
          </cell>
          <cell r="T5">
            <v>294870.96774193546</v>
          </cell>
        </row>
        <row r="6">
          <cell r="S6">
            <v>35582</v>
          </cell>
          <cell r="T6">
            <v>268533.33333333331</v>
          </cell>
        </row>
        <row r="7">
          <cell r="S7">
            <v>35612</v>
          </cell>
          <cell r="T7">
            <v>196419.35483870967</v>
          </cell>
        </row>
        <row r="8">
          <cell r="S8">
            <v>35643</v>
          </cell>
          <cell r="T8">
            <v>195612.90322580645</v>
          </cell>
        </row>
        <row r="9">
          <cell r="S9">
            <v>35674</v>
          </cell>
          <cell r="T9">
            <v>248300</v>
          </cell>
        </row>
        <row r="10">
          <cell r="S10">
            <v>35704</v>
          </cell>
          <cell r="T10">
            <v>230967.74193548388</v>
          </cell>
        </row>
        <row r="11">
          <cell r="S11">
            <v>35735</v>
          </cell>
          <cell r="T11">
            <v>231300</v>
          </cell>
        </row>
        <row r="12">
          <cell r="S12">
            <v>35765</v>
          </cell>
          <cell r="T12">
            <v>131903.22580645161</v>
          </cell>
        </row>
        <row r="13">
          <cell r="S13">
            <v>35796</v>
          </cell>
          <cell r="T13">
            <v>156161.29032258064</v>
          </cell>
        </row>
        <row r="14">
          <cell r="S14">
            <v>35827</v>
          </cell>
          <cell r="T14">
            <v>153107.14285714287</v>
          </cell>
        </row>
        <row r="15">
          <cell r="S15">
            <v>35855</v>
          </cell>
          <cell r="T15">
            <v>275451.61290322582</v>
          </cell>
        </row>
        <row r="16">
          <cell r="S16">
            <v>35886</v>
          </cell>
          <cell r="T16">
            <v>385933.33333333331</v>
          </cell>
        </row>
        <row r="17">
          <cell r="S17">
            <v>35916</v>
          </cell>
          <cell r="T17" t="e">
            <v>#DIV/0!</v>
          </cell>
        </row>
        <row r="18">
          <cell r="S18">
            <v>35947</v>
          </cell>
          <cell r="T18" t="e">
            <v>#DIV/0!</v>
          </cell>
        </row>
        <row r="19">
          <cell r="S19">
            <v>35977</v>
          </cell>
          <cell r="T19" t="e">
            <v>#DIV/0!</v>
          </cell>
        </row>
        <row r="20">
          <cell r="S20">
            <v>36008</v>
          </cell>
          <cell r="T20">
            <v>242967.74193548388</v>
          </cell>
        </row>
        <row r="21">
          <cell r="S21">
            <v>36039</v>
          </cell>
          <cell r="T21">
            <v>310900</v>
          </cell>
        </row>
        <row r="22">
          <cell r="S22">
            <v>36069</v>
          </cell>
          <cell r="T22">
            <v>267193.54838709679</v>
          </cell>
        </row>
        <row r="23">
          <cell r="S23">
            <v>36100</v>
          </cell>
          <cell r="T23">
            <v>218433.33333333334</v>
          </cell>
        </row>
        <row r="24">
          <cell r="S24">
            <v>36130</v>
          </cell>
          <cell r="T24">
            <v>161387.09677419355</v>
          </cell>
        </row>
        <row r="25">
          <cell r="S25">
            <v>36161</v>
          </cell>
          <cell r="T25">
            <v>149258.06451612903</v>
          </cell>
        </row>
        <row r="26">
          <cell r="S26">
            <v>36192</v>
          </cell>
          <cell r="T26">
            <v>215892.85714285713</v>
          </cell>
        </row>
        <row r="27">
          <cell r="S27">
            <v>36220</v>
          </cell>
          <cell r="T27">
            <v>287225.80645161291</v>
          </cell>
        </row>
        <row r="28">
          <cell r="S28">
            <v>36251</v>
          </cell>
          <cell r="T28">
            <v>309800</v>
          </cell>
        </row>
        <row r="29">
          <cell r="S29">
            <v>36281</v>
          </cell>
          <cell r="T29">
            <v>332709.67741935485</v>
          </cell>
        </row>
        <row r="30">
          <cell r="S30">
            <v>36312</v>
          </cell>
          <cell r="T30">
            <v>383666.66666666669</v>
          </cell>
        </row>
        <row r="31">
          <cell r="S31">
            <v>36342</v>
          </cell>
          <cell r="T31">
            <v>379000</v>
          </cell>
        </row>
        <row r="32">
          <cell r="S32">
            <v>36373</v>
          </cell>
          <cell r="T32">
            <v>483387.09677419357</v>
          </cell>
        </row>
        <row r="33">
          <cell r="S33">
            <v>36404</v>
          </cell>
          <cell r="T33">
            <v>417833.33333333331</v>
          </cell>
        </row>
        <row r="34">
          <cell r="S34">
            <v>36434</v>
          </cell>
          <cell r="T34">
            <v>389774.19354838709</v>
          </cell>
        </row>
        <row r="35">
          <cell r="S35">
            <v>36465</v>
          </cell>
          <cell r="T35">
            <v>329066.66666666669</v>
          </cell>
        </row>
        <row r="36">
          <cell r="S36">
            <v>36495</v>
          </cell>
          <cell r="T36">
            <v>161982.61290322582</v>
          </cell>
        </row>
        <row r="37">
          <cell r="S37">
            <v>36526</v>
          </cell>
          <cell r="T37">
            <v>197064.51612903227</v>
          </cell>
        </row>
        <row r="38">
          <cell r="S38">
            <v>36557</v>
          </cell>
          <cell r="T38">
            <v>275965.5172413793</v>
          </cell>
        </row>
        <row r="39">
          <cell r="S39">
            <v>36586</v>
          </cell>
          <cell r="T39">
            <v>349645.16129032261</v>
          </cell>
        </row>
        <row r="40">
          <cell r="S40">
            <v>36617</v>
          </cell>
          <cell r="T40">
            <v>461900</v>
          </cell>
        </row>
        <row r="41">
          <cell r="S41">
            <v>36647</v>
          </cell>
          <cell r="T41">
            <v>490516.12903225806</v>
          </cell>
        </row>
        <row r="42">
          <cell r="S42">
            <v>36678</v>
          </cell>
          <cell r="T42">
            <v>391066.66666666669</v>
          </cell>
        </row>
        <row r="43">
          <cell r="S43">
            <v>36708</v>
          </cell>
          <cell r="T43">
            <v>392903.22580645164</v>
          </cell>
        </row>
        <row r="44">
          <cell r="S44">
            <v>36739</v>
          </cell>
          <cell r="T44">
            <v>344000</v>
          </cell>
        </row>
        <row r="45">
          <cell r="S45">
            <v>36770</v>
          </cell>
          <cell r="T45">
            <v>350100</v>
          </cell>
        </row>
        <row r="46">
          <cell r="S46">
            <v>36800</v>
          </cell>
          <cell r="T46">
            <v>383838.70967741933</v>
          </cell>
        </row>
        <row r="47">
          <cell r="S47">
            <v>36831</v>
          </cell>
          <cell r="T47">
            <v>269166.66666666669</v>
          </cell>
        </row>
        <row r="48">
          <cell r="S48">
            <v>36861</v>
          </cell>
          <cell r="T48">
            <v>391709.67741935485</v>
          </cell>
        </row>
        <row r="49">
          <cell r="S49">
            <v>36892</v>
          </cell>
          <cell r="T49">
            <v>418666.66666666669</v>
          </cell>
        </row>
        <row r="50">
          <cell r="S50">
            <v>36923</v>
          </cell>
          <cell r="T50" t="e">
            <v>#DIV/0!</v>
          </cell>
        </row>
        <row r="51">
          <cell r="S51">
            <v>36951</v>
          </cell>
          <cell r="T51" t="e">
            <v>#DIV/0!</v>
          </cell>
        </row>
        <row r="52">
          <cell r="S52">
            <v>36982</v>
          </cell>
          <cell r="T52" t="e">
            <v>#DIV/0!</v>
          </cell>
        </row>
        <row r="53">
          <cell r="S53">
            <v>37012</v>
          </cell>
          <cell r="T53" t="e">
            <v>#DIV/0!</v>
          </cell>
        </row>
        <row r="54">
          <cell r="S54">
            <v>37043</v>
          </cell>
          <cell r="T54" t="e">
            <v>#DIV/0!</v>
          </cell>
        </row>
        <row r="55">
          <cell r="S55">
            <v>37073</v>
          </cell>
          <cell r="T55" t="e">
            <v>#DIV/0!</v>
          </cell>
        </row>
        <row r="56">
          <cell r="S56">
            <v>37104</v>
          </cell>
          <cell r="T56" t="e">
            <v>#DIV/0!</v>
          </cell>
        </row>
        <row r="57">
          <cell r="S57">
            <v>37135</v>
          </cell>
          <cell r="T57" t="e">
            <v>#DIV/0!</v>
          </cell>
        </row>
        <row r="58">
          <cell r="S58">
            <v>37165</v>
          </cell>
          <cell r="T58" t="e">
            <v>#DIV/0!</v>
          </cell>
        </row>
        <row r="59">
          <cell r="S59">
            <v>37196</v>
          </cell>
          <cell r="T59" t="e">
            <v>#DIV/0!</v>
          </cell>
        </row>
        <row r="60">
          <cell r="S60">
            <v>37226</v>
          </cell>
          <cell r="T60" t="e">
            <v>#DIV/0!</v>
          </cell>
        </row>
      </sheetData>
      <sheetData sheetId="10">
        <row r="8">
          <cell r="S8">
            <v>35551</v>
          </cell>
          <cell r="T8">
            <v>480774.19354838709</v>
          </cell>
        </row>
        <row r="9">
          <cell r="S9">
            <v>35582</v>
          </cell>
          <cell r="T9">
            <v>488700</v>
          </cell>
        </row>
        <row r="10">
          <cell r="S10">
            <v>35612</v>
          </cell>
          <cell r="T10">
            <v>406032.25806451612</v>
          </cell>
        </row>
        <row r="11">
          <cell r="S11">
            <v>35643</v>
          </cell>
          <cell r="T11">
            <v>438580.6451612903</v>
          </cell>
        </row>
        <row r="12">
          <cell r="S12">
            <v>35674</v>
          </cell>
          <cell r="T12">
            <v>413000</v>
          </cell>
        </row>
        <row r="13">
          <cell r="S13">
            <v>35704</v>
          </cell>
          <cell r="T13">
            <v>446483.87096774194</v>
          </cell>
        </row>
        <row r="14">
          <cell r="S14">
            <v>35735</v>
          </cell>
          <cell r="T14">
            <v>448633.33333333331</v>
          </cell>
        </row>
        <row r="15">
          <cell r="S15">
            <v>35765</v>
          </cell>
          <cell r="T15">
            <v>292774.19354838709</v>
          </cell>
        </row>
        <row r="16">
          <cell r="S16">
            <v>35796</v>
          </cell>
          <cell r="T16">
            <v>309838.70967741933</v>
          </cell>
        </row>
        <row r="17">
          <cell r="S17">
            <v>35827</v>
          </cell>
          <cell r="T17">
            <v>420071.42857142858</v>
          </cell>
        </row>
        <row r="18">
          <cell r="S18">
            <v>35855</v>
          </cell>
          <cell r="T18">
            <v>346709.67741935485</v>
          </cell>
        </row>
        <row r="19">
          <cell r="S19">
            <v>35886</v>
          </cell>
          <cell r="T19">
            <v>323100</v>
          </cell>
        </row>
        <row r="20">
          <cell r="S20">
            <v>35916</v>
          </cell>
          <cell r="T20" t="e">
            <v>#DIV/0!</v>
          </cell>
        </row>
        <row r="21">
          <cell r="S21">
            <v>35947</v>
          </cell>
          <cell r="T21" t="e">
            <v>#DIV/0!</v>
          </cell>
        </row>
        <row r="22">
          <cell r="S22">
            <v>35977</v>
          </cell>
          <cell r="T22" t="e">
            <v>#DIV/0!</v>
          </cell>
        </row>
        <row r="23">
          <cell r="S23">
            <v>36008</v>
          </cell>
          <cell r="T23">
            <v>303967.74193548388</v>
          </cell>
        </row>
        <row r="24">
          <cell r="S24">
            <v>36039</v>
          </cell>
          <cell r="T24">
            <v>218666.66666666666</v>
          </cell>
        </row>
        <row r="25">
          <cell r="S25">
            <v>36069</v>
          </cell>
          <cell r="T25">
            <v>226161.29032258064</v>
          </cell>
        </row>
        <row r="26">
          <cell r="S26">
            <v>36100</v>
          </cell>
          <cell r="T26">
            <v>187466.66666666666</v>
          </cell>
        </row>
        <row r="27">
          <cell r="S27">
            <v>36130</v>
          </cell>
          <cell r="T27">
            <v>59615.384615384617</v>
          </cell>
        </row>
        <row r="28">
          <cell r="S28">
            <v>36161</v>
          </cell>
          <cell r="T28">
            <v>100043.47826086957</v>
          </cell>
        </row>
        <row r="29">
          <cell r="S29">
            <v>36192</v>
          </cell>
          <cell r="T29">
            <v>139500</v>
          </cell>
        </row>
        <row r="30">
          <cell r="S30">
            <v>36220</v>
          </cell>
          <cell r="T30">
            <v>280806.45161290321</v>
          </cell>
        </row>
        <row r="31">
          <cell r="S31">
            <v>36251</v>
          </cell>
          <cell r="T31">
            <v>274400</v>
          </cell>
        </row>
        <row r="32">
          <cell r="S32">
            <v>36281</v>
          </cell>
          <cell r="T32">
            <v>325322.58064516127</v>
          </cell>
        </row>
        <row r="33">
          <cell r="S33">
            <v>36312</v>
          </cell>
          <cell r="T33">
            <v>362200</v>
          </cell>
        </row>
        <row r="34">
          <cell r="S34">
            <v>36342</v>
          </cell>
          <cell r="T34">
            <v>362612.90322580643</v>
          </cell>
        </row>
        <row r="35">
          <cell r="S35">
            <v>36373</v>
          </cell>
          <cell r="T35">
            <v>267580.6451612903</v>
          </cell>
        </row>
        <row r="36">
          <cell r="S36">
            <v>36404</v>
          </cell>
          <cell r="T36">
            <v>254300</v>
          </cell>
        </row>
        <row r="37">
          <cell r="S37">
            <v>36434</v>
          </cell>
          <cell r="T37">
            <v>194419.35483870967</v>
          </cell>
        </row>
        <row r="38">
          <cell r="S38">
            <v>36465</v>
          </cell>
          <cell r="T38">
            <v>110800</v>
          </cell>
        </row>
        <row r="39">
          <cell r="S39">
            <v>36495</v>
          </cell>
          <cell r="T39">
            <v>137157.25806451612</v>
          </cell>
        </row>
        <row r="40">
          <cell r="S40">
            <v>36526</v>
          </cell>
          <cell r="T40">
            <v>78225.806451612909</v>
          </cell>
        </row>
        <row r="41">
          <cell r="S41">
            <v>36557</v>
          </cell>
          <cell r="T41">
            <v>163931.03448275861</v>
          </cell>
        </row>
        <row r="42">
          <cell r="S42">
            <v>36586</v>
          </cell>
          <cell r="T42">
            <v>223225.80645161291</v>
          </cell>
        </row>
        <row r="43">
          <cell r="S43">
            <v>36617</v>
          </cell>
          <cell r="T43">
            <v>188200</v>
          </cell>
        </row>
        <row r="44">
          <cell r="S44">
            <v>36647</v>
          </cell>
          <cell r="T44">
            <v>264612.90322580643</v>
          </cell>
        </row>
        <row r="45">
          <cell r="S45">
            <v>36678</v>
          </cell>
          <cell r="T45">
            <v>342500</v>
          </cell>
        </row>
        <row r="46">
          <cell r="S46">
            <v>36708</v>
          </cell>
          <cell r="T46">
            <v>381354.83870967739</v>
          </cell>
        </row>
        <row r="47">
          <cell r="S47">
            <v>36739</v>
          </cell>
          <cell r="T47">
            <v>424451.61290322582</v>
          </cell>
        </row>
        <row r="48">
          <cell r="S48">
            <v>36770</v>
          </cell>
          <cell r="T48">
            <v>397033.33333333331</v>
          </cell>
        </row>
        <row r="49">
          <cell r="S49">
            <v>36800</v>
          </cell>
          <cell r="T49">
            <v>312290.32258064515</v>
          </cell>
        </row>
        <row r="50">
          <cell r="S50">
            <v>36831</v>
          </cell>
          <cell r="T50">
            <v>194333.33333333334</v>
          </cell>
        </row>
        <row r="51">
          <cell r="S51">
            <v>36861</v>
          </cell>
          <cell r="T51">
            <v>303677.41935483873</v>
          </cell>
        </row>
        <row r="52">
          <cell r="S52">
            <v>36892</v>
          </cell>
          <cell r="T52">
            <v>291083.33333333331</v>
          </cell>
        </row>
        <row r="53">
          <cell r="S53">
            <v>36923</v>
          </cell>
          <cell r="T53" t="e">
            <v>#DIV/0!</v>
          </cell>
        </row>
        <row r="54">
          <cell r="S54">
            <v>36951</v>
          </cell>
          <cell r="T54" t="e">
            <v>#DIV/0!</v>
          </cell>
        </row>
        <row r="55">
          <cell r="S55">
            <v>36982</v>
          </cell>
          <cell r="T55" t="e">
            <v>#DIV/0!</v>
          </cell>
        </row>
        <row r="56">
          <cell r="S56">
            <v>37012</v>
          </cell>
          <cell r="T56" t="e">
            <v>#DIV/0!</v>
          </cell>
        </row>
        <row r="57">
          <cell r="S57">
            <v>37043</v>
          </cell>
          <cell r="T57" t="e">
            <v>#DIV/0!</v>
          </cell>
        </row>
        <row r="58">
          <cell r="S58">
            <v>37073</v>
          </cell>
          <cell r="T58" t="e">
            <v>#DIV/0!</v>
          </cell>
        </row>
        <row r="59">
          <cell r="S59">
            <v>37104</v>
          </cell>
          <cell r="T59" t="e">
            <v>#DIV/0!</v>
          </cell>
        </row>
        <row r="60">
          <cell r="S60">
            <v>37135</v>
          </cell>
          <cell r="T60" t="e">
            <v>#DIV/0!</v>
          </cell>
        </row>
        <row r="61">
          <cell r="S61">
            <v>37165</v>
          </cell>
          <cell r="T61" t="e">
            <v>#DIV/0!</v>
          </cell>
        </row>
        <row r="62">
          <cell r="S62">
            <v>37196</v>
          </cell>
          <cell r="T62" t="e">
            <v>#DIV/0!</v>
          </cell>
        </row>
        <row r="63">
          <cell r="S63">
            <v>37226</v>
          </cell>
          <cell r="T63" t="e">
            <v>#DIV/0!</v>
          </cell>
        </row>
      </sheetData>
      <sheetData sheetId="11">
        <row r="8">
          <cell r="S8">
            <v>35551</v>
          </cell>
          <cell r="T8">
            <v>556612.90322580643</v>
          </cell>
        </row>
        <row r="9">
          <cell r="S9">
            <v>35582</v>
          </cell>
          <cell r="T9">
            <v>533466.66666666663</v>
          </cell>
        </row>
        <row r="10">
          <cell r="S10">
            <v>35612</v>
          </cell>
          <cell r="T10">
            <v>570645.16129032255</v>
          </cell>
        </row>
        <row r="11">
          <cell r="S11">
            <v>35643</v>
          </cell>
          <cell r="T11">
            <v>529806.45161290327</v>
          </cell>
        </row>
        <row r="12">
          <cell r="S12">
            <v>35674</v>
          </cell>
          <cell r="T12">
            <v>446800</v>
          </cell>
        </row>
        <row r="13">
          <cell r="S13">
            <v>35704</v>
          </cell>
          <cell r="T13">
            <v>444774.19354838709</v>
          </cell>
        </row>
        <row r="14">
          <cell r="S14">
            <v>35735</v>
          </cell>
          <cell r="T14">
            <v>378333.33333333331</v>
          </cell>
        </row>
        <row r="15">
          <cell r="S15">
            <v>35765</v>
          </cell>
          <cell r="T15">
            <v>313096.77419354836</v>
          </cell>
        </row>
        <row r="16">
          <cell r="S16">
            <v>35796</v>
          </cell>
          <cell r="T16">
            <v>648032.25806451612</v>
          </cell>
        </row>
        <row r="17">
          <cell r="S17">
            <v>35827</v>
          </cell>
          <cell r="T17">
            <v>534428.57142857148</v>
          </cell>
        </row>
        <row r="18">
          <cell r="S18">
            <v>35855</v>
          </cell>
          <cell r="T18">
            <v>699193.54838709673</v>
          </cell>
        </row>
        <row r="19">
          <cell r="S19">
            <v>35886</v>
          </cell>
          <cell r="T19">
            <v>626100</v>
          </cell>
        </row>
        <row r="20">
          <cell r="S20">
            <v>35916</v>
          </cell>
          <cell r="T20">
            <v>672643.6</v>
          </cell>
        </row>
        <row r="21">
          <cell r="S21">
            <v>35947</v>
          </cell>
          <cell r="T21">
            <v>676325.6333333333</v>
          </cell>
        </row>
        <row r="22">
          <cell r="S22">
            <v>35977</v>
          </cell>
          <cell r="T22">
            <v>658084.3548387097</v>
          </cell>
        </row>
        <row r="23">
          <cell r="S23">
            <v>36008</v>
          </cell>
          <cell r="T23">
            <v>693387.09677419357</v>
          </cell>
        </row>
        <row r="24">
          <cell r="S24">
            <v>36039</v>
          </cell>
          <cell r="T24">
            <v>709000</v>
          </cell>
        </row>
        <row r="25">
          <cell r="S25">
            <v>36069</v>
          </cell>
          <cell r="T25">
            <v>643387.09677419357</v>
          </cell>
        </row>
        <row r="26">
          <cell r="S26">
            <v>36100</v>
          </cell>
          <cell r="T26">
            <v>648366.66666666663</v>
          </cell>
        </row>
        <row r="27">
          <cell r="S27">
            <v>36130</v>
          </cell>
          <cell r="T27">
            <v>650354.83870967745</v>
          </cell>
        </row>
        <row r="28">
          <cell r="S28">
            <v>36161</v>
          </cell>
          <cell r="T28">
            <v>605000</v>
          </cell>
        </row>
        <row r="29">
          <cell r="S29">
            <v>36192</v>
          </cell>
          <cell r="T29">
            <v>679678.57142857148</v>
          </cell>
        </row>
        <row r="30">
          <cell r="S30">
            <v>36220</v>
          </cell>
          <cell r="T30">
            <v>552806.45161290327</v>
          </cell>
        </row>
        <row r="31">
          <cell r="S31">
            <v>36251</v>
          </cell>
          <cell r="T31">
            <v>585866.66666666663</v>
          </cell>
        </row>
        <row r="32">
          <cell r="S32">
            <v>36281</v>
          </cell>
          <cell r="T32">
            <v>573419.3548387097</v>
          </cell>
        </row>
        <row r="33">
          <cell r="S33">
            <v>36312</v>
          </cell>
          <cell r="T33">
            <v>613433.33333333337</v>
          </cell>
        </row>
        <row r="34">
          <cell r="S34">
            <v>36342</v>
          </cell>
          <cell r="T34">
            <v>663451.61290322582</v>
          </cell>
        </row>
        <row r="35">
          <cell r="S35">
            <v>36373</v>
          </cell>
          <cell r="T35">
            <v>626483.87096774194</v>
          </cell>
        </row>
        <row r="36">
          <cell r="S36">
            <v>36404</v>
          </cell>
          <cell r="T36">
            <v>677400</v>
          </cell>
        </row>
        <row r="37">
          <cell r="S37">
            <v>36434</v>
          </cell>
          <cell r="T37">
            <v>721645.16129032255</v>
          </cell>
        </row>
        <row r="38">
          <cell r="S38">
            <v>36465</v>
          </cell>
          <cell r="T38">
            <v>722433.33333333337</v>
          </cell>
        </row>
        <row r="39">
          <cell r="S39">
            <v>36495</v>
          </cell>
          <cell r="T39">
            <v>695830.6451612903</v>
          </cell>
        </row>
        <row r="40">
          <cell r="S40">
            <v>36526</v>
          </cell>
          <cell r="T40">
            <v>676967.74193548388</v>
          </cell>
        </row>
        <row r="41">
          <cell r="S41">
            <v>36557</v>
          </cell>
          <cell r="T41">
            <v>674586.20689655177</v>
          </cell>
        </row>
        <row r="42">
          <cell r="S42">
            <v>36586</v>
          </cell>
          <cell r="T42">
            <v>684709.67741935479</v>
          </cell>
        </row>
        <row r="43">
          <cell r="S43">
            <v>36617</v>
          </cell>
          <cell r="T43">
            <v>608866.66666666663</v>
          </cell>
        </row>
        <row r="44">
          <cell r="S44">
            <v>36647</v>
          </cell>
          <cell r="T44">
            <v>663548.38709677418</v>
          </cell>
        </row>
        <row r="45">
          <cell r="S45">
            <v>36678</v>
          </cell>
          <cell r="T45">
            <v>696866.66666666663</v>
          </cell>
        </row>
        <row r="46">
          <cell r="S46">
            <v>36708</v>
          </cell>
          <cell r="T46">
            <v>708645.16129032255</v>
          </cell>
        </row>
        <row r="47">
          <cell r="S47">
            <v>36739</v>
          </cell>
          <cell r="T47">
            <v>711064.51612903224</v>
          </cell>
        </row>
        <row r="48">
          <cell r="S48">
            <v>36770</v>
          </cell>
          <cell r="T48">
            <v>705933.33333333337</v>
          </cell>
        </row>
        <row r="49">
          <cell r="S49">
            <v>36800</v>
          </cell>
          <cell r="T49">
            <v>703612.90322580643</v>
          </cell>
        </row>
        <row r="50">
          <cell r="S50">
            <v>36831</v>
          </cell>
          <cell r="T50">
            <v>648266.66666666663</v>
          </cell>
        </row>
        <row r="51">
          <cell r="S51">
            <v>36861</v>
          </cell>
          <cell r="T51">
            <v>737516.12903225806</v>
          </cell>
        </row>
        <row r="52">
          <cell r="S52">
            <v>36892</v>
          </cell>
          <cell r="T52">
            <v>754000</v>
          </cell>
        </row>
        <row r="53">
          <cell r="S53">
            <v>36923</v>
          </cell>
          <cell r="T53" t="e">
            <v>#DIV/0!</v>
          </cell>
        </row>
        <row r="54">
          <cell r="S54">
            <v>36951</v>
          </cell>
          <cell r="T54" t="e">
            <v>#DIV/0!</v>
          </cell>
        </row>
        <row r="55">
          <cell r="S55">
            <v>36982</v>
          </cell>
          <cell r="T55" t="e">
            <v>#DIV/0!</v>
          </cell>
        </row>
        <row r="56">
          <cell r="S56">
            <v>37012</v>
          </cell>
          <cell r="T56" t="e">
            <v>#DIV/0!</v>
          </cell>
        </row>
        <row r="57">
          <cell r="S57">
            <v>37043</v>
          </cell>
          <cell r="T57" t="e">
            <v>#DIV/0!</v>
          </cell>
        </row>
        <row r="58">
          <cell r="S58">
            <v>37073</v>
          </cell>
          <cell r="T58" t="e">
            <v>#DIV/0!</v>
          </cell>
        </row>
        <row r="59">
          <cell r="S59">
            <v>37104</v>
          </cell>
          <cell r="T59" t="e">
            <v>#DIV/0!</v>
          </cell>
        </row>
        <row r="60">
          <cell r="S60">
            <v>37135</v>
          </cell>
          <cell r="T60" t="e">
            <v>#DIV/0!</v>
          </cell>
        </row>
        <row r="61">
          <cell r="S61">
            <v>37165</v>
          </cell>
          <cell r="T61" t="e">
            <v>#DIV/0!</v>
          </cell>
        </row>
        <row r="62">
          <cell r="S62">
            <v>37196</v>
          </cell>
          <cell r="T62" t="e">
            <v>#DIV/0!</v>
          </cell>
        </row>
        <row r="63">
          <cell r="S63">
            <v>37226</v>
          </cell>
          <cell r="T63" t="e">
            <v>#DIV/0!</v>
          </cell>
        </row>
      </sheetData>
      <sheetData sheetId="12"/>
      <sheetData sheetId="13">
        <row r="5">
          <cell r="S5">
            <v>35551</v>
          </cell>
          <cell r="T5">
            <v>170967.74193548388</v>
          </cell>
        </row>
        <row r="6">
          <cell r="S6">
            <v>35582</v>
          </cell>
          <cell r="T6">
            <v>207166.66666666666</v>
          </cell>
        </row>
        <row r="7">
          <cell r="S7">
            <v>35612</v>
          </cell>
          <cell r="T7">
            <v>192935.48387096773</v>
          </cell>
        </row>
        <row r="8">
          <cell r="S8">
            <v>35643</v>
          </cell>
          <cell r="T8">
            <v>187870.96774193548</v>
          </cell>
        </row>
        <row r="9">
          <cell r="S9">
            <v>35674</v>
          </cell>
          <cell r="T9">
            <v>186400</v>
          </cell>
        </row>
        <row r="10">
          <cell r="S10">
            <v>35704</v>
          </cell>
          <cell r="T10">
            <v>198064.51612903227</v>
          </cell>
        </row>
        <row r="11">
          <cell r="S11">
            <v>35735</v>
          </cell>
          <cell r="T11">
            <v>193266.66666666666</v>
          </cell>
        </row>
        <row r="12">
          <cell r="S12">
            <v>35765</v>
          </cell>
          <cell r="T12">
            <v>194516.12903225806</v>
          </cell>
        </row>
        <row r="13">
          <cell r="S13">
            <v>35796</v>
          </cell>
          <cell r="T13">
            <v>193580.64516129033</v>
          </cell>
        </row>
        <row r="14">
          <cell r="S14">
            <v>35827</v>
          </cell>
          <cell r="T14">
            <v>181500</v>
          </cell>
        </row>
        <row r="15">
          <cell r="S15">
            <v>35855</v>
          </cell>
          <cell r="T15">
            <v>181225.80645161291</v>
          </cell>
        </row>
        <row r="16">
          <cell r="S16">
            <v>35886</v>
          </cell>
          <cell r="T16">
            <v>202966.66666666666</v>
          </cell>
        </row>
        <row r="17">
          <cell r="S17">
            <v>35916</v>
          </cell>
          <cell r="T17" t="e">
            <v>#DIV/0!</v>
          </cell>
        </row>
        <row r="18">
          <cell r="S18">
            <v>35947</v>
          </cell>
          <cell r="T18" t="e">
            <v>#DIV/0!</v>
          </cell>
        </row>
        <row r="19">
          <cell r="S19">
            <v>35977</v>
          </cell>
          <cell r="T19" t="e">
            <v>#DIV/0!</v>
          </cell>
        </row>
        <row r="20">
          <cell r="S20">
            <v>36008</v>
          </cell>
          <cell r="T20">
            <v>256870.96774193548</v>
          </cell>
        </row>
        <row r="21">
          <cell r="S21">
            <v>36039</v>
          </cell>
          <cell r="T21">
            <v>245620.68965517241</v>
          </cell>
        </row>
        <row r="22">
          <cell r="S22">
            <v>36069</v>
          </cell>
          <cell r="T22">
            <v>199032.25806451612</v>
          </cell>
        </row>
        <row r="23">
          <cell r="S23">
            <v>36100</v>
          </cell>
          <cell r="T23">
            <v>186833.33333333334</v>
          </cell>
        </row>
        <row r="24">
          <cell r="S24">
            <v>36130</v>
          </cell>
          <cell r="T24">
            <v>191806.45161290321</v>
          </cell>
        </row>
        <row r="25">
          <cell r="S25">
            <v>36161</v>
          </cell>
          <cell r="T25">
            <v>190096.77419354839</v>
          </cell>
        </row>
        <row r="26">
          <cell r="S26">
            <v>36192</v>
          </cell>
          <cell r="T26">
            <v>185607.14285714287</v>
          </cell>
        </row>
        <row r="27">
          <cell r="S27">
            <v>36220</v>
          </cell>
          <cell r="T27">
            <v>177774.19354838709</v>
          </cell>
        </row>
        <row r="28">
          <cell r="S28">
            <v>36251</v>
          </cell>
          <cell r="T28">
            <v>179966.66666666666</v>
          </cell>
        </row>
        <row r="29">
          <cell r="S29">
            <v>36281</v>
          </cell>
          <cell r="T29">
            <v>173580.64516129033</v>
          </cell>
        </row>
        <row r="30">
          <cell r="S30">
            <v>36312</v>
          </cell>
          <cell r="T30">
            <v>246166.66666666666</v>
          </cell>
        </row>
        <row r="31">
          <cell r="S31">
            <v>36342</v>
          </cell>
          <cell r="T31">
            <v>249193.54838709679</v>
          </cell>
        </row>
        <row r="32">
          <cell r="S32">
            <v>36373</v>
          </cell>
          <cell r="T32">
            <v>264096.77419354836</v>
          </cell>
        </row>
        <row r="33">
          <cell r="S33">
            <v>36404</v>
          </cell>
          <cell r="T33">
            <v>259800</v>
          </cell>
        </row>
        <row r="34">
          <cell r="S34">
            <v>36434</v>
          </cell>
          <cell r="T34">
            <v>255903.22580645161</v>
          </cell>
        </row>
        <row r="35">
          <cell r="S35">
            <v>36465</v>
          </cell>
          <cell r="T35">
            <v>261500</v>
          </cell>
        </row>
        <row r="36">
          <cell r="S36">
            <v>36495</v>
          </cell>
          <cell r="T36">
            <v>265055.96774193546</v>
          </cell>
        </row>
        <row r="37">
          <cell r="S37">
            <v>36526</v>
          </cell>
          <cell r="T37">
            <v>257645.16129032258</v>
          </cell>
        </row>
        <row r="38">
          <cell r="S38">
            <v>36557</v>
          </cell>
          <cell r="T38">
            <v>269068.96551724139</v>
          </cell>
        </row>
        <row r="39">
          <cell r="S39">
            <v>36586</v>
          </cell>
          <cell r="T39">
            <v>249967.74193548388</v>
          </cell>
        </row>
        <row r="40">
          <cell r="S40">
            <v>36617</v>
          </cell>
          <cell r="T40">
            <v>245300</v>
          </cell>
        </row>
        <row r="41">
          <cell r="S41">
            <v>36647</v>
          </cell>
          <cell r="T41">
            <v>229612.90322580645</v>
          </cell>
        </row>
        <row r="42">
          <cell r="S42">
            <v>36678</v>
          </cell>
          <cell r="T42">
            <v>252066.66666666666</v>
          </cell>
        </row>
        <row r="43">
          <cell r="S43">
            <v>36708</v>
          </cell>
          <cell r="T43">
            <v>246645.16129032258</v>
          </cell>
        </row>
        <row r="44">
          <cell r="S44">
            <v>36739</v>
          </cell>
          <cell r="T44">
            <v>271290.32258064515</v>
          </cell>
        </row>
        <row r="45">
          <cell r="S45">
            <v>36770</v>
          </cell>
          <cell r="T45">
            <v>265033.33333333331</v>
          </cell>
        </row>
        <row r="46">
          <cell r="S46">
            <v>36800</v>
          </cell>
          <cell r="T46">
            <v>277483.87096774194</v>
          </cell>
        </row>
        <row r="47">
          <cell r="S47">
            <v>36831</v>
          </cell>
          <cell r="T47">
            <v>306533.33333333331</v>
          </cell>
        </row>
        <row r="48">
          <cell r="S48">
            <v>36861</v>
          </cell>
          <cell r="T48">
            <v>297451.61290322582</v>
          </cell>
        </row>
        <row r="49">
          <cell r="S49">
            <v>36892</v>
          </cell>
          <cell r="T49">
            <v>279250</v>
          </cell>
        </row>
        <row r="50">
          <cell r="S50">
            <v>36923</v>
          </cell>
          <cell r="T50" t="e">
            <v>#DIV/0!</v>
          </cell>
        </row>
        <row r="51">
          <cell r="S51">
            <v>36951</v>
          </cell>
          <cell r="T51" t="e">
            <v>#DIV/0!</v>
          </cell>
        </row>
        <row r="52">
          <cell r="S52">
            <v>36982</v>
          </cell>
          <cell r="T52" t="e">
            <v>#DIV/0!</v>
          </cell>
        </row>
        <row r="53">
          <cell r="S53">
            <v>37012</v>
          </cell>
          <cell r="T53" t="e">
            <v>#DIV/0!</v>
          </cell>
        </row>
        <row r="54">
          <cell r="S54">
            <v>37043</v>
          </cell>
          <cell r="T54" t="e">
            <v>#DIV/0!</v>
          </cell>
        </row>
        <row r="55">
          <cell r="S55">
            <v>37073</v>
          </cell>
          <cell r="T55" t="e">
            <v>#DIV/0!</v>
          </cell>
        </row>
        <row r="56">
          <cell r="S56">
            <v>37104</v>
          </cell>
          <cell r="T56" t="e">
            <v>#DIV/0!</v>
          </cell>
        </row>
        <row r="57">
          <cell r="S57">
            <v>37135</v>
          </cell>
          <cell r="T57" t="e">
            <v>#DIV/0!</v>
          </cell>
        </row>
        <row r="58">
          <cell r="S58">
            <v>37165</v>
          </cell>
          <cell r="T58" t="e">
            <v>#DIV/0!</v>
          </cell>
        </row>
        <row r="59">
          <cell r="S59">
            <v>37196</v>
          </cell>
          <cell r="T59" t="e">
            <v>#DIV/0!</v>
          </cell>
        </row>
        <row r="60">
          <cell r="S60">
            <v>37226</v>
          </cell>
          <cell r="T60" t="e">
            <v>#DIV/0!</v>
          </cell>
        </row>
      </sheetData>
      <sheetData sheetId="14">
        <row r="4">
          <cell r="S4">
            <v>35551</v>
          </cell>
          <cell r="T4">
            <v>566806.45161290327</v>
          </cell>
          <cell r="U4">
            <v>17571000</v>
          </cell>
        </row>
        <row r="5">
          <cell r="S5">
            <v>35582</v>
          </cell>
          <cell r="T5">
            <v>586100</v>
          </cell>
          <cell r="U5">
            <v>17583000</v>
          </cell>
        </row>
        <row r="6">
          <cell r="S6">
            <v>35612</v>
          </cell>
          <cell r="T6">
            <v>271741.93548387097</v>
          </cell>
          <cell r="U6">
            <v>8424000</v>
          </cell>
        </row>
        <row r="7">
          <cell r="S7">
            <v>35643</v>
          </cell>
          <cell r="T7">
            <v>175032.25806451612</v>
          </cell>
          <cell r="U7">
            <v>5426000</v>
          </cell>
        </row>
        <row r="8">
          <cell r="S8">
            <v>35674</v>
          </cell>
          <cell r="T8">
            <v>139866.66666666666</v>
          </cell>
          <cell r="U8">
            <v>4196000</v>
          </cell>
        </row>
        <row r="9">
          <cell r="S9">
            <v>35704</v>
          </cell>
          <cell r="T9">
            <v>320000</v>
          </cell>
          <cell r="U9">
            <v>9920000</v>
          </cell>
        </row>
        <row r="10">
          <cell r="S10">
            <v>35735</v>
          </cell>
          <cell r="T10">
            <v>-34933.333333333336</v>
          </cell>
          <cell r="U10">
            <v>-1048000</v>
          </cell>
        </row>
        <row r="11">
          <cell r="S11">
            <v>35765</v>
          </cell>
          <cell r="T11">
            <v>-1209580.6451612904</v>
          </cell>
          <cell r="U11">
            <v>-37497000</v>
          </cell>
        </row>
        <row r="12">
          <cell r="S12">
            <v>35796</v>
          </cell>
          <cell r="T12">
            <v>-490709.67741935485</v>
          </cell>
          <cell r="U12">
            <v>-15212000</v>
          </cell>
        </row>
        <row r="13">
          <cell r="S13">
            <v>35827</v>
          </cell>
          <cell r="T13">
            <v>-656928.57142857148</v>
          </cell>
          <cell r="U13">
            <v>-18394000</v>
          </cell>
        </row>
        <row r="14">
          <cell r="S14">
            <v>35855</v>
          </cell>
          <cell r="T14">
            <v>59258.06451612903</v>
          </cell>
          <cell r="U14">
            <v>1837000</v>
          </cell>
        </row>
        <row r="15">
          <cell r="S15">
            <v>35886</v>
          </cell>
          <cell r="T15">
            <v>170233.33333333334</v>
          </cell>
          <cell r="U15">
            <v>5107000</v>
          </cell>
        </row>
        <row r="16">
          <cell r="S16">
            <v>35916</v>
          </cell>
          <cell r="T16" t="e">
            <v>#DIV/0!</v>
          </cell>
          <cell r="U16">
            <v>0</v>
          </cell>
        </row>
        <row r="17">
          <cell r="S17">
            <v>35947</v>
          </cell>
          <cell r="T17" t="e">
            <v>#DIV/0!</v>
          </cell>
          <cell r="U17">
            <v>0</v>
          </cell>
        </row>
        <row r="18">
          <cell r="S18">
            <v>35977</v>
          </cell>
          <cell r="T18" t="e">
            <v>#DIV/0!</v>
          </cell>
          <cell r="U18">
            <v>0</v>
          </cell>
        </row>
        <row r="19">
          <cell r="S19">
            <v>36008</v>
          </cell>
          <cell r="T19">
            <v>82322.580645161288</v>
          </cell>
          <cell r="U19">
            <v>2552000</v>
          </cell>
        </row>
        <row r="20">
          <cell r="S20">
            <v>36039</v>
          </cell>
          <cell r="T20">
            <v>184300</v>
          </cell>
          <cell r="U20">
            <v>5529000</v>
          </cell>
        </row>
        <row r="21">
          <cell r="S21">
            <v>36069</v>
          </cell>
          <cell r="T21">
            <v>521161.29032258067</v>
          </cell>
          <cell r="U21">
            <v>16156000</v>
          </cell>
        </row>
        <row r="22">
          <cell r="S22">
            <v>36100</v>
          </cell>
          <cell r="T22">
            <v>184833.33333333334</v>
          </cell>
          <cell r="U22">
            <v>5545000</v>
          </cell>
        </row>
        <row r="23">
          <cell r="S23">
            <v>36130</v>
          </cell>
          <cell r="T23">
            <v>-571354.83870967745</v>
          </cell>
          <cell r="U23">
            <v>-17712000</v>
          </cell>
        </row>
        <row r="24">
          <cell r="S24">
            <v>36161</v>
          </cell>
          <cell r="T24">
            <v>-544838.70967741939</v>
          </cell>
          <cell r="U24">
            <v>-16890000</v>
          </cell>
        </row>
        <row r="25">
          <cell r="S25">
            <v>36192</v>
          </cell>
          <cell r="T25">
            <v>-446642.85714285716</v>
          </cell>
          <cell r="U25">
            <v>-12506000</v>
          </cell>
        </row>
        <row r="26">
          <cell r="S26">
            <v>36220</v>
          </cell>
          <cell r="T26">
            <v>-251032.25806451612</v>
          </cell>
          <cell r="U26">
            <v>-7782000</v>
          </cell>
        </row>
        <row r="27">
          <cell r="S27">
            <v>36251</v>
          </cell>
          <cell r="T27">
            <v>-205733.33333333334</v>
          </cell>
          <cell r="U27">
            <v>-6172000</v>
          </cell>
        </row>
        <row r="28">
          <cell r="S28">
            <v>36281</v>
          </cell>
          <cell r="T28">
            <v>559161.29032258061</v>
          </cell>
          <cell r="U28">
            <v>17334000</v>
          </cell>
        </row>
        <row r="29">
          <cell r="S29">
            <v>36312</v>
          </cell>
          <cell r="T29">
            <v>412133.33333333331</v>
          </cell>
          <cell r="U29">
            <v>12364000</v>
          </cell>
        </row>
        <row r="30">
          <cell r="S30">
            <v>36342</v>
          </cell>
          <cell r="T30">
            <v>282709.67741935485</v>
          </cell>
          <cell r="U30">
            <v>8764000</v>
          </cell>
        </row>
        <row r="31">
          <cell r="S31">
            <v>36373</v>
          </cell>
          <cell r="T31">
            <v>18400</v>
          </cell>
          <cell r="U31">
            <v>552000</v>
          </cell>
        </row>
        <row r="32">
          <cell r="S32">
            <v>36404</v>
          </cell>
          <cell r="T32">
            <v>285233.33333333331</v>
          </cell>
          <cell r="U32">
            <v>8557000</v>
          </cell>
        </row>
        <row r="33">
          <cell r="S33">
            <v>36434</v>
          </cell>
          <cell r="T33">
            <v>88129.032258064515</v>
          </cell>
          <cell r="U33">
            <v>2732000</v>
          </cell>
        </row>
        <row r="34">
          <cell r="S34">
            <v>36465</v>
          </cell>
          <cell r="T34">
            <v>150933.33333333334</v>
          </cell>
          <cell r="U34">
            <v>4528000</v>
          </cell>
        </row>
        <row r="35">
          <cell r="S35">
            <v>36495</v>
          </cell>
          <cell r="T35">
            <v>-463645.16129032261</v>
          </cell>
          <cell r="U35">
            <v>-14373000</v>
          </cell>
        </row>
        <row r="36">
          <cell r="S36">
            <v>36526</v>
          </cell>
          <cell r="T36">
            <v>-509516.12903225806</v>
          </cell>
          <cell r="U36">
            <v>-15795000</v>
          </cell>
        </row>
        <row r="37">
          <cell r="S37">
            <v>36557</v>
          </cell>
          <cell r="T37">
            <v>-496482.75862068968</v>
          </cell>
          <cell r="U37">
            <v>-14398000</v>
          </cell>
        </row>
        <row r="38">
          <cell r="S38">
            <v>36586</v>
          </cell>
          <cell r="T38">
            <v>30258.064516129034</v>
          </cell>
          <cell r="U38">
            <v>938000</v>
          </cell>
        </row>
        <row r="39">
          <cell r="S39">
            <v>36617</v>
          </cell>
          <cell r="T39">
            <v>390966.66666666669</v>
          </cell>
          <cell r="U39">
            <v>11729000</v>
          </cell>
        </row>
        <row r="40">
          <cell r="S40">
            <v>36647</v>
          </cell>
          <cell r="T40">
            <v>152645.16129032258</v>
          </cell>
          <cell r="U40">
            <v>4732000</v>
          </cell>
        </row>
        <row r="41">
          <cell r="S41">
            <v>36678</v>
          </cell>
          <cell r="T41">
            <v>68500</v>
          </cell>
          <cell r="U41">
            <v>2055000</v>
          </cell>
        </row>
        <row r="42">
          <cell r="S42">
            <v>36708</v>
          </cell>
          <cell r="T42">
            <v>-37709.677419354841</v>
          </cell>
          <cell r="U42">
            <v>-1169000</v>
          </cell>
        </row>
        <row r="43">
          <cell r="S43">
            <v>36739</v>
          </cell>
          <cell r="T43">
            <v>-405161.29032258067</v>
          </cell>
          <cell r="U43">
            <v>-12560000</v>
          </cell>
        </row>
        <row r="44">
          <cell r="S44">
            <v>36770</v>
          </cell>
          <cell r="T44">
            <v>118633.33333333333</v>
          </cell>
          <cell r="U44">
            <v>3559000</v>
          </cell>
        </row>
        <row r="45">
          <cell r="S45">
            <v>36800</v>
          </cell>
          <cell r="T45">
            <v>254967.74193548388</v>
          </cell>
          <cell r="U45">
            <v>7904000</v>
          </cell>
        </row>
        <row r="46">
          <cell r="S46">
            <v>36831</v>
          </cell>
          <cell r="T46">
            <v>-491766.66666666669</v>
          </cell>
          <cell r="U46">
            <v>-14753000</v>
          </cell>
        </row>
        <row r="47">
          <cell r="S47">
            <v>36861</v>
          </cell>
          <cell r="T47">
            <v>4032.2580645161293</v>
          </cell>
          <cell r="U47">
            <v>125000</v>
          </cell>
        </row>
        <row r="48">
          <cell r="S48">
            <v>36892</v>
          </cell>
          <cell r="T48">
            <v>-262833.33333333331</v>
          </cell>
          <cell r="U48">
            <v>-3154000</v>
          </cell>
        </row>
        <row r="49">
          <cell r="S49">
            <v>36923</v>
          </cell>
          <cell r="T49" t="e">
            <v>#DIV/0!</v>
          </cell>
          <cell r="U49">
            <v>0</v>
          </cell>
        </row>
        <row r="50">
          <cell r="S50">
            <v>36951</v>
          </cell>
          <cell r="T50" t="e">
            <v>#DIV/0!</v>
          </cell>
          <cell r="U50">
            <v>0</v>
          </cell>
        </row>
        <row r="51">
          <cell r="S51">
            <v>36982</v>
          </cell>
          <cell r="T51" t="e">
            <v>#DIV/0!</v>
          </cell>
          <cell r="U51">
            <v>0</v>
          </cell>
        </row>
        <row r="52">
          <cell r="S52">
            <v>37012</v>
          </cell>
          <cell r="T52" t="e">
            <v>#DIV/0!</v>
          </cell>
          <cell r="U52">
            <v>0</v>
          </cell>
        </row>
        <row r="53">
          <cell r="S53">
            <v>37043</v>
          </cell>
          <cell r="T53" t="e">
            <v>#DIV/0!</v>
          </cell>
          <cell r="U53">
            <v>0</v>
          </cell>
        </row>
        <row r="54">
          <cell r="S54">
            <v>37073</v>
          </cell>
          <cell r="T54" t="e">
            <v>#DIV/0!</v>
          </cell>
          <cell r="U54">
            <v>0</v>
          </cell>
        </row>
        <row r="55">
          <cell r="S55">
            <v>37104</v>
          </cell>
          <cell r="T55" t="e">
            <v>#DIV/0!</v>
          </cell>
          <cell r="U55">
            <v>0</v>
          </cell>
        </row>
        <row r="56">
          <cell r="S56">
            <v>37135</v>
          </cell>
          <cell r="T56" t="e">
            <v>#DIV/0!</v>
          </cell>
          <cell r="U56">
            <v>0</v>
          </cell>
        </row>
        <row r="57">
          <cell r="S57">
            <v>37165</v>
          </cell>
          <cell r="T57" t="e">
            <v>#DIV/0!</v>
          </cell>
          <cell r="U57">
            <v>0</v>
          </cell>
        </row>
        <row r="58">
          <cell r="S58">
            <v>37196</v>
          </cell>
          <cell r="T58" t="e">
            <v>#DIV/0!</v>
          </cell>
          <cell r="U58">
            <v>0</v>
          </cell>
        </row>
        <row r="59">
          <cell r="S59">
            <v>37226</v>
          </cell>
          <cell r="T59" t="e">
            <v>#DIV/0!</v>
          </cell>
          <cell r="U59">
            <v>0</v>
          </cell>
        </row>
      </sheetData>
      <sheetData sheetId="15">
        <row r="5">
          <cell r="U5">
            <v>35551</v>
          </cell>
          <cell r="V5">
            <v>2216129.0322580645</v>
          </cell>
        </row>
        <row r="6">
          <cell r="U6">
            <v>35582</v>
          </cell>
          <cell r="V6">
            <v>2185300</v>
          </cell>
        </row>
        <row r="7">
          <cell r="U7">
            <v>35612</v>
          </cell>
          <cell r="V7">
            <v>2460935.4838709678</v>
          </cell>
        </row>
        <row r="8">
          <cell r="U8">
            <v>35643</v>
          </cell>
          <cell r="V8">
            <v>2513838.7096774192</v>
          </cell>
        </row>
        <row r="9">
          <cell r="U9">
            <v>35674</v>
          </cell>
          <cell r="V9">
            <v>2709566.6666666665</v>
          </cell>
        </row>
        <row r="10">
          <cell r="U10">
            <v>35704</v>
          </cell>
          <cell r="V10">
            <v>2319903.2258064514</v>
          </cell>
        </row>
        <row r="11">
          <cell r="U11">
            <v>35735</v>
          </cell>
          <cell r="V11">
            <v>2419633.3333333335</v>
          </cell>
        </row>
        <row r="12">
          <cell r="U12">
            <v>35765</v>
          </cell>
          <cell r="V12">
            <v>3118516.1290322579</v>
          </cell>
        </row>
        <row r="13">
          <cell r="U13">
            <v>35796</v>
          </cell>
          <cell r="V13">
            <v>2979709.6774193547</v>
          </cell>
        </row>
        <row r="14">
          <cell r="U14">
            <v>35827</v>
          </cell>
          <cell r="V14">
            <v>3107285.7142857141</v>
          </cell>
        </row>
        <row r="15">
          <cell r="U15">
            <v>35855</v>
          </cell>
          <cell r="V15">
            <v>2722354.8387096776</v>
          </cell>
        </row>
        <row r="16">
          <cell r="U16">
            <v>35886</v>
          </cell>
          <cell r="V16">
            <v>2586866.6666666665</v>
          </cell>
        </row>
        <row r="17">
          <cell r="U17">
            <v>35916</v>
          </cell>
          <cell r="V17" t="e">
            <v>#DIV/0!</v>
          </cell>
        </row>
        <row r="18">
          <cell r="U18">
            <v>35947</v>
          </cell>
          <cell r="V18" t="e">
            <v>#DIV/0!</v>
          </cell>
        </row>
        <row r="19">
          <cell r="U19">
            <v>35977</v>
          </cell>
          <cell r="V19" t="e">
            <v>#DIV/0!</v>
          </cell>
        </row>
        <row r="20">
          <cell r="U20">
            <v>36008</v>
          </cell>
          <cell r="V20">
            <v>2905967.7419354836</v>
          </cell>
        </row>
        <row r="21">
          <cell r="U21">
            <v>36039</v>
          </cell>
          <cell r="V21">
            <v>2551133.3333333335</v>
          </cell>
        </row>
        <row r="22">
          <cell r="U22">
            <v>36069</v>
          </cell>
          <cell r="V22">
            <v>2319483.8709677421</v>
          </cell>
        </row>
        <row r="23">
          <cell r="U23">
            <v>36100</v>
          </cell>
          <cell r="V23">
            <v>2501400</v>
          </cell>
        </row>
        <row r="24">
          <cell r="U24">
            <v>36130</v>
          </cell>
          <cell r="V24">
            <v>3137766.6666666665</v>
          </cell>
        </row>
        <row r="25">
          <cell r="U25">
            <v>36161</v>
          </cell>
          <cell r="V25">
            <v>2987387.0967741935</v>
          </cell>
        </row>
        <row r="26">
          <cell r="U26">
            <v>36192</v>
          </cell>
          <cell r="V26">
            <v>2933071.4285714286</v>
          </cell>
        </row>
        <row r="27">
          <cell r="U27">
            <v>36220</v>
          </cell>
          <cell r="V27">
            <v>2835258.064516129</v>
          </cell>
        </row>
        <row r="28">
          <cell r="U28">
            <v>36251</v>
          </cell>
          <cell r="V28">
            <v>2801266.6666666665</v>
          </cell>
        </row>
        <row r="29">
          <cell r="U29">
            <v>36281</v>
          </cell>
          <cell r="V29">
            <v>2214161.2903225808</v>
          </cell>
        </row>
        <row r="30">
          <cell r="U30">
            <v>36312</v>
          </cell>
          <cell r="V30">
            <v>2421600</v>
          </cell>
        </row>
        <row r="31">
          <cell r="U31">
            <v>36342</v>
          </cell>
          <cell r="V31">
            <v>2643096.7741935486</v>
          </cell>
        </row>
        <row r="32">
          <cell r="U32">
            <v>36373</v>
          </cell>
          <cell r="V32">
            <v>2706516.1290322579</v>
          </cell>
        </row>
        <row r="33">
          <cell r="U33">
            <v>36404</v>
          </cell>
          <cell r="V33">
            <v>2645233.3333333335</v>
          </cell>
        </row>
        <row r="34">
          <cell r="U34">
            <v>36434</v>
          </cell>
          <cell r="V34">
            <v>2964096.7741935486</v>
          </cell>
        </row>
        <row r="35">
          <cell r="U35">
            <v>36465</v>
          </cell>
          <cell r="V35">
            <v>2738600</v>
          </cell>
        </row>
        <row r="36">
          <cell r="U36">
            <v>36495</v>
          </cell>
          <cell r="V36">
            <v>3114903.2258064514</v>
          </cell>
        </row>
        <row r="37">
          <cell r="U37">
            <v>36526</v>
          </cell>
          <cell r="V37">
            <v>3123483.8709677421</v>
          </cell>
        </row>
        <row r="38">
          <cell r="U38">
            <v>36557</v>
          </cell>
          <cell r="V38">
            <v>3069448.2758620689</v>
          </cell>
        </row>
        <row r="39">
          <cell r="U39">
            <v>36586</v>
          </cell>
          <cell r="V39">
            <v>2825354.8387096776</v>
          </cell>
        </row>
        <row r="40">
          <cell r="U40">
            <v>36617</v>
          </cell>
          <cell r="V40">
            <v>2422966.6666666665</v>
          </cell>
        </row>
        <row r="41">
          <cell r="U41">
            <v>36647</v>
          </cell>
          <cell r="V41">
            <v>2665677.4193548388</v>
          </cell>
        </row>
        <row r="42">
          <cell r="U42">
            <v>36678</v>
          </cell>
          <cell r="V42">
            <v>3097900</v>
          </cell>
        </row>
        <row r="43">
          <cell r="U43">
            <v>36708</v>
          </cell>
          <cell r="V43">
            <v>3320806.4516129033</v>
          </cell>
        </row>
        <row r="44">
          <cell r="U44">
            <v>36739</v>
          </cell>
          <cell r="V44">
            <v>3616161.2903225808</v>
          </cell>
        </row>
        <row r="45">
          <cell r="U45">
            <v>36770</v>
          </cell>
          <cell r="V45">
            <v>3191666.6666666665</v>
          </cell>
        </row>
        <row r="46">
          <cell r="U46">
            <v>36800</v>
          </cell>
          <cell r="V46">
            <v>3104806.4516129033</v>
          </cell>
        </row>
        <row r="47">
          <cell r="U47">
            <v>36831</v>
          </cell>
          <cell r="V47">
            <v>3509000</v>
          </cell>
        </row>
        <row r="48">
          <cell r="U48">
            <v>36861</v>
          </cell>
          <cell r="V48">
            <v>3433677.4193548388</v>
          </cell>
        </row>
        <row r="49">
          <cell r="U49">
            <v>36892</v>
          </cell>
          <cell r="V49">
            <v>3755583.3333333335</v>
          </cell>
        </row>
        <row r="50">
          <cell r="U50">
            <v>36923</v>
          </cell>
          <cell r="V50" t="e">
            <v>#DIV/0!</v>
          </cell>
        </row>
        <row r="51">
          <cell r="U51">
            <v>36951</v>
          </cell>
          <cell r="V51" t="e">
            <v>#DIV/0!</v>
          </cell>
        </row>
        <row r="52">
          <cell r="U52">
            <v>36982</v>
          </cell>
          <cell r="V52" t="e">
            <v>#DIV/0!</v>
          </cell>
        </row>
        <row r="53">
          <cell r="U53">
            <v>37012</v>
          </cell>
          <cell r="V53" t="e">
            <v>#DIV/0!</v>
          </cell>
        </row>
        <row r="54">
          <cell r="U54">
            <v>37043</v>
          </cell>
          <cell r="V54" t="e">
            <v>#DIV/0!</v>
          </cell>
        </row>
        <row r="55">
          <cell r="U55">
            <v>37073</v>
          </cell>
          <cell r="V55" t="e">
            <v>#DIV/0!</v>
          </cell>
        </row>
        <row r="56">
          <cell r="U56">
            <v>37104</v>
          </cell>
          <cell r="V56" t="e">
            <v>#DIV/0!</v>
          </cell>
        </row>
        <row r="57">
          <cell r="U57">
            <v>37135</v>
          </cell>
          <cell r="V57" t="e">
            <v>#DIV/0!</v>
          </cell>
        </row>
        <row r="58">
          <cell r="U58">
            <v>37165</v>
          </cell>
          <cell r="V58" t="e">
            <v>#DIV/0!</v>
          </cell>
        </row>
        <row r="59">
          <cell r="U59">
            <v>37196</v>
          </cell>
          <cell r="V59" t="e">
            <v>#DIV/0!</v>
          </cell>
        </row>
        <row r="60">
          <cell r="U60">
            <v>37226</v>
          </cell>
          <cell r="V60" t="e">
            <v>#DIV/0!</v>
          </cell>
        </row>
      </sheetData>
      <sheetData sheetId="16"/>
      <sheetData sheetId="17"/>
      <sheetData sheetId="18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Fetch"/>
      <sheetName val="Sheet2"/>
      <sheetName val="Sheet3"/>
    </sheetNames>
    <sheetDataSet>
      <sheetData sheetId="0">
        <row r="8">
          <cell r="D8">
            <v>36923</v>
          </cell>
          <cell r="E8">
            <v>8.7080000000000002</v>
          </cell>
          <cell r="F8">
            <v>-0.47499999999999998</v>
          </cell>
          <cell r="G8">
            <v>-0.23</v>
          </cell>
          <cell r="H8">
            <v>-0.55000000000000004</v>
          </cell>
          <cell r="I8">
            <v>4.4066066971256996E-3</v>
          </cell>
          <cell r="J8">
            <v>1.2</v>
          </cell>
          <cell r="K8">
            <v>1</v>
          </cell>
          <cell r="L8">
            <v>1.4</v>
          </cell>
          <cell r="M8">
            <v>0</v>
          </cell>
          <cell r="N8">
            <v>6.1440366545970002E-2</v>
          </cell>
          <cell r="O8">
            <v>0.3</v>
          </cell>
          <cell r="P8">
            <v>-0.12</v>
          </cell>
          <cell r="R8">
            <v>-0.18</v>
          </cell>
          <cell r="S8">
            <v>162</v>
          </cell>
        </row>
        <row r="9">
          <cell r="D9">
            <v>36951</v>
          </cell>
          <cell r="E9">
            <v>8.2240000000000002</v>
          </cell>
          <cell r="F9">
            <v>-0.47499999999999998</v>
          </cell>
          <cell r="G9">
            <v>-0.23</v>
          </cell>
          <cell r="H9">
            <v>-0.52</v>
          </cell>
          <cell r="I9">
            <v>-0.22698677213634999</v>
          </cell>
          <cell r="J9">
            <v>0.95</v>
          </cell>
          <cell r="K9">
            <v>0.8</v>
          </cell>
          <cell r="L9">
            <v>1.1499999999999999</v>
          </cell>
          <cell r="M9">
            <v>0</v>
          </cell>
          <cell r="N9">
            <v>5.9998067038484003E-2</v>
          </cell>
          <cell r="O9">
            <v>0.15</v>
          </cell>
          <cell r="P9">
            <v>-0.12</v>
          </cell>
          <cell r="R9">
            <v>-0.17</v>
          </cell>
          <cell r="S9">
            <v>155</v>
          </cell>
        </row>
        <row r="10">
          <cell r="D10">
            <v>36982</v>
          </cell>
          <cell r="E10">
            <v>6.4649999999999999</v>
          </cell>
          <cell r="F10">
            <v>-0.44500000000000001</v>
          </cell>
          <cell r="G10">
            <v>-0.125</v>
          </cell>
          <cell r="H10">
            <v>-0.56999999999999995</v>
          </cell>
          <cell r="I10">
            <v>-0.25</v>
          </cell>
          <cell r="J10">
            <v>0.41499999999999998</v>
          </cell>
          <cell r="K10">
            <v>6.5000000000000002E-2</v>
          </cell>
          <cell r="L10">
            <v>0.51500000000000001</v>
          </cell>
          <cell r="M10">
            <v>2.5000000000000001E-3</v>
          </cell>
          <cell r="N10">
            <v>5.8772490090014E-2</v>
          </cell>
          <cell r="O10">
            <v>-9.5000000000000001E-2</v>
          </cell>
          <cell r="P10">
            <v>-0.13</v>
          </cell>
          <cell r="R10">
            <v>-0.05</v>
          </cell>
          <cell r="S10">
            <v>150</v>
          </cell>
        </row>
        <row r="11">
          <cell r="D11">
            <v>37012</v>
          </cell>
          <cell r="E11">
            <v>5.98</v>
          </cell>
          <cell r="F11">
            <v>-0.44500000000000001</v>
          </cell>
          <cell r="G11">
            <v>-0.105</v>
          </cell>
          <cell r="H11">
            <v>-0.56999999999999995</v>
          </cell>
          <cell r="I11">
            <v>-0.25</v>
          </cell>
          <cell r="J11">
            <v>0.89500000000000002</v>
          </cell>
          <cell r="K11">
            <v>0.54500000000000004</v>
          </cell>
          <cell r="L11">
            <v>0.995</v>
          </cell>
          <cell r="M11">
            <v>2.5000000000000001E-3</v>
          </cell>
          <cell r="N11">
            <v>5.7832675098940002E-2</v>
          </cell>
          <cell r="O11">
            <v>-9.5000000000000001E-2</v>
          </cell>
          <cell r="P11">
            <v>-0.115</v>
          </cell>
          <cell r="R11">
            <v>-0.04</v>
          </cell>
          <cell r="S11">
            <v>150</v>
          </cell>
        </row>
        <row r="12">
          <cell r="D12">
            <v>37043</v>
          </cell>
          <cell r="E12">
            <v>5.9550000000000001</v>
          </cell>
          <cell r="F12">
            <v>-0.44500000000000001</v>
          </cell>
          <cell r="G12">
            <v>-0.125</v>
          </cell>
          <cell r="H12">
            <v>-0.56999999999999995</v>
          </cell>
          <cell r="I12">
            <v>-0.25</v>
          </cell>
          <cell r="J12">
            <v>1.385</v>
          </cell>
          <cell r="K12">
            <v>1.0349999999999999</v>
          </cell>
          <cell r="L12">
            <v>1.4850000000000001</v>
          </cell>
          <cell r="M12">
            <v>2.5000000000000001E-3</v>
          </cell>
          <cell r="N12">
            <v>5.7011876280828003E-2</v>
          </cell>
          <cell r="O12">
            <v>-9.5000000000000001E-2</v>
          </cell>
          <cell r="P12">
            <v>-0.11</v>
          </cell>
          <cell r="R12">
            <v>-0.04</v>
          </cell>
          <cell r="S12">
            <v>215</v>
          </cell>
        </row>
        <row r="13">
          <cell r="D13">
            <v>37073</v>
          </cell>
          <cell r="E13">
            <v>5.95</v>
          </cell>
          <cell r="F13">
            <v>-0.44</v>
          </cell>
          <cell r="G13">
            <v>-0.03</v>
          </cell>
          <cell r="H13">
            <v>-0.78</v>
          </cell>
          <cell r="I13">
            <v>-0.25</v>
          </cell>
          <cell r="J13">
            <v>1.96</v>
          </cell>
          <cell r="K13">
            <v>1.51</v>
          </cell>
          <cell r="L13">
            <v>1.86</v>
          </cell>
          <cell r="M13">
            <v>2.5000000000000001E-3</v>
          </cell>
          <cell r="N13">
            <v>5.6305644877230998E-2</v>
          </cell>
          <cell r="O13">
            <v>-9.5000000000000001E-2</v>
          </cell>
          <cell r="P13">
            <v>-0.11</v>
          </cell>
          <cell r="R13">
            <v>-0.01</v>
          </cell>
          <cell r="S13">
            <v>285</v>
          </cell>
        </row>
        <row r="14">
          <cell r="D14">
            <v>37104</v>
          </cell>
          <cell r="E14">
            <v>5.9450000000000003</v>
          </cell>
          <cell r="F14">
            <v>-0.44</v>
          </cell>
          <cell r="G14">
            <v>0.01</v>
          </cell>
          <cell r="H14">
            <v>-0.78</v>
          </cell>
          <cell r="I14">
            <v>-0.25</v>
          </cell>
          <cell r="J14">
            <v>2.0699999999999998</v>
          </cell>
          <cell r="K14">
            <v>1.62</v>
          </cell>
          <cell r="L14">
            <v>1.97</v>
          </cell>
          <cell r="M14">
            <v>2.5000000000000001E-3</v>
          </cell>
          <cell r="N14">
            <v>5.5744367071771002E-2</v>
          </cell>
          <cell r="O14">
            <v>-9.5000000000000001E-2</v>
          </cell>
          <cell r="P14">
            <v>-0.11</v>
          </cell>
          <cell r="R14">
            <v>0.02</v>
          </cell>
          <cell r="S14">
            <v>295</v>
          </cell>
        </row>
        <row r="15">
          <cell r="D15">
            <v>37135</v>
          </cell>
          <cell r="E15">
            <v>5.9130000000000003</v>
          </cell>
          <cell r="F15">
            <v>-0.44</v>
          </cell>
          <cell r="G15">
            <v>0.01</v>
          </cell>
          <cell r="H15">
            <v>-0.78</v>
          </cell>
          <cell r="I15">
            <v>-0.25</v>
          </cell>
          <cell r="J15">
            <v>1.97</v>
          </cell>
          <cell r="K15">
            <v>1.52</v>
          </cell>
          <cell r="L15">
            <v>1.87</v>
          </cell>
          <cell r="M15">
            <v>2.5000000000000001E-3</v>
          </cell>
          <cell r="N15">
            <v>5.5183089371202997E-2</v>
          </cell>
          <cell r="O15">
            <v>-9.5000000000000001E-2</v>
          </cell>
          <cell r="P15">
            <v>-0.105</v>
          </cell>
          <cell r="R15">
            <v>0.02</v>
          </cell>
          <cell r="S15">
            <v>275</v>
          </cell>
        </row>
        <row r="16">
          <cell r="D16">
            <v>37165</v>
          </cell>
          <cell r="E16">
            <v>5.915</v>
          </cell>
          <cell r="F16">
            <v>-0.47499999999999998</v>
          </cell>
          <cell r="G16">
            <v>-0.01</v>
          </cell>
          <cell r="H16">
            <v>-0.72</v>
          </cell>
          <cell r="I16">
            <v>-0.25</v>
          </cell>
          <cell r="J16">
            <v>0.95</v>
          </cell>
          <cell r="K16">
            <v>0.55000000000000004</v>
          </cell>
          <cell r="L16">
            <v>1</v>
          </cell>
          <cell r="M16">
            <v>2.5000000000000001E-3</v>
          </cell>
          <cell r="N16">
            <v>5.4728687527909999E-2</v>
          </cell>
          <cell r="O16">
            <v>-9.5000000000000001E-2</v>
          </cell>
          <cell r="P16">
            <v>-0.1</v>
          </cell>
          <cell r="R16">
            <v>1.4999999999999999E-2</v>
          </cell>
          <cell r="S16">
            <v>140</v>
          </cell>
        </row>
        <row r="17">
          <cell r="D17">
            <v>37196</v>
          </cell>
          <cell r="E17">
            <v>6.02</v>
          </cell>
          <cell r="F17">
            <v>-0.3</v>
          </cell>
          <cell r="G17">
            <v>-0.03</v>
          </cell>
          <cell r="H17">
            <v>-0.38</v>
          </cell>
          <cell r="I17">
            <v>-0.17499999999999999</v>
          </cell>
          <cell r="J17">
            <v>1.1100000000000001</v>
          </cell>
          <cell r="K17">
            <v>1.01</v>
          </cell>
          <cell r="L17">
            <v>1.44</v>
          </cell>
          <cell r="M17">
            <v>5.0000000000000001E-3</v>
          </cell>
          <cell r="N17">
            <v>5.4403015244778002E-2</v>
          </cell>
          <cell r="O17">
            <v>0.83799999999999997</v>
          </cell>
          <cell r="P17">
            <v>-0.12</v>
          </cell>
          <cell r="R17">
            <v>-0.03</v>
          </cell>
          <cell r="S17">
            <v>110</v>
          </cell>
        </row>
        <row r="18">
          <cell r="D18">
            <v>37226</v>
          </cell>
          <cell r="E18">
            <v>6.16</v>
          </cell>
          <cell r="F18">
            <v>-0.3</v>
          </cell>
          <cell r="G18">
            <v>-0.03</v>
          </cell>
          <cell r="H18">
            <v>-0.38</v>
          </cell>
          <cell r="I18">
            <v>-0.17499999999999999</v>
          </cell>
          <cell r="J18">
            <v>1.1100000000000001</v>
          </cell>
          <cell r="K18">
            <v>1.01</v>
          </cell>
          <cell r="L18">
            <v>1.44</v>
          </cell>
          <cell r="M18">
            <v>5.0000000000000001E-3</v>
          </cell>
          <cell r="N18">
            <v>5.4087848552811998E-2</v>
          </cell>
          <cell r="O18">
            <v>0.94299999999999995</v>
          </cell>
          <cell r="P18">
            <v>-0.1225</v>
          </cell>
          <cell r="R18">
            <v>-0.03</v>
          </cell>
          <cell r="S18">
            <v>95</v>
          </cell>
        </row>
        <row r="19">
          <cell r="D19">
            <v>37257</v>
          </cell>
          <cell r="E19">
            <v>6.17</v>
          </cell>
          <cell r="F19">
            <v>-0.3</v>
          </cell>
          <cell r="G19">
            <v>-0.03</v>
          </cell>
          <cell r="H19">
            <v>-0.38</v>
          </cell>
          <cell r="I19">
            <v>-0.17499999999999999</v>
          </cell>
          <cell r="J19">
            <v>1.1025</v>
          </cell>
          <cell r="K19">
            <v>1.0024999999999999</v>
          </cell>
          <cell r="L19">
            <v>1.4325000000000001</v>
          </cell>
          <cell r="M19">
            <v>5.0000000000000001E-3</v>
          </cell>
          <cell r="N19">
            <v>5.3878762756754003E-2</v>
          </cell>
          <cell r="O19">
            <v>0.96299999999999997</v>
          </cell>
          <cell r="P19">
            <v>-0.125</v>
          </cell>
          <cell r="R19">
            <v>-0.03</v>
          </cell>
          <cell r="S19">
            <v>95</v>
          </cell>
        </row>
        <row r="20">
          <cell r="D20">
            <v>37288</v>
          </cell>
          <cell r="E20">
            <v>5.93</v>
          </cell>
          <cell r="F20">
            <v>-0.3</v>
          </cell>
          <cell r="G20">
            <v>-0.03</v>
          </cell>
          <cell r="H20">
            <v>-0.38</v>
          </cell>
          <cell r="I20">
            <v>-0.17499999999999999</v>
          </cell>
          <cell r="J20">
            <v>1.1025</v>
          </cell>
          <cell r="K20">
            <v>1.0024999999999999</v>
          </cell>
          <cell r="L20">
            <v>1.4325000000000001</v>
          </cell>
          <cell r="M20">
            <v>5.0000000000000001E-3</v>
          </cell>
          <cell r="N20">
            <v>5.3831104318851998E-2</v>
          </cell>
          <cell r="O20">
            <v>0.85799999999999998</v>
          </cell>
          <cell r="P20">
            <v>-0.11749999999999999</v>
          </cell>
          <cell r="R20">
            <v>-0.03</v>
          </cell>
          <cell r="S20">
            <v>85</v>
          </cell>
        </row>
        <row r="21">
          <cell r="D21">
            <v>37316</v>
          </cell>
          <cell r="E21">
            <v>5.6</v>
          </cell>
          <cell r="F21">
            <v>-0.3</v>
          </cell>
          <cell r="G21">
            <v>-0.03</v>
          </cell>
          <cell r="H21">
            <v>-0.38</v>
          </cell>
          <cell r="I21">
            <v>-0.17499999999999999</v>
          </cell>
          <cell r="J21">
            <v>1.1025</v>
          </cell>
          <cell r="K21">
            <v>1.0024999999999999</v>
          </cell>
          <cell r="L21">
            <v>1.4325000000000001</v>
          </cell>
          <cell r="M21">
            <v>5.0000000000000001E-3</v>
          </cell>
          <cell r="N21">
            <v>5.3788057988494002E-2</v>
          </cell>
          <cell r="O21">
            <v>0.64800000000000002</v>
          </cell>
          <cell r="P21">
            <v>-0.115</v>
          </cell>
          <cell r="R21">
            <v>-0.03</v>
          </cell>
          <cell r="S21">
            <v>75</v>
          </cell>
        </row>
        <row r="22">
          <cell r="D22">
            <v>37347</v>
          </cell>
          <cell r="E22">
            <v>4.76</v>
          </cell>
          <cell r="F22">
            <v>-0.32500000000000001</v>
          </cell>
          <cell r="G22">
            <v>-0.03</v>
          </cell>
          <cell r="H22">
            <v>-0.64</v>
          </cell>
          <cell r="I22">
            <v>-0.41499999999999998</v>
          </cell>
          <cell r="J22">
            <v>1.0549999999999999</v>
          </cell>
          <cell r="K22">
            <v>0.65500000000000003</v>
          </cell>
          <cell r="L22">
            <v>1.155</v>
          </cell>
          <cell r="M22">
            <v>3.5000000000000001E-3</v>
          </cell>
          <cell r="N22">
            <v>5.3755590881472998E-2</v>
          </cell>
          <cell r="O22">
            <v>-0.1</v>
          </cell>
          <cell r="P22">
            <v>-0.12</v>
          </cell>
          <cell r="R22">
            <v>-0.03</v>
          </cell>
          <cell r="S22">
            <v>75</v>
          </cell>
        </row>
        <row r="23">
          <cell r="D23">
            <v>37377</v>
          </cell>
          <cell r="E23">
            <v>4.5650000000000004</v>
          </cell>
          <cell r="F23">
            <v>-0.32500000000000001</v>
          </cell>
          <cell r="G23">
            <v>-0.03</v>
          </cell>
          <cell r="H23">
            <v>-0.64</v>
          </cell>
          <cell r="I23">
            <v>-0.41499999999999998</v>
          </cell>
          <cell r="J23">
            <v>1.0549999999999999</v>
          </cell>
          <cell r="K23">
            <v>0.65500000000000003</v>
          </cell>
          <cell r="L23">
            <v>1.155</v>
          </cell>
          <cell r="M23">
            <v>3.5000000000000001E-3</v>
          </cell>
          <cell r="N23">
            <v>5.3742840959370999E-2</v>
          </cell>
          <cell r="O23">
            <v>-0.1</v>
          </cell>
          <cell r="P23">
            <v>-0.12</v>
          </cell>
          <cell r="R23">
            <v>-0.03</v>
          </cell>
          <cell r="S23">
            <v>80</v>
          </cell>
        </row>
        <row r="24">
          <cell r="D24">
            <v>37408</v>
          </cell>
          <cell r="E24">
            <v>4.5449999999999999</v>
          </cell>
          <cell r="F24">
            <v>-0.32500000000000001</v>
          </cell>
          <cell r="G24">
            <v>-0.03</v>
          </cell>
          <cell r="H24">
            <v>-0.64</v>
          </cell>
          <cell r="I24">
            <v>-0.41499999999999998</v>
          </cell>
          <cell r="J24">
            <v>1.0549999999999999</v>
          </cell>
          <cell r="K24">
            <v>0.65500000000000003</v>
          </cell>
          <cell r="L24">
            <v>1.155</v>
          </cell>
          <cell r="M24">
            <v>3.5000000000000001E-3</v>
          </cell>
          <cell r="N24">
            <v>5.3729666039921999E-2</v>
          </cell>
          <cell r="O24">
            <v>-0.1</v>
          </cell>
          <cell r="P24">
            <v>-0.12</v>
          </cell>
          <cell r="R24">
            <v>-0.03</v>
          </cell>
          <cell r="S24">
            <v>105</v>
          </cell>
        </row>
        <row r="25">
          <cell r="D25">
            <v>37438</v>
          </cell>
          <cell r="E25">
            <v>4.55</v>
          </cell>
          <cell r="F25">
            <v>-0.32500000000000001</v>
          </cell>
          <cell r="G25">
            <v>-0.03</v>
          </cell>
          <cell r="H25">
            <v>-0.64</v>
          </cell>
          <cell r="I25">
            <v>-0.41499999999999998</v>
          </cell>
          <cell r="J25">
            <v>1.74</v>
          </cell>
          <cell r="K25">
            <v>1.34</v>
          </cell>
          <cell r="L25">
            <v>1.84</v>
          </cell>
          <cell r="M25">
            <v>3.5000000000000001E-3</v>
          </cell>
          <cell r="N25">
            <v>5.3744677040493002E-2</v>
          </cell>
          <cell r="O25">
            <v>-0.1</v>
          </cell>
          <cell r="P25">
            <v>-0.12</v>
          </cell>
          <cell r="R25">
            <v>-0.03</v>
          </cell>
          <cell r="S25">
            <v>165</v>
          </cell>
        </row>
        <row r="26">
          <cell r="D26">
            <v>37469</v>
          </cell>
          <cell r="E26">
            <v>4.55</v>
          </cell>
          <cell r="F26">
            <v>-0.32500000000000001</v>
          </cell>
          <cell r="G26">
            <v>-0.03</v>
          </cell>
          <cell r="H26">
            <v>-0.64</v>
          </cell>
          <cell r="I26">
            <v>-0.41499999999999998</v>
          </cell>
          <cell r="J26">
            <v>1.74</v>
          </cell>
          <cell r="K26">
            <v>1.34</v>
          </cell>
          <cell r="L26">
            <v>1.84</v>
          </cell>
          <cell r="M26">
            <v>3.5000000000000001E-3</v>
          </cell>
          <cell r="N26">
            <v>5.3805762206028E-2</v>
          </cell>
          <cell r="O26">
            <v>-0.1</v>
          </cell>
          <cell r="P26">
            <v>-0.12</v>
          </cell>
          <cell r="R26">
            <v>-0.03</v>
          </cell>
          <cell r="S26">
            <v>175</v>
          </cell>
        </row>
        <row r="27">
          <cell r="D27">
            <v>37500</v>
          </cell>
          <cell r="E27">
            <v>4.55</v>
          </cell>
          <cell r="F27">
            <v>-0.32500000000000001</v>
          </cell>
          <cell r="G27">
            <v>-0.03</v>
          </cell>
          <cell r="H27">
            <v>-0.64</v>
          </cell>
          <cell r="I27">
            <v>-0.41499999999999998</v>
          </cell>
          <cell r="J27">
            <v>1.74</v>
          </cell>
          <cell r="K27">
            <v>1.34</v>
          </cell>
          <cell r="L27">
            <v>1.84</v>
          </cell>
          <cell r="M27">
            <v>3.5000000000000001E-3</v>
          </cell>
          <cell r="N27">
            <v>5.3866847372805997E-2</v>
          </cell>
          <cell r="O27">
            <v>-0.1</v>
          </cell>
          <cell r="P27">
            <v>-0.12</v>
          </cell>
          <cell r="R27">
            <v>-0.03</v>
          </cell>
          <cell r="S27">
            <v>155</v>
          </cell>
        </row>
        <row r="28">
          <cell r="D28">
            <v>37530</v>
          </cell>
          <cell r="E28">
            <v>4.58</v>
          </cell>
          <cell r="F28">
            <v>-0.32500000000000001</v>
          </cell>
          <cell r="G28">
            <v>-0.03</v>
          </cell>
          <cell r="H28">
            <v>-0.64</v>
          </cell>
          <cell r="I28">
            <v>-0.41499999999999998</v>
          </cell>
          <cell r="J28">
            <v>1.1399999999999999</v>
          </cell>
          <cell r="K28">
            <v>0.74</v>
          </cell>
          <cell r="L28">
            <v>1.24</v>
          </cell>
          <cell r="M28">
            <v>3.5000000000000001E-3</v>
          </cell>
          <cell r="N28">
            <v>5.3939308058023001E-2</v>
          </cell>
          <cell r="O28">
            <v>-0.1</v>
          </cell>
          <cell r="P28">
            <v>-0.12</v>
          </cell>
          <cell r="R28">
            <v>-0.03</v>
          </cell>
          <cell r="S28">
            <v>100</v>
          </cell>
        </row>
        <row r="29">
          <cell r="D29">
            <v>37561</v>
          </cell>
          <cell r="E29">
            <v>4.6849999999999996</v>
          </cell>
          <cell r="F29">
            <v>-0.21</v>
          </cell>
          <cell r="G29">
            <v>-0.03</v>
          </cell>
          <cell r="H29">
            <v>-0.25</v>
          </cell>
          <cell r="I29">
            <v>-0.25</v>
          </cell>
          <cell r="J29">
            <v>0.85</v>
          </cell>
          <cell r="K29">
            <v>0.85</v>
          </cell>
          <cell r="L29">
            <v>1.0049999999999999</v>
          </cell>
          <cell r="M29">
            <v>6.0000000000000001E-3</v>
          </cell>
          <cell r="N29">
            <v>5.4033297996285E-2</v>
          </cell>
          <cell r="O29">
            <v>0.254</v>
          </cell>
          <cell r="P29">
            <v>-0.13</v>
          </cell>
          <cell r="R29">
            <v>-0.03</v>
          </cell>
          <cell r="S29">
            <v>70</v>
          </cell>
        </row>
        <row r="30">
          <cell r="D30">
            <v>37591</v>
          </cell>
          <cell r="E30">
            <v>4.7850000000000001</v>
          </cell>
          <cell r="F30">
            <v>-0.21</v>
          </cell>
          <cell r="G30">
            <v>-0.03</v>
          </cell>
          <cell r="H30">
            <v>-0.25</v>
          </cell>
          <cell r="I30">
            <v>-0.25</v>
          </cell>
          <cell r="J30">
            <v>0.85</v>
          </cell>
          <cell r="K30">
            <v>0.85</v>
          </cell>
          <cell r="L30">
            <v>1.0049999999999999</v>
          </cell>
          <cell r="M30">
            <v>6.0000000000000001E-3</v>
          </cell>
          <cell r="N30">
            <v>5.4124256003858E-2</v>
          </cell>
          <cell r="O30">
            <v>0.314</v>
          </cell>
          <cell r="P30">
            <v>-0.13250000000000001</v>
          </cell>
          <cell r="R30">
            <v>-0.03</v>
          </cell>
          <cell r="S30">
            <v>55</v>
          </cell>
        </row>
        <row r="31">
          <cell r="D31">
            <v>37622</v>
          </cell>
          <cell r="E31">
            <v>4.8239999999999998</v>
          </cell>
          <cell r="F31">
            <v>-0.21</v>
          </cell>
          <cell r="G31">
            <v>-0.03</v>
          </cell>
          <cell r="H31">
            <v>-0.25</v>
          </cell>
          <cell r="I31">
            <v>-0.25</v>
          </cell>
          <cell r="J31">
            <v>0.85</v>
          </cell>
          <cell r="K31">
            <v>0.85</v>
          </cell>
          <cell r="L31">
            <v>1.0049999999999999</v>
          </cell>
          <cell r="M31">
            <v>5.0000000000000001E-3</v>
          </cell>
          <cell r="N31">
            <v>5.4233388046577999E-2</v>
          </cell>
          <cell r="O31">
            <v>0.39400000000000002</v>
          </cell>
          <cell r="P31">
            <v>-0.13500000000000001</v>
          </cell>
          <cell r="R31">
            <v>-0.03</v>
          </cell>
          <cell r="S31">
            <v>69.300200000000004</v>
          </cell>
        </row>
        <row r="32">
          <cell r="D32">
            <v>37653</v>
          </cell>
          <cell r="E32">
            <v>4.649</v>
          </cell>
          <cell r="F32">
            <v>-0.21</v>
          </cell>
          <cell r="G32">
            <v>-0.03</v>
          </cell>
          <cell r="H32">
            <v>-0.25</v>
          </cell>
          <cell r="I32">
            <v>-0.25</v>
          </cell>
          <cell r="J32">
            <v>0.85</v>
          </cell>
          <cell r="K32">
            <v>0.85</v>
          </cell>
          <cell r="L32">
            <v>1.0049999999999999</v>
          </cell>
          <cell r="M32">
            <v>5.0000000000000001E-3</v>
          </cell>
          <cell r="N32">
            <v>5.4360906928127999E-2</v>
          </cell>
          <cell r="O32">
            <v>0.254</v>
          </cell>
          <cell r="P32">
            <v>-0.1275</v>
          </cell>
          <cell r="R32">
            <v>-0.03</v>
          </cell>
          <cell r="S32">
            <v>59.300199999999997</v>
          </cell>
        </row>
        <row r="33">
          <cell r="D33">
            <v>37681</v>
          </cell>
          <cell r="E33">
            <v>4.399</v>
          </cell>
          <cell r="F33">
            <v>-0.21</v>
          </cell>
          <cell r="G33">
            <v>-0.03</v>
          </cell>
          <cell r="H33">
            <v>-0.25</v>
          </cell>
          <cell r="I33">
            <v>-0.25</v>
          </cell>
          <cell r="J33">
            <v>0.85</v>
          </cell>
          <cell r="K33">
            <v>0.85</v>
          </cell>
          <cell r="L33">
            <v>1.0049999999999999</v>
          </cell>
          <cell r="M33">
            <v>5.0000000000000001E-3</v>
          </cell>
          <cell r="N33">
            <v>5.4476085277411997E-2</v>
          </cell>
          <cell r="O33">
            <v>3.4000000000000002E-2</v>
          </cell>
          <cell r="P33">
            <v>-0.125</v>
          </cell>
          <cell r="R33">
            <v>-0.03</v>
          </cell>
          <cell r="S33">
            <v>49.300199999999997</v>
          </cell>
        </row>
        <row r="34">
          <cell r="D34">
            <v>37712</v>
          </cell>
          <cell r="E34">
            <v>4.0960000000000001</v>
          </cell>
          <cell r="F34">
            <v>-0.255</v>
          </cell>
          <cell r="G34">
            <v>-0.03</v>
          </cell>
          <cell r="H34">
            <v>-0.34499999999999997</v>
          </cell>
          <cell r="I34">
            <v>-0.38</v>
          </cell>
          <cell r="J34">
            <v>0.9</v>
          </cell>
          <cell r="K34">
            <v>0.12</v>
          </cell>
          <cell r="L34">
            <v>1.0549999999999999</v>
          </cell>
          <cell r="M34">
            <v>5.0000000000000001E-3</v>
          </cell>
          <cell r="N34">
            <v>5.4592937768970999E-2</v>
          </cell>
          <cell r="O34">
            <v>-0.125</v>
          </cell>
          <cell r="P34">
            <v>-0.13</v>
          </cell>
          <cell r="R34">
            <v>-0.03</v>
          </cell>
          <cell r="S34">
            <v>49.167099999999998</v>
          </cell>
        </row>
        <row r="35">
          <cell r="D35">
            <v>37742</v>
          </cell>
          <cell r="E35">
            <v>4.0209999999999999</v>
          </cell>
          <cell r="F35">
            <v>-0.255</v>
          </cell>
          <cell r="G35">
            <v>-0.03</v>
          </cell>
          <cell r="H35">
            <v>-0.34499999999999997</v>
          </cell>
          <cell r="I35">
            <v>-0.38</v>
          </cell>
          <cell r="J35">
            <v>0.9</v>
          </cell>
          <cell r="K35">
            <v>0.12</v>
          </cell>
          <cell r="L35">
            <v>1.0549999999999999</v>
          </cell>
          <cell r="M35">
            <v>5.0000000000000001E-3</v>
          </cell>
          <cell r="N35">
            <v>5.4691573946262999E-2</v>
          </cell>
          <cell r="O35">
            <v>-0.125</v>
          </cell>
          <cell r="P35">
            <v>-0.13</v>
          </cell>
          <cell r="R35">
            <v>-0.03</v>
          </cell>
          <cell r="S35">
            <v>54.167099999999998</v>
          </cell>
        </row>
        <row r="36">
          <cell r="D36">
            <v>37773</v>
          </cell>
          <cell r="E36">
            <v>4.0250000000000004</v>
          </cell>
          <cell r="F36">
            <v>-0.255</v>
          </cell>
          <cell r="G36">
            <v>-0.03</v>
          </cell>
          <cell r="H36">
            <v>-0.34499999999999997</v>
          </cell>
          <cell r="I36">
            <v>-0.38</v>
          </cell>
          <cell r="J36">
            <v>0.9</v>
          </cell>
          <cell r="K36">
            <v>0.12</v>
          </cell>
          <cell r="L36">
            <v>1.0549999999999999</v>
          </cell>
          <cell r="M36">
            <v>5.0000000000000001E-3</v>
          </cell>
          <cell r="N36">
            <v>5.4793497999535999E-2</v>
          </cell>
          <cell r="O36">
            <v>-0.125</v>
          </cell>
          <cell r="P36">
            <v>-0.13</v>
          </cell>
          <cell r="R36">
            <v>-0.03</v>
          </cell>
          <cell r="S36">
            <v>79.167100000000005</v>
          </cell>
        </row>
        <row r="37">
          <cell r="D37">
            <v>37803</v>
          </cell>
          <cell r="E37">
            <v>4.04</v>
          </cell>
          <cell r="F37">
            <v>-0.255</v>
          </cell>
          <cell r="G37">
            <v>-0.03</v>
          </cell>
          <cell r="H37">
            <v>-0.34499999999999997</v>
          </cell>
          <cell r="I37">
            <v>-0.38</v>
          </cell>
          <cell r="J37">
            <v>0.9</v>
          </cell>
          <cell r="K37">
            <v>0.12</v>
          </cell>
          <cell r="L37">
            <v>1.0549999999999999</v>
          </cell>
          <cell r="M37">
            <v>5.0000000000000001E-3</v>
          </cell>
          <cell r="N37">
            <v>5.4890652128645002E-2</v>
          </cell>
          <cell r="O37">
            <v>-0.125</v>
          </cell>
          <cell r="P37">
            <v>-0.13</v>
          </cell>
          <cell r="R37">
            <v>-0.03</v>
          </cell>
          <cell r="S37">
            <v>122.84050000000001</v>
          </cell>
        </row>
        <row r="38">
          <cell r="D38">
            <v>37834</v>
          </cell>
          <cell r="E38">
            <v>4.04</v>
          </cell>
          <cell r="F38">
            <v>-0.255</v>
          </cell>
          <cell r="G38">
            <v>-0.03</v>
          </cell>
          <cell r="H38">
            <v>-0.34499999999999997</v>
          </cell>
          <cell r="I38">
            <v>-0.38</v>
          </cell>
          <cell r="J38">
            <v>0.9</v>
          </cell>
          <cell r="K38">
            <v>0.12</v>
          </cell>
          <cell r="L38">
            <v>1.0549999999999999</v>
          </cell>
          <cell r="M38">
            <v>5.0000000000000001E-3</v>
          </cell>
          <cell r="N38">
            <v>5.4988916546659002E-2</v>
          </cell>
          <cell r="O38">
            <v>-0.125</v>
          </cell>
          <cell r="P38">
            <v>-0.13</v>
          </cell>
          <cell r="R38">
            <v>-0.03</v>
          </cell>
          <cell r="S38">
            <v>132.84049999999999</v>
          </cell>
        </row>
        <row r="39">
          <cell r="D39">
            <v>37865</v>
          </cell>
          <cell r="E39">
            <v>4.0609999999999999</v>
          </cell>
          <cell r="F39">
            <v>-0.255</v>
          </cell>
          <cell r="G39">
            <v>-0.03</v>
          </cell>
          <cell r="H39">
            <v>-0.34499999999999997</v>
          </cell>
          <cell r="I39">
            <v>-0.38</v>
          </cell>
          <cell r="J39">
            <v>0.9</v>
          </cell>
          <cell r="K39">
            <v>0.12</v>
          </cell>
          <cell r="L39">
            <v>1.0549999999999999</v>
          </cell>
          <cell r="M39">
            <v>5.0000000000000001E-3</v>
          </cell>
          <cell r="N39">
            <v>5.5087180967888998E-2</v>
          </cell>
          <cell r="O39">
            <v>-0.125</v>
          </cell>
          <cell r="P39">
            <v>-0.13</v>
          </cell>
          <cell r="R39">
            <v>-0.03</v>
          </cell>
          <cell r="S39">
            <v>112.84050000000001</v>
          </cell>
        </row>
        <row r="40">
          <cell r="D40">
            <v>37895</v>
          </cell>
          <cell r="E40">
            <v>4.0860000000000003</v>
          </cell>
          <cell r="F40">
            <v>-0.255</v>
          </cell>
          <cell r="G40">
            <v>-0.03</v>
          </cell>
          <cell r="H40">
            <v>-0.34499999999999997</v>
          </cell>
          <cell r="I40">
            <v>-0.38</v>
          </cell>
          <cell r="J40">
            <v>0.9</v>
          </cell>
          <cell r="K40">
            <v>0.12</v>
          </cell>
          <cell r="L40">
            <v>1.0549999999999999</v>
          </cell>
          <cell r="M40">
            <v>5.0000000000000001E-3</v>
          </cell>
          <cell r="N40">
            <v>5.5181054175611997E-2</v>
          </cell>
          <cell r="O40">
            <v>-0.125</v>
          </cell>
          <cell r="P40">
            <v>-0.13</v>
          </cell>
          <cell r="R40">
            <v>-0.03</v>
          </cell>
          <cell r="S40">
            <v>77.035899999999998</v>
          </cell>
        </row>
        <row r="41">
          <cell r="D41">
            <v>37926</v>
          </cell>
          <cell r="E41">
            <v>4.2210000000000001</v>
          </cell>
          <cell r="F41">
            <v>-0.2</v>
          </cell>
          <cell r="G41">
            <v>-0.01</v>
          </cell>
          <cell r="H41">
            <v>-0.28999999999999998</v>
          </cell>
          <cell r="I41">
            <v>-0.3</v>
          </cell>
          <cell r="J41">
            <v>0.65</v>
          </cell>
          <cell r="K41">
            <v>0.6</v>
          </cell>
          <cell r="L41">
            <v>0.80500000000000005</v>
          </cell>
          <cell r="M41">
            <v>5.0000000000000001E-3</v>
          </cell>
          <cell r="N41">
            <v>5.5276523511086001E-2</v>
          </cell>
          <cell r="O41">
            <v>6.4000000000000001E-2</v>
          </cell>
          <cell r="P41">
            <v>-0.14000000000000001</v>
          </cell>
          <cell r="R41">
            <v>-0.02</v>
          </cell>
          <cell r="S41">
            <v>47.035899999999998</v>
          </cell>
        </row>
        <row r="42">
          <cell r="D42">
            <v>37956</v>
          </cell>
          <cell r="E42">
            <v>4.3460000000000001</v>
          </cell>
          <cell r="F42">
            <v>-0.2</v>
          </cell>
          <cell r="G42">
            <v>-0.01</v>
          </cell>
          <cell r="H42">
            <v>-0.28999999999999998</v>
          </cell>
          <cell r="I42">
            <v>-0.3</v>
          </cell>
          <cell r="J42">
            <v>0.65</v>
          </cell>
          <cell r="K42">
            <v>0.6</v>
          </cell>
          <cell r="L42">
            <v>0.80500000000000005</v>
          </cell>
          <cell r="M42">
            <v>5.0000000000000001E-3</v>
          </cell>
          <cell r="N42">
            <v>5.5368913193465999E-2</v>
          </cell>
          <cell r="O42">
            <v>0.14399999999999999</v>
          </cell>
          <cell r="P42">
            <v>-0.14249999999999999</v>
          </cell>
          <cell r="R42">
            <v>-0.02</v>
          </cell>
          <cell r="S42">
            <v>32.035899999999998</v>
          </cell>
        </row>
        <row r="43">
          <cell r="D43">
            <v>37987</v>
          </cell>
          <cell r="E43">
            <v>4.3849999999999998</v>
          </cell>
          <cell r="F43">
            <v>-0.2</v>
          </cell>
          <cell r="G43">
            <v>-0.01</v>
          </cell>
          <cell r="H43">
            <v>-0.28999999999999998</v>
          </cell>
          <cell r="I43">
            <v>-0.3</v>
          </cell>
          <cell r="J43">
            <v>0.65</v>
          </cell>
          <cell r="K43">
            <v>0.6</v>
          </cell>
          <cell r="L43">
            <v>0.80500000000000005</v>
          </cell>
          <cell r="M43">
            <v>5.0000000000000001E-3</v>
          </cell>
          <cell r="N43">
            <v>5.5469900131817997E-2</v>
          </cell>
          <cell r="O43">
            <v>0.224</v>
          </cell>
          <cell r="P43">
            <v>-0.14499999999999999</v>
          </cell>
          <cell r="R43">
            <v>-0.02</v>
          </cell>
          <cell r="S43">
            <v>57.106000000000002</v>
          </cell>
        </row>
        <row r="44">
          <cell r="D44">
            <v>38018</v>
          </cell>
          <cell r="E44">
            <v>4.2789999999999999</v>
          </cell>
          <cell r="F44">
            <v>-0.2</v>
          </cell>
          <cell r="G44">
            <v>-0.01</v>
          </cell>
          <cell r="H44">
            <v>-0.28999999999999998</v>
          </cell>
          <cell r="I44">
            <v>-0.3</v>
          </cell>
          <cell r="J44">
            <v>0.65</v>
          </cell>
          <cell r="K44">
            <v>0.6</v>
          </cell>
          <cell r="L44">
            <v>0.80500000000000005</v>
          </cell>
          <cell r="M44">
            <v>5.0000000000000001E-3</v>
          </cell>
          <cell r="N44">
            <v>5.5576772510473001E-2</v>
          </cell>
          <cell r="O44">
            <v>8.4000000000000005E-2</v>
          </cell>
          <cell r="P44">
            <v>-0.13750000000000001</v>
          </cell>
          <cell r="R44">
            <v>-0.02</v>
          </cell>
          <cell r="S44">
            <v>47.106000000000002</v>
          </cell>
        </row>
        <row r="45">
          <cell r="D45">
            <v>38047</v>
          </cell>
          <cell r="E45">
            <v>4.1289999999999996</v>
          </cell>
          <cell r="F45">
            <v>-0.2</v>
          </cell>
          <cell r="G45">
            <v>-0.01</v>
          </cell>
          <cell r="H45">
            <v>-0.28999999999999998</v>
          </cell>
          <cell r="I45">
            <v>-0.3</v>
          </cell>
          <cell r="J45">
            <v>0.65</v>
          </cell>
          <cell r="K45">
            <v>0.6</v>
          </cell>
          <cell r="L45">
            <v>0.80500000000000005</v>
          </cell>
          <cell r="M45">
            <v>5.0000000000000001E-3</v>
          </cell>
          <cell r="N45">
            <v>5.5676749900400002E-2</v>
          </cell>
          <cell r="O45">
            <v>-0.11600000000000001</v>
          </cell>
          <cell r="P45">
            <v>-0.13500000000000001</v>
          </cell>
          <cell r="R45">
            <v>-0.02</v>
          </cell>
          <cell r="S45">
            <v>37.106000000000002</v>
          </cell>
        </row>
        <row r="46">
          <cell r="D46">
            <v>38078</v>
          </cell>
          <cell r="E46">
            <v>3.9460000000000002</v>
          </cell>
          <cell r="F46">
            <v>-0.24</v>
          </cell>
          <cell r="G46">
            <v>0</v>
          </cell>
          <cell r="H46">
            <v>-0.35</v>
          </cell>
          <cell r="I46">
            <v>-0.4</v>
          </cell>
          <cell r="J46">
            <v>0.71</v>
          </cell>
          <cell r="K46">
            <v>0.12</v>
          </cell>
          <cell r="L46">
            <v>0.61</v>
          </cell>
          <cell r="M46">
            <v>5.0000000000000001E-3</v>
          </cell>
          <cell r="N46">
            <v>5.5772948996659001E-2</v>
          </cell>
          <cell r="O46">
            <v>-0.25</v>
          </cell>
          <cell r="P46">
            <v>-0.14000000000000001</v>
          </cell>
          <cell r="R46">
            <v>0</v>
          </cell>
          <cell r="S46">
            <v>36.634799999999998</v>
          </cell>
        </row>
        <row r="47">
          <cell r="D47">
            <v>38108</v>
          </cell>
          <cell r="E47">
            <v>3.9209999999999998</v>
          </cell>
          <cell r="F47">
            <v>-0.24</v>
          </cell>
          <cell r="G47">
            <v>0</v>
          </cell>
          <cell r="H47">
            <v>-0.35</v>
          </cell>
          <cell r="I47">
            <v>-0.4</v>
          </cell>
          <cell r="J47">
            <v>0.71</v>
          </cell>
          <cell r="K47">
            <v>0.12</v>
          </cell>
          <cell r="L47">
            <v>0.61</v>
          </cell>
          <cell r="M47">
            <v>5.0000000000000001E-3</v>
          </cell>
          <cell r="N47">
            <v>5.5855027309468001E-2</v>
          </cell>
          <cell r="O47">
            <v>-0.25</v>
          </cell>
          <cell r="P47">
            <v>-0.14000000000000001</v>
          </cell>
          <cell r="R47">
            <v>0</v>
          </cell>
          <cell r="S47">
            <v>41.634799999999998</v>
          </cell>
        </row>
        <row r="48">
          <cell r="D48">
            <v>38139</v>
          </cell>
          <cell r="E48">
            <v>3.95</v>
          </cell>
          <cell r="F48">
            <v>-0.24</v>
          </cell>
          <cell r="G48">
            <v>0</v>
          </cell>
          <cell r="H48">
            <v>-0.35</v>
          </cell>
          <cell r="I48">
            <v>-0.4</v>
          </cell>
          <cell r="J48">
            <v>0.71</v>
          </cell>
          <cell r="K48">
            <v>0.12</v>
          </cell>
          <cell r="L48">
            <v>0.61</v>
          </cell>
          <cell r="M48">
            <v>5.0000000000000001E-3</v>
          </cell>
          <cell r="N48">
            <v>5.5939841568394003E-2</v>
          </cell>
          <cell r="O48">
            <v>-0.25</v>
          </cell>
          <cell r="P48">
            <v>-0.14000000000000001</v>
          </cell>
          <cell r="R48">
            <v>0</v>
          </cell>
          <cell r="S48">
            <v>66.634799999999998</v>
          </cell>
        </row>
        <row r="49">
          <cell r="D49">
            <v>38169</v>
          </cell>
          <cell r="E49">
            <v>3.98</v>
          </cell>
          <cell r="F49">
            <v>-0.24</v>
          </cell>
          <cell r="G49">
            <v>0</v>
          </cell>
          <cell r="H49">
            <v>-0.35</v>
          </cell>
          <cell r="I49">
            <v>-0.4</v>
          </cell>
          <cell r="J49">
            <v>0.71</v>
          </cell>
          <cell r="K49">
            <v>0.12</v>
          </cell>
          <cell r="L49">
            <v>0.61</v>
          </cell>
          <cell r="M49">
            <v>5.0000000000000001E-3</v>
          </cell>
          <cell r="N49">
            <v>5.6020866413093E-2</v>
          </cell>
          <cell r="O49">
            <v>-0.25</v>
          </cell>
          <cell r="P49">
            <v>-0.14000000000000001</v>
          </cell>
          <cell r="R49">
            <v>0</v>
          </cell>
          <cell r="S49">
            <v>89.211799999999997</v>
          </cell>
        </row>
        <row r="50">
          <cell r="D50">
            <v>38200</v>
          </cell>
          <cell r="E50">
            <v>4</v>
          </cell>
          <cell r="F50">
            <v>-0.24</v>
          </cell>
          <cell r="G50">
            <v>0</v>
          </cell>
          <cell r="H50">
            <v>-0.35</v>
          </cell>
          <cell r="I50">
            <v>-0.4</v>
          </cell>
          <cell r="J50">
            <v>0.71</v>
          </cell>
          <cell r="K50">
            <v>0.12</v>
          </cell>
          <cell r="L50">
            <v>0.61</v>
          </cell>
          <cell r="M50">
            <v>5.0000000000000001E-3</v>
          </cell>
          <cell r="N50">
            <v>5.6103434408775001E-2</v>
          </cell>
          <cell r="O50">
            <v>-0.25</v>
          </cell>
          <cell r="P50">
            <v>-0.14000000000000001</v>
          </cell>
          <cell r="R50">
            <v>0</v>
          </cell>
          <cell r="S50">
            <v>99.211799999999997</v>
          </cell>
        </row>
        <row r="51">
          <cell r="D51">
            <v>38231</v>
          </cell>
          <cell r="E51">
            <v>4.0209999999999999</v>
          </cell>
          <cell r="F51">
            <v>-0.24</v>
          </cell>
          <cell r="G51">
            <v>0</v>
          </cell>
          <cell r="H51">
            <v>-0.35</v>
          </cell>
          <cell r="I51">
            <v>-0.4</v>
          </cell>
          <cell r="J51">
            <v>0.71</v>
          </cell>
          <cell r="K51">
            <v>0.12</v>
          </cell>
          <cell r="L51">
            <v>0.61</v>
          </cell>
          <cell r="M51">
            <v>5.0000000000000001E-3</v>
          </cell>
          <cell r="N51">
            <v>5.6186002406725999E-2</v>
          </cell>
          <cell r="O51">
            <v>-0.25</v>
          </cell>
          <cell r="P51">
            <v>-0.14000000000000001</v>
          </cell>
          <cell r="R51">
            <v>0</v>
          </cell>
          <cell r="S51">
            <v>79.211799999999997</v>
          </cell>
        </row>
        <row r="52">
          <cell r="D52">
            <v>38261</v>
          </cell>
          <cell r="E52">
            <v>4.0510000000000002</v>
          </cell>
          <cell r="F52">
            <v>-0.24</v>
          </cell>
          <cell r="G52">
            <v>0</v>
          </cell>
          <cell r="H52">
            <v>-0.35</v>
          </cell>
          <cell r="I52">
            <v>-0.4</v>
          </cell>
          <cell r="J52">
            <v>0.71</v>
          </cell>
          <cell r="K52">
            <v>0.12</v>
          </cell>
          <cell r="L52">
            <v>0.61</v>
          </cell>
          <cell r="M52">
            <v>5.0000000000000001E-3</v>
          </cell>
          <cell r="N52">
            <v>5.6265192721536003E-2</v>
          </cell>
          <cell r="O52">
            <v>-0.25</v>
          </cell>
          <cell r="P52">
            <v>-0.14000000000000001</v>
          </cell>
          <cell r="R52">
            <v>0</v>
          </cell>
          <cell r="S52">
            <v>67.844099999999997</v>
          </cell>
        </row>
        <row r="53">
          <cell r="D53">
            <v>38292</v>
          </cell>
          <cell r="E53">
            <v>4.1909999999999998</v>
          </cell>
          <cell r="F53">
            <v>-0.19</v>
          </cell>
          <cell r="G53">
            <v>0.01</v>
          </cell>
          <cell r="H53">
            <v>-0.28999999999999998</v>
          </cell>
          <cell r="I53">
            <v>-0.35</v>
          </cell>
          <cell r="J53">
            <v>0.61</v>
          </cell>
          <cell r="K53">
            <v>0.56000000000000005</v>
          </cell>
          <cell r="L53">
            <v>0.51</v>
          </cell>
          <cell r="M53">
            <v>5.0000000000000001E-3</v>
          </cell>
          <cell r="N53">
            <v>5.6346335433391001E-2</v>
          </cell>
          <cell r="O53">
            <v>0</v>
          </cell>
          <cell r="P53">
            <v>-0.15</v>
          </cell>
          <cell r="R53">
            <v>0.01</v>
          </cell>
          <cell r="S53">
            <v>37.844099999999997</v>
          </cell>
        </row>
        <row r="54">
          <cell r="D54">
            <v>38322</v>
          </cell>
          <cell r="E54">
            <v>4.3159999999999998</v>
          </cell>
          <cell r="F54">
            <v>-0.19</v>
          </cell>
          <cell r="G54">
            <v>0.01</v>
          </cell>
          <cell r="H54">
            <v>-0.28999999999999998</v>
          </cell>
          <cell r="I54">
            <v>-0.35</v>
          </cell>
          <cell r="J54">
            <v>0.61</v>
          </cell>
          <cell r="K54">
            <v>0.56000000000000005</v>
          </cell>
          <cell r="L54">
            <v>0.51</v>
          </cell>
          <cell r="M54">
            <v>5.0000000000000001E-3</v>
          </cell>
          <cell r="N54">
            <v>5.6424860640498002E-2</v>
          </cell>
          <cell r="O54">
            <v>0.06</v>
          </cell>
          <cell r="P54">
            <v>-0.1525</v>
          </cell>
          <cell r="R54">
            <v>0.01</v>
          </cell>
          <cell r="S54">
            <v>22.844100000000001</v>
          </cell>
        </row>
        <row r="55">
          <cell r="D55">
            <v>38353</v>
          </cell>
          <cell r="E55">
            <v>4.3899999999999997</v>
          </cell>
          <cell r="F55">
            <v>-0.19</v>
          </cell>
          <cell r="G55">
            <v>0.01</v>
          </cell>
          <cell r="H55">
            <v>-0.28999999999999998</v>
          </cell>
          <cell r="I55">
            <v>-0.35</v>
          </cell>
          <cell r="J55">
            <v>0.61</v>
          </cell>
          <cell r="K55">
            <v>0.56000000000000005</v>
          </cell>
          <cell r="L55">
            <v>0.51</v>
          </cell>
          <cell r="M55">
            <v>5.0000000000000001E-3</v>
          </cell>
          <cell r="N55">
            <v>5.6511446866390001E-2</v>
          </cell>
          <cell r="O55">
            <v>0.13</v>
          </cell>
          <cell r="P55">
            <v>-0.155</v>
          </cell>
          <cell r="R55">
            <v>0.01</v>
          </cell>
          <cell r="S55">
            <v>53.758699999999997</v>
          </cell>
        </row>
        <row r="56">
          <cell r="D56">
            <v>38384</v>
          </cell>
          <cell r="E56">
            <v>4.2839999999999998</v>
          </cell>
          <cell r="F56">
            <v>-0.19</v>
          </cell>
          <cell r="G56">
            <v>0.01</v>
          </cell>
          <cell r="H56">
            <v>-0.28999999999999998</v>
          </cell>
          <cell r="I56">
            <v>-0.35</v>
          </cell>
          <cell r="J56">
            <v>0.61</v>
          </cell>
          <cell r="K56">
            <v>0.56000000000000005</v>
          </cell>
          <cell r="L56">
            <v>0.51</v>
          </cell>
          <cell r="M56">
            <v>5.0000000000000001E-3</v>
          </cell>
          <cell r="N56">
            <v>5.6602515985275E-2</v>
          </cell>
          <cell r="O56">
            <v>0</v>
          </cell>
          <cell r="P56">
            <v>-0.14749999999999999</v>
          </cell>
          <cell r="R56">
            <v>0.01</v>
          </cell>
          <cell r="S56">
            <v>43.758699999999997</v>
          </cell>
        </row>
        <row r="57">
          <cell r="D57">
            <v>38412</v>
          </cell>
          <cell r="E57">
            <v>4.1340000000000003</v>
          </cell>
          <cell r="F57">
            <v>-0.19</v>
          </cell>
          <cell r="G57">
            <v>0.01</v>
          </cell>
          <cell r="H57">
            <v>-0.28999999999999998</v>
          </cell>
          <cell r="I57">
            <v>-0.35</v>
          </cell>
          <cell r="J57">
            <v>0.61</v>
          </cell>
          <cell r="K57">
            <v>0.56000000000000005</v>
          </cell>
          <cell r="L57">
            <v>0.51</v>
          </cell>
          <cell r="M57">
            <v>5.0000000000000001E-3</v>
          </cell>
          <cell r="N57">
            <v>5.6684771965999997E-2</v>
          </cell>
          <cell r="O57">
            <v>-0.18</v>
          </cell>
          <cell r="P57">
            <v>-0.14499999999999999</v>
          </cell>
          <cell r="R57">
            <v>0.01</v>
          </cell>
          <cell r="S57">
            <v>33.758699999999997</v>
          </cell>
        </row>
        <row r="58">
          <cell r="D58">
            <v>38443</v>
          </cell>
          <cell r="E58">
            <v>3.9510000000000001</v>
          </cell>
          <cell r="F58">
            <v>-0.23499999999999999</v>
          </cell>
          <cell r="G58">
            <v>0.01</v>
          </cell>
          <cell r="H58">
            <v>-0.35499999999999998</v>
          </cell>
          <cell r="I58">
            <v>-0.44</v>
          </cell>
          <cell r="J58">
            <v>0.67</v>
          </cell>
          <cell r="K58">
            <v>0.12</v>
          </cell>
          <cell r="L58">
            <v>0.56999999999999995</v>
          </cell>
          <cell r="M58">
            <v>5.0000000000000001E-3</v>
          </cell>
          <cell r="N58">
            <v>5.6762634420171001E-2</v>
          </cell>
          <cell r="O58">
            <v>-0.28999999999999998</v>
          </cell>
          <cell r="P58">
            <v>-0.15</v>
          </cell>
          <cell r="R58">
            <v>0.01</v>
          </cell>
          <cell r="S58">
            <v>33.106900000000003</v>
          </cell>
        </row>
        <row r="59">
          <cell r="D59">
            <v>38473</v>
          </cell>
          <cell r="E59">
            <v>3.9260000000000002</v>
          </cell>
          <cell r="F59">
            <v>-0.23499999999999999</v>
          </cell>
          <cell r="G59">
            <v>0.01</v>
          </cell>
          <cell r="H59">
            <v>-0.35499999999999998</v>
          </cell>
          <cell r="I59">
            <v>-0.44</v>
          </cell>
          <cell r="J59">
            <v>0.67</v>
          </cell>
          <cell r="K59">
            <v>0.12</v>
          </cell>
          <cell r="L59">
            <v>0.56999999999999995</v>
          </cell>
          <cell r="M59">
            <v>5.0000000000000001E-3</v>
          </cell>
          <cell r="N59">
            <v>5.6827459944156999E-2</v>
          </cell>
          <cell r="O59">
            <v>-0.28999999999999998</v>
          </cell>
          <cell r="P59">
            <v>-0.15</v>
          </cell>
          <cell r="R59">
            <v>0.01</v>
          </cell>
          <cell r="S59">
            <v>38.106900000000003</v>
          </cell>
        </row>
        <row r="60">
          <cell r="D60">
            <v>38504</v>
          </cell>
          <cell r="E60">
            <v>3.9550000000000001</v>
          </cell>
          <cell r="F60">
            <v>-0.23499999999999999</v>
          </cell>
          <cell r="G60">
            <v>0.01</v>
          </cell>
          <cell r="H60">
            <v>-0.35499999999999998</v>
          </cell>
          <cell r="I60">
            <v>-0.44</v>
          </cell>
          <cell r="J60">
            <v>0.67</v>
          </cell>
          <cell r="K60">
            <v>0.12</v>
          </cell>
          <cell r="L60">
            <v>0.56999999999999995</v>
          </cell>
          <cell r="M60">
            <v>5.0000000000000001E-3</v>
          </cell>
          <cell r="N60">
            <v>5.6894446320410998E-2</v>
          </cell>
          <cell r="O60">
            <v>-0.28999999999999998</v>
          </cell>
          <cell r="P60">
            <v>-0.15</v>
          </cell>
          <cell r="R60">
            <v>0.01</v>
          </cell>
          <cell r="S60">
            <v>63.106900000000003</v>
          </cell>
        </row>
        <row r="61">
          <cell r="D61">
            <v>38534</v>
          </cell>
          <cell r="E61">
            <v>3.9849999999999999</v>
          </cell>
          <cell r="F61">
            <v>-0.23499999999999999</v>
          </cell>
          <cell r="G61">
            <v>0.01</v>
          </cell>
          <cell r="H61">
            <v>-0.35499999999999998</v>
          </cell>
          <cell r="I61">
            <v>-0.44</v>
          </cell>
          <cell r="J61">
            <v>0.67</v>
          </cell>
          <cell r="K61">
            <v>0.12</v>
          </cell>
          <cell r="L61">
            <v>0.56999999999999995</v>
          </cell>
          <cell r="M61">
            <v>5.0000000000000001E-3</v>
          </cell>
          <cell r="N61">
            <v>5.6959271847239E-2</v>
          </cell>
          <cell r="O61">
            <v>-0.28999999999999998</v>
          </cell>
          <cell r="P61">
            <v>-0.15</v>
          </cell>
          <cell r="R61">
            <v>0.01</v>
          </cell>
          <cell r="S61">
            <v>76.336200000000005</v>
          </cell>
        </row>
        <row r="62">
          <cell r="D62">
            <v>38565</v>
          </cell>
          <cell r="E62">
            <v>4.0049999999999999</v>
          </cell>
          <cell r="F62">
            <v>-0.23499999999999999</v>
          </cell>
          <cell r="G62">
            <v>0.01</v>
          </cell>
          <cell r="H62">
            <v>-0.35499999999999998</v>
          </cell>
          <cell r="I62">
            <v>-0.44</v>
          </cell>
          <cell r="J62">
            <v>0.67</v>
          </cell>
          <cell r="K62">
            <v>0.12</v>
          </cell>
          <cell r="L62">
            <v>0.56999999999999995</v>
          </cell>
          <cell r="M62">
            <v>5.0000000000000001E-3</v>
          </cell>
          <cell r="N62">
            <v>5.7026258226432001E-2</v>
          </cell>
          <cell r="O62">
            <v>-0.28999999999999998</v>
          </cell>
          <cell r="P62">
            <v>-0.15</v>
          </cell>
          <cell r="R62">
            <v>0.01</v>
          </cell>
          <cell r="S62">
            <v>86.336200000000005</v>
          </cell>
        </row>
        <row r="63">
          <cell r="D63">
            <v>38596</v>
          </cell>
          <cell r="E63">
            <v>4.0259999999999998</v>
          </cell>
          <cell r="F63">
            <v>-0.23499999999999999</v>
          </cell>
          <cell r="G63">
            <v>0.01</v>
          </cell>
          <cell r="H63">
            <v>-0.35499999999999998</v>
          </cell>
          <cell r="I63">
            <v>-0.44</v>
          </cell>
          <cell r="J63">
            <v>0.67</v>
          </cell>
          <cell r="K63">
            <v>0.12</v>
          </cell>
          <cell r="L63">
            <v>0.56999999999999995</v>
          </cell>
          <cell r="M63">
            <v>5.0000000000000001E-3</v>
          </cell>
          <cell r="N63">
            <v>5.7093244607116997E-2</v>
          </cell>
          <cell r="O63">
            <v>-0.28999999999999998</v>
          </cell>
          <cell r="P63">
            <v>-0.15</v>
          </cell>
          <cell r="R63">
            <v>0.01</v>
          </cell>
          <cell r="S63">
            <v>66.336200000000005</v>
          </cell>
        </row>
        <row r="64">
          <cell r="D64">
            <v>38626</v>
          </cell>
          <cell r="E64">
            <v>4.056</v>
          </cell>
          <cell r="F64">
            <v>-0.23499999999999999</v>
          </cell>
          <cell r="G64">
            <v>0.01</v>
          </cell>
          <cell r="H64">
            <v>-0.35499999999999998</v>
          </cell>
          <cell r="I64">
            <v>-0.44</v>
          </cell>
          <cell r="J64">
            <v>0.67</v>
          </cell>
          <cell r="K64">
            <v>0.12</v>
          </cell>
          <cell r="L64">
            <v>0.56999999999999995</v>
          </cell>
          <cell r="M64">
            <v>5.0000000000000001E-3</v>
          </cell>
          <cell r="N64">
            <v>5.7158070138233999E-2</v>
          </cell>
          <cell r="O64">
            <v>-0.28999999999999998</v>
          </cell>
          <cell r="P64">
            <v>-0.15</v>
          </cell>
          <cell r="R64">
            <v>0.01</v>
          </cell>
          <cell r="S64">
            <v>65.744799999999998</v>
          </cell>
        </row>
        <row r="65">
          <cell r="D65">
            <v>38657</v>
          </cell>
          <cell r="E65">
            <v>4.1959999999999997</v>
          </cell>
          <cell r="F65">
            <v>-0.19</v>
          </cell>
          <cell r="G65">
            <v>0.01</v>
          </cell>
          <cell r="H65">
            <v>-0.28999999999999998</v>
          </cell>
          <cell r="I65">
            <v>-0.48</v>
          </cell>
          <cell r="J65">
            <v>0.52</v>
          </cell>
          <cell r="K65">
            <v>0.56000000000000005</v>
          </cell>
          <cell r="L65">
            <v>0.42</v>
          </cell>
          <cell r="M65">
            <v>5.0000000000000001E-3</v>
          </cell>
          <cell r="N65">
            <v>5.7225056521856998E-2</v>
          </cell>
          <cell r="O65">
            <v>0</v>
          </cell>
          <cell r="P65">
            <v>-0.15</v>
          </cell>
          <cell r="R65">
            <v>0.01</v>
          </cell>
          <cell r="S65">
            <v>35.744799999999998</v>
          </cell>
        </row>
        <row r="66">
          <cell r="D66">
            <v>38687</v>
          </cell>
          <cell r="E66">
            <v>4.3209999999999997</v>
          </cell>
          <cell r="F66">
            <v>-0.19</v>
          </cell>
          <cell r="G66">
            <v>0.01</v>
          </cell>
          <cell r="H66">
            <v>-0.28999999999999998</v>
          </cell>
          <cell r="I66">
            <v>-0.48</v>
          </cell>
          <cell r="J66">
            <v>0.52</v>
          </cell>
          <cell r="K66">
            <v>0.56000000000000005</v>
          </cell>
          <cell r="L66">
            <v>0.42</v>
          </cell>
          <cell r="M66">
            <v>5.0000000000000001E-3</v>
          </cell>
          <cell r="N66">
            <v>5.7289882055816997E-2</v>
          </cell>
          <cell r="O66">
            <v>0.06</v>
          </cell>
          <cell r="P66">
            <v>-0.1525</v>
          </cell>
          <cell r="R66">
            <v>0.01</v>
          </cell>
          <cell r="S66">
            <v>20.744800000000001</v>
          </cell>
        </row>
        <row r="67">
          <cell r="D67">
            <v>38718</v>
          </cell>
          <cell r="E67">
            <v>4.415</v>
          </cell>
          <cell r="F67">
            <v>-0.19</v>
          </cell>
          <cell r="G67">
            <v>0.01</v>
          </cell>
          <cell r="H67">
            <v>-0.28999999999999998</v>
          </cell>
          <cell r="I67">
            <v>-0.48</v>
          </cell>
          <cell r="J67">
            <v>0.52</v>
          </cell>
          <cell r="K67">
            <v>0.56000000000000005</v>
          </cell>
          <cell r="L67">
            <v>0.42</v>
          </cell>
          <cell r="M67">
            <v>5.0000000000000001E-3</v>
          </cell>
          <cell r="N67">
            <v>5.7356868442378001E-2</v>
          </cell>
          <cell r="O67">
            <v>0.13</v>
          </cell>
          <cell r="P67">
            <v>-0.155</v>
          </cell>
          <cell r="R67">
            <v>0.01</v>
          </cell>
          <cell r="S67">
            <v>53.611600000000003</v>
          </cell>
        </row>
        <row r="68">
          <cell r="D68">
            <v>38749</v>
          </cell>
          <cell r="E68">
            <v>4.3090000000000002</v>
          </cell>
          <cell r="F68">
            <v>-0.19</v>
          </cell>
          <cell r="G68">
            <v>0.01</v>
          </cell>
          <cell r="H68">
            <v>-0.28999999999999998</v>
          </cell>
          <cell r="I68">
            <v>-0.48</v>
          </cell>
          <cell r="J68">
            <v>0.52</v>
          </cell>
          <cell r="K68">
            <v>0.56000000000000005</v>
          </cell>
          <cell r="L68">
            <v>0.42</v>
          </cell>
          <cell r="M68">
            <v>5.0000000000000001E-3</v>
          </cell>
          <cell r="N68">
            <v>5.7423720292517001E-2</v>
          </cell>
          <cell r="O68">
            <v>0</v>
          </cell>
          <cell r="P68">
            <v>-0.14749999999999999</v>
          </cell>
          <cell r="R68">
            <v>0.01</v>
          </cell>
          <cell r="S68">
            <v>43.611600000000003</v>
          </cell>
        </row>
        <row r="69">
          <cell r="D69">
            <v>38777</v>
          </cell>
          <cell r="E69">
            <v>4.1589999999999998</v>
          </cell>
          <cell r="F69">
            <v>-0.19</v>
          </cell>
          <cell r="G69">
            <v>0.01</v>
          </cell>
          <cell r="H69">
            <v>-0.28999999999999998</v>
          </cell>
          <cell r="I69">
            <v>-0.48</v>
          </cell>
          <cell r="J69">
            <v>0.52</v>
          </cell>
          <cell r="K69">
            <v>0.56000000000000005</v>
          </cell>
          <cell r="L69">
            <v>0.42</v>
          </cell>
          <cell r="M69">
            <v>5.0000000000000001E-3</v>
          </cell>
          <cell r="N69">
            <v>5.7483972990722998E-2</v>
          </cell>
          <cell r="O69">
            <v>-0.18</v>
          </cell>
          <cell r="P69">
            <v>-0.14499999999999999</v>
          </cell>
          <cell r="R69">
            <v>0.01</v>
          </cell>
          <cell r="S69">
            <v>33.611600000000003</v>
          </cell>
        </row>
        <row r="70">
          <cell r="D70">
            <v>38808</v>
          </cell>
          <cell r="E70">
            <v>3.976</v>
          </cell>
          <cell r="F70">
            <v>-0.23499999999999999</v>
          </cell>
          <cell r="G70">
            <v>0.01</v>
          </cell>
          <cell r="H70">
            <v>-0.35499999999999998</v>
          </cell>
          <cell r="I70">
            <v>-0.55000000000000004</v>
          </cell>
          <cell r="J70">
            <v>0.67</v>
          </cell>
          <cell r="K70">
            <v>0.12</v>
          </cell>
          <cell r="L70">
            <v>0.56999999999999995</v>
          </cell>
          <cell r="M70">
            <v>5.0000000000000001E-3</v>
          </cell>
          <cell r="N70">
            <v>5.7550681336572998E-2</v>
          </cell>
          <cell r="O70">
            <v>-0.28999999999999998</v>
          </cell>
          <cell r="P70">
            <v>-0.15</v>
          </cell>
          <cell r="R70">
            <v>0.01</v>
          </cell>
          <cell r="S70">
            <v>32.771599999999999</v>
          </cell>
        </row>
        <row r="71">
          <cell r="D71">
            <v>38838</v>
          </cell>
          <cell r="E71">
            <v>3.9510000000000001</v>
          </cell>
          <cell r="F71">
            <v>-0.23499999999999999</v>
          </cell>
          <cell r="G71">
            <v>0.01</v>
          </cell>
          <cell r="H71">
            <v>-0.35499999999999998</v>
          </cell>
          <cell r="I71">
            <v>-0.55000000000000004</v>
          </cell>
          <cell r="J71">
            <v>0.67</v>
          </cell>
          <cell r="K71">
            <v>0.12</v>
          </cell>
          <cell r="L71">
            <v>0.56999999999999995</v>
          </cell>
          <cell r="M71">
            <v>5.0000000000000001E-3</v>
          </cell>
          <cell r="N71">
            <v>5.7615237801709997E-2</v>
          </cell>
          <cell r="O71">
            <v>-0.28999999999999998</v>
          </cell>
          <cell r="P71">
            <v>-0.15</v>
          </cell>
          <cell r="R71">
            <v>0.01</v>
          </cell>
          <cell r="S71">
            <v>37.771599999999999</v>
          </cell>
        </row>
        <row r="72">
          <cell r="D72">
            <v>38869</v>
          </cell>
          <cell r="E72">
            <v>3.98</v>
          </cell>
          <cell r="F72">
            <v>-0.23499999999999999</v>
          </cell>
          <cell r="G72">
            <v>0.01</v>
          </cell>
          <cell r="H72">
            <v>-0.35499999999999998</v>
          </cell>
          <cell r="I72">
            <v>-0.55000000000000004</v>
          </cell>
          <cell r="J72">
            <v>0.67</v>
          </cell>
          <cell r="K72">
            <v>0.12</v>
          </cell>
          <cell r="L72">
            <v>0.56999999999999995</v>
          </cell>
          <cell r="M72">
            <v>5.0000000000000001E-3</v>
          </cell>
          <cell r="N72">
            <v>5.7681946150473E-2</v>
          </cell>
          <cell r="O72">
            <v>-0.28999999999999998</v>
          </cell>
          <cell r="P72">
            <v>-0.15</v>
          </cell>
          <cell r="R72">
            <v>0.01</v>
          </cell>
          <cell r="S72">
            <v>62.771599999999999</v>
          </cell>
        </row>
        <row r="73">
          <cell r="D73">
            <v>38899</v>
          </cell>
          <cell r="E73">
            <v>4.01</v>
          </cell>
          <cell r="F73">
            <v>-0.23499999999999999</v>
          </cell>
          <cell r="G73">
            <v>0.01</v>
          </cell>
          <cell r="H73">
            <v>-0.35499999999999998</v>
          </cell>
          <cell r="I73">
            <v>-0.55000000000000004</v>
          </cell>
          <cell r="J73">
            <v>0.67</v>
          </cell>
          <cell r="K73">
            <v>0.12</v>
          </cell>
          <cell r="L73">
            <v>0.56999999999999995</v>
          </cell>
          <cell r="M73">
            <v>5.0000000000000001E-3</v>
          </cell>
          <cell r="N73">
            <v>5.7746502618428001E-2</v>
          </cell>
          <cell r="O73">
            <v>-0.28999999999999998</v>
          </cell>
          <cell r="P73">
            <v>-0.15</v>
          </cell>
          <cell r="R73">
            <v>0.01</v>
          </cell>
          <cell r="S73">
            <v>70.4726</v>
          </cell>
        </row>
        <row r="74">
          <cell r="D74">
            <v>38930</v>
          </cell>
          <cell r="E74">
            <v>4.03</v>
          </cell>
          <cell r="F74">
            <v>-0.23499999999999999</v>
          </cell>
          <cell r="G74">
            <v>0.01</v>
          </cell>
          <cell r="H74">
            <v>-0.35499999999999998</v>
          </cell>
          <cell r="I74">
            <v>-0.55000000000000004</v>
          </cell>
          <cell r="J74">
            <v>0.67</v>
          </cell>
          <cell r="K74">
            <v>0.12</v>
          </cell>
          <cell r="L74">
            <v>0.56999999999999995</v>
          </cell>
          <cell r="M74">
            <v>5.0000000000000001E-3</v>
          </cell>
          <cell r="N74">
            <v>5.7813210970105E-2</v>
          </cell>
          <cell r="O74">
            <v>-0.28999999999999998</v>
          </cell>
          <cell r="P74">
            <v>-0.15</v>
          </cell>
          <cell r="R74">
            <v>0.01</v>
          </cell>
          <cell r="S74">
            <v>80.4726</v>
          </cell>
        </row>
        <row r="75">
          <cell r="D75">
            <v>38961</v>
          </cell>
          <cell r="E75">
            <v>4.0510000000000002</v>
          </cell>
          <cell r="F75">
            <v>-0.23499999999999999</v>
          </cell>
          <cell r="G75">
            <v>0.01</v>
          </cell>
          <cell r="H75">
            <v>-0.35499999999999998</v>
          </cell>
          <cell r="I75">
            <v>-0.55000000000000004</v>
          </cell>
          <cell r="J75">
            <v>0.67</v>
          </cell>
          <cell r="K75">
            <v>0.12</v>
          </cell>
          <cell r="L75">
            <v>0.56999999999999995</v>
          </cell>
          <cell r="M75">
            <v>5.0000000000000001E-3</v>
          </cell>
          <cell r="N75">
            <v>5.7879919323261003E-2</v>
          </cell>
          <cell r="O75">
            <v>-0.28999999999999998</v>
          </cell>
          <cell r="P75">
            <v>-0.15</v>
          </cell>
          <cell r="R75">
            <v>0.01</v>
          </cell>
          <cell r="S75">
            <v>60.4726</v>
          </cell>
        </row>
        <row r="76">
          <cell r="D76">
            <v>38991</v>
          </cell>
          <cell r="E76">
            <v>4.0810000000000004</v>
          </cell>
          <cell r="F76">
            <v>-0.23499999999999999</v>
          </cell>
          <cell r="G76">
            <v>0.01</v>
          </cell>
          <cell r="H76">
            <v>-0.35499999999999998</v>
          </cell>
          <cell r="I76">
            <v>-0.55000000000000004</v>
          </cell>
          <cell r="J76">
            <v>0.67</v>
          </cell>
          <cell r="K76">
            <v>0.12</v>
          </cell>
          <cell r="L76">
            <v>0.56999999999999995</v>
          </cell>
          <cell r="M76">
            <v>5.0000000000000001E-3</v>
          </cell>
          <cell r="N76">
            <v>5.7944475795467E-2</v>
          </cell>
          <cell r="O76">
            <v>-0.28999999999999998</v>
          </cell>
          <cell r="P76">
            <v>-0.15</v>
          </cell>
          <cell r="R76">
            <v>0.01</v>
          </cell>
          <cell r="S76">
            <v>66.092600000000004</v>
          </cell>
        </row>
        <row r="77">
          <cell r="D77">
            <v>39022</v>
          </cell>
          <cell r="E77">
            <v>4.2210000000000001</v>
          </cell>
          <cell r="F77">
            <v>-0.19</v>
          </cell>
          <cell r="G77">
            <v>0.01</v>
          </cell>
          <cell r="H77">
            <v>-0.28999999999999998</v>
          </cell>
          <cell r="I77">
            <v>-0.52</v>
          </cell>
          <cell r="J77">
            <v>0.52</v>
          </cell>
          <cell r="K77">
            <v>0.56000000000000005</v>
          </cell>
          <cell r="L77">
            <v>0.42</v>
          </cell>
          <cell r="M77">
            <v>5.0000000000000001E-3</v>
          </cell>
          <cell r="N77">
            <v>5.8011184151535E-2</v>
          </cell>
          <cell r="O77">
            <v>0</v>
          </cell>
          <cell r="P77">
            <v>-0.15</v>
          </cell>
          <cell r="R77">
            <v>0.01</v>
          </cell>
          <cell r="S77">
            <v>36.092599999999997</v>
          </cell>
        </row>
        <row r="78">
          <cell r="D78">
            <v>39052</v>
          </cell>
          <cell r="E78">
            <v>4.3460000000000001</v>
          </cell>
          <cell r="F78">
            <v>-0.19</v>
          </cell>
          <cell r="G78">
            <v>0.01</v>
          </cell>
          <cell r="H78">
            <v>-0.28999999999999998</v>
          </cell>
          <cell r="I78">
            <v>-0.52</v>
          </cell>
          <cell r="J78">
            <v>0.52</v>
          </cell>
          <cell r="K78">
            <v>0.56000000000000005</v>
          </cell>
          <cell r="L78">
            <v>0.42</v>
          </cell>
          <cell r="M78">
            <v>5.0000000000000001E-3</v>
          </cell>
          <cell r="N78">
            <v>5.8075740626559999E-2</v>
          </cell>
          <cell r="O78">
            <v>0.06</v>
          </cell>
          <cell r="P78">
            <v>-0.1525</v>
          </cell>
          <cell r="R78">
            <v>0.01</v>
          </cell>
          <cell r="S78">
            <v>21.092600000000001</v>
          </cell>
        </row>
        <row r="79">
          <cell r="D79">
            <v>39083</v>
          </cell>
          <cell r="E79">
            <v>4.45</v>
          </cell>
          <cell r="F79">
            <v>-0.19</v>
          </cell>
          <cell r="G79">
            <v>0.01</v>
          </cell>
          <cell r="H79">
            <v>-0.28999999999999998</v>
          </cell>
          <cell r="I79">
            <v>-0.52</v>
          </cell>
          <cell r="J79">
            <v>0.52</v>
          </cell>
          <cell r="K79">
            <v>0.56000000000000005</v>
          </cell>
          <cell r="L79">
            <v>0.42</v>
          </cell>
          <cell r="M79">
            <v>5.0000000000000001E-3</v>
          </cell>
          <cell r="N79">
            <v>5.8142448985541002E-2</v>
          </cell>
          <cell r="O79">
            <v>0.13</v>
          </cell>
          <cell r="P79">
            <v>-0.155</v>
          </cell>
          <cell r="R79">
            <v>0</v>
          </cell>
          <cell r="S79">
            <v>52.922899999999998</v>
          </cell>
        </row>
        <row r="80">
          <cell r="D80">
            <v>39114</v>
          </cell>
          <cell r="E80">
            <v>4.3440000000000003</v>
          </cell>
          <cell r="F80">
            <v>-0.19</v>
          </cell>
          <cell r="G80">
            <v>0.01</v>
          </cell>
          <cell r="H80">
            <v>-0.28999999999999998</v>
          </cell>
          <cell r="I80">
            <v>-0.52</v>
          </cell>
          <cell r="J80">
            <v>0.52</v>
          </cell>
          <cell r="K80">
            <v>0.56000000000000005</v>
          </cell>
          <cell r="L80">
            <v>0.42</v>
          </cell>
          <cell r="M80">
            <v>5.0000000000000001E-3</v>
          </cell>
          <cell r="N80">
            <v>5.8209157346002002E-2</v>
          </cell>
          <cell r="O80">
            <v>0</v>
          </cell>
          <cell r="P80">
            <v>-0.14749999999999999</v>
          </cell>
          <cell r="R80">
            <v>0</v>
          </cell>
          <cell r="S80">
            <v>42.922899999999998</v>
          </cell>
        </row>
        <row r="81">
          <cell r="D81">
            <v>39142</v>
          </cell>
          <cell r="E81">
            <v>4.194</v>
          </cell>
          <cell r="F81">
            <v>-0.19</v>
          </cell>
          <cell r="G81">
            <v>0.01</v>
          </cell>
          <cell r="H81">
            <v>-0.28999999999999998</v>
          </cell>
          <cell r="I81">
            <v>-0.52</v>
          </cell>
          <cell r="J81">
            <v>0.52</v>
          </cell>
          <cell r="K81">
            <v>0.56000000000000005</v>
          </cell>
          <cell r="L81">
            <v>0.42</v>
          </cell>
          <cell r="M81">
            <v>5.0000000000000001E-3</v>
          </cell>
          <cell r="N81">
            <v>5.8269410059947999E-2</v>
          </cell>
          <cell r="O81">
            <v>-0.18</v>
          </cell>
          <cell r="P81">
            <v>-0.14499999999999999</v>
          </cell>
          <cell r="R81">
            <v>0</v>
          </cell>
          <cell r="S81">
            <v>32.922899999999998</v>
          </cell>
        </row>
        <row r="82">
          <cell r="D82">
            <v>39173</v>
          </cell>
          <cell r="E82">
            <v>4.0110000000000001</v>
          </cell>
          <cell r="F82">
            <v>-0.23499999999999999</v>
          </cell>
          <cell r="G82">
            <v>0.01</v>
          </cell>
          <cell r="H82">
            <v>-0.35499999999999998</v>
          </cell>
          <cell r="I82">
            <v>-0.58499999999999996</v>
          </cell>
          <cell r="J82">
            <v>0.67</v>
          </cell>
          <cell r="K82">
            <v>0.12</v>
          </cell>
          <cell r="L82">
            <v>0.56999999999999995</v>
          </cell>
          <cell r="M82">
            <v>5.0000000000000001E-3</v>
          </cell>
          <cell r="N82">
            <v>5.8336118423226002E-2</v>
          </cell>
          <cell r="O82">
            <v>-0.28999999999999998</v>
          </cell>
          <cell r="P82">
            <v>-0.15</v>
          </cell>
          <cell r="R82">
            <v>0</v>
          </cell>
          <cell r="S82">
            <v>31.970199999999998</v>
          </cell>
        </row>
        <row r="83">
          <cell r="D83">
            <v>39203</v>
          </cell>
          <cell r="E83">
            <v>3.9860000000000002</v>
          </cell>
          <cell r="F83">
            <v>-0.23499999999999999</v>
          </cell>
          <cell r="G83">
            <v>0.01</v>
          </cell>
          <cell r="H83">
            <v>-0.35499999999999998</v>
          </cell>
          <cell r="I83">
            <v>-0.58499999999999996</v>
          </cell>
          <cell r="J83">
            <v>0.67</v>
          </cell>
          <cell r="K83">
            <v>0.12</v>
          </cell>
          <cell r="L83">
            <v>0.56999999999999995</v>
          </cell>
          <cell r="M83">
            <v>5.0000000000000001E-3</v>
          </cell>
          <cell r="N83">
            <v>5.8400674905225998E-2</v>
          </cell>
          <cell r="O83">
            <v>-0.28999999999999998</v>
          </cell>
          <cell r="P83">
            <v>-0.15</v>
          </cell>
          <cell r="R83">
            <v>0</v>
          </cell>
          <cell r="S83">
            <v>36.970199999999998</v>
          </cell>
        </row>
        <row r="84">
          <cell r="D84">
            <v>39234</v>
          </cell>
          <cell r="E84">
            <v>4.0149999999999997</v>
          </cell>
          <cell r="F84">
            <v>-0.23499999999999999</v>
          </cell>
          <cell r="G84">
            <v>0.01</v>
          </cell>
          <cell r="H84">
            <v>-0.35499999999999998</v>
          </cell>
          <cell r="I84">
            <v>-0.58499999999999996</v>
          </cell>
          <cell r="J84">
            <v>0.67</v>
          </cell>
          <cell r="K84">
            <v>0.12</v>
          </cell>
          <cell r="L84">
            <v>0</v>
          </cell>
          <cell r="M84">
            <v>5.0000000000000001E-3</v>
          </cell>
          <cell r="N84">
            <v>5.8467383271414999E-2</v>
          </cell>
          <cell r="O84">
            <v>-0.28999999999999998</v>
          </cell>
          <cell r="P84">
            <v>-0.15</v>
          </cell>
          <cell r="R84">
            <v>0</v>
          </cell>
          <cell r="S84">
            <v>61.970199999999998</v>
          </cell>
        </row>
        <row r="85">
          <cell r="D85">
            <v>39264</v>
          </cell>
          <cell r="E85">
            <v>4.0449999999999999</v>
          </cell>
          <cell r="F85">
            <v>-0.23499999999999999</v>
          </cell>
          <cell r="G85">
            <v>0.01</v>
          </cell>
          <cell r="H85">
            <v>-0.35499999999999998</v>
          </cell>
          <cell r="I85">
            <v>-0.58499999999999996</v>
          </cell>
          <cell r="J85">
            <v>0.67</v>
          </cell>
          <cell r="K85">
            <v>0.12</v>
          </cell>
          <cell r="L85">
            <v>0</v>
          </cell>
          <cell r="M85">
            <v>5.0000000000000001E-3</v>
          </cell>
          <cell r="N85">
            <v>5.8531939756232998E-2</v>
          </cell>
          <cell r="O85">
            <v>-0.28999999999999998</v>
          </cell>
          <cell r="P85">
            <v>-0.15</v>
          </cell>
          <cell r="R85">
            <v>0</v>
          </cell>
          <cell r="S85">
            <v>66.3553</v>
          </cell>
        </row>
        <row r="86">
          <cell r="D86">
            <v>39295</v>
          </cell>
          <cell r="E86">
            <v>4.0650000000000004</v>
          </cell>
          <cell r="F86">
            <v>-0.23499999999999999</v>
          </cell>
          <cell r="G86">
            <v>0.01</v>
          </cell>
          <cell r="H86">
            <v>-0.35499999999999998</v>
          </cell>
          <cell r="I86">
            <v>-0.58499999999999996</v>
          </cell>
          <cell r="J86">
            <v>0.67</v>
          </cell>
          <cell r="K86">
            <v>0.12</v>
          </cell>
          <cell r="L86">
            <v>0</v>
          </cell>
          <cell r="M86">
            <v>5.0000000000000001E-3</v>
          </cell>
          <cell r="N86">
            <v>5.8598648125334003E-2</v>
          </cell>
          <cell r="O86">
            <v>-0.28999999999999998</v>
          </cell>
          <cell r="P86">
            <v>-0.15</v>
          </cell>
          <cell r="R86">
            <v>0</v>
          </cell>
          <cell r="S86">
            <v>76.3553</v>
          </cell>
        </row>
        <row r="87">
          <cell r="D87">
            <v>39326</v>
          </cell>
          <cell r="E87">
            <v>4.0860000000000003</v>
          </cell>
          <cell r="F87">
            <v>-0.23499999999999999</v>
          </cell>
          <cell r="G87">
            <v>0.01</v>
          </cell>
          <cell r="H87">
            <v>-0.35499999999999998</v>
          </cell>
          <cell r="I87">
            <v>-0.58499999999999996</v>
          </cell>
          <cell r="J87">
            <v>0.67</v>
          </cell>
          <cell r="K87">
            <v>0.12</v>
          </cell>
          <cell r="L87">
            <v>0</v>
          </cell>
          <cell r="M87">
            <v>5.0000000000000001E-3</v>
          </cell>
          <cell r="N87">
            <v>5.8665356495913999E-2</v>
          </cell>
          <cell r="O87">
            <v>-0.28999999999999998</v>
          </cell>
          <cell r="P87">
            <v>-0.15</v>
          </cell>
          <cell r="R87">
            <v>0</v>
          </cell>
          <cell r="S87">
            <v>56.3553</v>
          </cell>
        </row>
        <row r="88">
          <cell r="D88">
            <v>39356</v>
          </cell>
          <cell r="E88">
            <v>4.1159999999999997</v>
          </cell>
          <cell r="F88">
            <v>-0.23499999999999999</v>
          </cell>
          <cell r="G88">
            <v>0.01</v>
          </cell>
          <cell r="H88">
            <v>-0.35499999999999998</v>
          </cell>
          <cell r="I88">
            <v>-0.58499999999999996</v>
          </cell>
          <cell r="J88">
            <v>0.67</v>
          </cell>
          <cell r="K88">
            <v>0.12</v>
          </cell>
          <cell r="L88">
            <v>0</v>
          </cell>
          <cell r="M88">
            <v>5.0000000000000001E-3</v>
          </cell>
          <cell r="N88">
            <v>5.8729912984981002E-2</v>
          </cell>
          <cell r="O88">
            <v>-0.28999999999999998</v>
          </cell>
          <cell r="P88">
            <v>-0.15</v>
          </cell>
          <cell r="R88">
            <v>0</v>
          </cell>
          <cell r="S88">
            <v>65.700900000000004</v>
          </cell>
        </row>
        <row r="89">
          <cell r="D89">
            <v>39387</v>
          </cell>
          <cell r="E89">
            <v>4.2560000000000002</v>
          </cell>
          <cell r="F89">
            <v>-0.19</v>
          </cell>
          <cell r="G89">
            <v>0.01</v>
          </cell>
          <cell r="H89">
            <v>-0.28999999999999998</v>
          </cell>
          <cell r="I89">
            <v>-0.52</v>
          </cell>
          <cell r="J89">
            <v>0.52</v>
          </cell>
          <cell r="K89">
            <v>0.56000000000000005</v>
          </cell>
          <cell r="L89">
            <v>0</v>
          </cell>
          <cell r="M89">
            <v>5.0000000000000001E-3</v>
          </cell>
          <cell r="N89">
            <v>5.8796621358473002E-2</v>
          </cell>
          <cell r="O89">
            <v>0</v>
          </cell>
          <cell r="P89">
            <v>-0.15</v>
          </cell>
          <cell r="R89">
            <v>0</v>
          </cell>
          <cell r="S89">
            <v>35.700899999999997</v>
          </cell>
        </row>
        <row r="90">
          <cell r="D90">
            <v>39417</v>
          </cell>
          <cell r="E90">
            <v>4.3810000000000002</v>
          </cell>
          <cell r="F90">
            <v>-0.19</v>
          </cell>
          <cell r="G90">
            <v>0.01</v>
          </cell>
          <cell r="H90">
            <v>-0.28999999999999998</v>
          </cell>
          <cell r="I90">
            <v>-0.52</v>
          </cell>
          <cell r="J90">
            <v>0.52</v>
          </cell>
          <cell r="K90">
            <v>0.56000000000000005</v>
          </cell>
          <cell r="L90">
            <v>0</v>
          </cell>
          <cell r="M90">
            <v>5.0000000000000001E-3</v>
          </cell>
          <cell r="N90">
            <v>5.8861177850357001E-2</v>
          </cell>
          <cell r="O90">
            <v>0.06</v>
          </cell>
          <cell r="P90">
            <v>-0.1525</v>
          </cell>
          <cell r="R90">
            <v>0</v>
          </cell>
          <cell r="S90">
            <v>20.700900000000001</v>
          </cell>
        </row>
        <row r="91">
          <cell r="D91">
            <v>39448</v>
          </cell>
          <cell r="E91">
            <v>4.4950000000000001</v>
          </cell>
          <cell r="F91">
            <v>-0.19</v>
          </cell>
          <cell r="G91">
            <v>0.01</v>
          </cell>
          <cell r="H91">
            <v>-0.28999999999999998</v>
          </cell>
          <cell r="I91">
            <v>-0.52</v>
          </cell>
          <cell r="J91">
            <v>0.52</v>
          </cell>
          <cell r="K91">
            <v>0.56000000000000005</v>
          </cell>
          <cell r="L91">
            <v>0</v>
          </cell>
          <cell r="M91">
            <v>5.0000000000000001E-3</v>
          </cell>
          <cell r="N91">
            <v>5.8927886226759998E-2</v>
          </cell>
          <cell r="O91">
            <v>0.13</v>
          </cell>
          <cell r="P91">
            <v>-0.155</v>
          </cell>
          <cell r="R91">
            <v>0</v>
          </cell>
          <cell r="S91">
            <v>51.990200000000002</v>
          </cell>
        </row>
        <row r="92">
          <cell r="D92">
            <v>39479</v>
          </cell>
          <cell r="E92">
            <v>4.3890000000000002</v>
          </cell>
          <cell r="F92">
            <v>-0.19</v>
          </cell>
          <cell r="G92">
            <v>0.01</v>
          </cell>
          <cell r="H92">
            <v>-0.28999999999999998</v>
          </cell>
          <cell r="I92">
            <v>-0.52</v>
          </cell>
          <cell r="J92">
            <v>0.52</v>
          </cell>
          <cell r="K92">
            <v>0.56000000000000005</v>
          </cell>
          <cell r="L92">
            <v>0</v>
          </cell>
          <cell r="M92">
            <v>5.0000000000000001E-3</v>
          </cell>
          <cell r="N92">
            <v>5.8985313288677003E-2</v>
          </cell>
          <cell r="O92">
            <v>0</v>
          </cell>
          <cell r="P92">
            <v>-0.14749999999999999</v>
          </cell>
          <cell r="R92">
            <v>0</v>
          </cell>
          <cell r="S92">
            <v>41.990200000000002</v>
          </cell>
        </row>
        <row r="93">
          <cell r="D93">
            <v>39508</v>
          </cell>
          <cell r="E93">
            <v>4.2389999999999999</v>
          </cell>
          <cell r="F93">
            <v>-0.19</v>
          </cell>
          <cell r="G93">
            <v>0.01</v>
          </cell>
          <cell r="H93">
            <v>-0.28999999999999998</v>
          </cell>
          <cell r="I93">
            <v>-0.52</v>
          </cell>
          <cell r="J93">
            <v>0.52</v>
          </cell>
          <cell r="K93">
            <v>0.56000000000000005</v>
          </cell>
          <cell r="L93">
            <v>0</v>
          </cell>
          <cell r="M93">
            <v>5.0000000000000001E-3</v>
          </cell>
          <cell r="N93">
            <v>5.9030895515926003E-2</v>
          </cell>
          <cell r="O93">
            <v>-0.18</v>
          </cell>
          <cell r="P93">
            <v>-0.14499999999999999</v>
          </cell>
          <cell r="R93">
            <v>0</v>
          </cell>
          <cell r="S93">
            <v>31.990200000000002</v>
          </cell>
        </row>
        <row r="94">
          <cell r="D94">
            <v>39539</v>
          </cell>
          <cell r="E94">
            <v>4.056</v>
          </cell>
          <cell r="F94">
            <v>-0.23499999999999999</v>
          </cell>
          <cell r="G94">
            <v>0.01</v>
          </cell>
          <cell r="H94">
            <v>-0.35499999999999998</v>
          </cell>
          <cell r="I94">
            <v>-0.59499999999999997</v>
          </cell>
          <cell r="J94">
            <v>0.67</v>
          </cell>
          <cell r="K94">
            <v>0.12</v>
          </cell>
          <cell r="L94">
            <v>0</v>
          </cell>
          <cell r="M94">
            <v>5.0000000000000001E-3</v>
          </cell>
          <cell r="N94">
            <v>5.9079621345816999E-2</v>
          </cell>
          <cell r="O94">
            <v>-0.28999999999999998</v>
          </cell>
          <cell r="P94">
            <v>-0.15</v>
          </cell>
          <cell r="R94">
            <v>0</v>
          </cell>
          <cell r="S94">
            <v>30.982099999999999</v>
          </cell>
        </row>
        <row r="95">
          <cell r="D95">
            <v>39569</v>
          </cell>
          <cell r="E95">
            <v>4.0309999999999997</v>
          </cell>
          <cell r="F95">
            <v>-0.23499999999999999</v>
          </cell>
          <cell r="G95">
            <v>0.01</v>
          </cell>
          <cell r="H95">
            <v>-0.35499999999999998</v>
          </cell>
          <cell r="I95">
            <v>-0.59499999999999997</v>
          </cell>
          <cell r="J95">
            <v>0.67</v>
          </cell>
          <cell r="K95">
            <v>0.12</v>
          </cell>
          <cell r="L95">
            <v>0</v>
          </cell>
          <cell r="M95">
            <v>5.0000000000000001E-3</v>
          </cell>
          <cell r="N95">
            <v>5.9126775375497001E-2</v>
          </cell>
          <cell r="O95">
            <v>-0.28999999999999998</v>
          </cell>
          <cell r="P95">
            <v>-0.15</v>
          </cell>
          <cell r="R95">
            <v>0</v>
          </cell>
          <cell r="S95">
            <v>35.982100000000003</v>
          </cell>
        </row>
        <row r="96">
          <cell r="D96">
            <v>39600</v>
          </cell>
          <cell r="E96">
            <v>4.0599999999999996</v>
          </cell>
          <cell r="F96">
            <v>-0.23499999999999999</v>
          </cell>
          <cell r="G96">
            <v>0.01</v>
          </cell>
          <cell r="H96">
            <v>-0.35499999999999998</v>
          </cell>
          <cell r="I96">
            <v>-0.59499999999999997</v>
          </cell>
          <cell r="J96">
            <v>0.67</v>
          </cell>
          <cell r="K96">
            <v>0.12</v>
          </cell>
          <cell r="L96">
            <v>0</v>
          </cell>
          <cell r="M96">
            <v>5.0000000000000001E-3</v>
          </cell>
          <cell r="N96">
            <v>5.9175501206941997E-2</v>
          </cell>
          <cell r="O96">
            <v>-0.28999999999999998</v>
          </cell>
          <cell r="P96">
            <v>-0.15</v>
          </cell>
          <cell r="R96">
            <v>0</v>
          </cell>
          <cell r="S96">
            <v>60.982100000000003</v>
          </cell>
        </row>
        <row r="97">
          <cell r="D97">
            <v>39630</v>
          </cell>
          <cell r="E97">
            <v>4.09</v>
          </cell>
          <cell r="F97">
            <v>-0.23499999999999999</v>
          </cell>
          <cell r="G97">
            <v>0.01</v>
          </cell>
          <cell r="H97">
            <v>-0.35499999999999998</v>
          </cell>
          <cell r="I97">
            <v>-0.59499999999999997</v>
          </cell>
          <cell r="J97">
            <v>0.67</v>
          </cell>
          <cell r="K97">
            <v>0.12</v>
          </cell>
          <cell r="L97">
            <v>0</v>
          </cell>
          <cell r="M97">
            <v>5.0000000000000001E-3</v>
          </cell>
          <cell r="N97">
            <v>5.9222655238123999E-2</v>
          </cell>
          <cell r="O97">
            <v>-0.28999999999999998</v>
          </cell>
          <cell r="P97">
            <v>-0.15</v>
          </cell>
          <cell r="R97">
            <v>0</v>
          </cell>
          <cell r="S97">
            <v>62.931800000000003</v>
          </cell>
        </row>
        <row r="98">
          <cell r="D98">
            <v>39661</v>
          </cell>
          <cell r="E98">
            <v>4.1100000000000003</v>
          </cell>
          <cell r="F98">
            <v>-0.23499999999999999</v>
          </cell>
          <cell r="G98">
            <v>0.01</v>
          </cell>
          <cell r="H98">
            <v>-0.35499999999999998</v>
          </cell>
          <cell r="I98">
            <v>-0.59499999999999997</v>
          </cell>
          <cell r="J98">
            <v>0.67</v>
          </cell>
          <cell r="K98">
            <v>0.12</v>
          </cell>
          <cell r="L98">
            <v>0</v>
          </cell>
          <cell r="M98">
            <v>5.0000000000000001E-3</v>
          </cell>
          <cell r="N98">
            <v>5.9271381071122002E-2</v>
          </cell>
          <cell r="O98">
            <v>-0.28999999999999998</v>
          </cell>
          <cell r="P98">
            <v>-0.15</v>
          </cell>
          <cell r="R98">
            <v>0</v>
          </cell>
          <cell r="S98">
            <v>72.931799999999996</v>
          </cell>
        </row>
        <row r="99">
          <cell r="D99">
            <v>39692</v>
          </cell>
          <cell r="E99">
            <v>4.1310000000000002</v>
          </cell>
          <cell r="F99">
            <v>-0.23499999999999999</v>
          </cell>
          <cell r="G99">
            <v>0.01</v>
          </cell>
          <cell r="H99">
            <v>-0.35499999999999998</v>
          </cell>
          <cell r="I99">
            <v>-0.59499999999999997</v>
          </cell>
          <cell r="J99">
            <v>0.67</v>
          </cell>
          <cell r="K99">
            <v>0.12</v>
          </cell>
          <cell r="L99">
            <v>0</v>
          </cell>
          <cell r="M99">
            <v>5.0000000000000001E-3</v>
          </cell>
          <cell r="N99">
            <v>5.9320106904909999E-2</v>
          </cell>
          <cell r="O99">
            <v>-0.28999999999999998</v>
          </cell>
          <cell r="P99">
            <v>-0.15</v>
          </cell>
          <cell r="R99">
            <v>0</v>
          </cell>
          <cell r="S99">
            <v>52.931800000000003</v>
          </cell>
        </row>
        <row r="100">
          <cell r="D100">
            <v>39722</v>
          </cell>
          <cell r="E100">
            <v>4.1609999999999996</v>
          </cell>
          <cell r="F100">
            <v>-0.23499999999999999</v>
          </cell>
          <cell r="G100">
            <v>0.01</v>
          </cell>
          <cell r="H100">
            <v>-0.35499999999999998</v>
          </cell>
          <cell r="I100">
            <v>-0.59499999999999997</v>
          </cell>
          <cell r="J100">
            <v>0.67</v>
          </cell>
          <cell r="K100">
            <v>0.12</v>
          </cell>
          <cell r="L100">
            <v>0</v>
          </cell>
          <cell r="M100">
            <v>5.0000000000000001E-3</v>
          </cell>
          <cell r="N100">
            <v>5.9367260938358E-2</v>
          </cell>
          <cell r="O100">
            <v>-0.28999999999999998</v>
          </cell>
          <cell r="P100">
            <v>-0.15</v>
          </cell>
          <cell r="R100">
            <v>0</v>
          </cell>
          <cell r="S100">
            <v>65.070999999999998</v>
          </cell>
        </row>
        <row r="101">
          <cell r="D101">
            <v>39753</v>
          </cell>
          <cell r="E101">
            <v>4.3010000000000002</v>
          </cell>
          <cell r="F101">
            <v>-0.19</v>
          </cell>
          <cell r="G101">
            <v>0.01</v>
          </cell>
          <cell r="H101">
            <v>-0.28999999999999998</v>
          </cell>
          <cell r="I101">
            <v>-0.5</v>
          </cell>
          <cell r="J101">
            <v>0.52</v>
          </cell>
          <cell r="K101">
            <v>0</v>
          </cell>
          <cell r="L101">
            <v>0</v>
          </cell>
          <cell r="M101">
            <v>5.0000000000000001E-3</v>
          </cell>
          <cell r="N101">
            <v>5.9415986773697999E-2</v>
          </cell>
          <cell r="O101">
            <v>0</v>
          </cell>
          <cell r="P101">
            <v>-0.15</v>
          </cell>
          <cell r="R101">
            <v>0</v>
          </cell>
          <cell r="S101">
            <v>35.070999999999998</v>
          </cell>
        </row>
        <row r="102">
          <cell r="D102">
            <v>39783</v>
          </cell>
          <cell r="E102">
            <v>4.4260000000000002</v>
          </cell>
          <cell r="F102">
            <v>-0.19</v>
          </cell>
          <cell r="G102">
            <v>0.01</v>
          </cell>
          <cell r="H102">
            <v>-0.28999999999999998</v>
          </cell>
          <cell r="I102">
            <v>-0.5</v>
          </cell>
          <cell r="J102">
            <v>0.52</v>
          </cell>
          <cell r="K102">
            <v>0</v>
          </cell>
          <cell r="L102">
            <v>0</v>
          </cell>
          <cell r="M102">
            <v>5.0000000000000001E-3</v>
          </cell>
          <cell r="N102">
            <v>5.9463140808649999E-2</v>
          </cell>
          <cell r="O102">
            <v>0.06</v>
          </cell>
          <cell r="P102">
            <v>-0.1525</v>
          </cell>
          <cell r="R102">
            <v>0</v>
          </cell>
          <cell r="S102">
            <v>20.071000000000002</v>
          </cell>
        </row>
        <row r="103">
          <cell r="D103">
            <v>39814</v>
          </cell>
          <cell r="E103">
            <v>4.55</v>
          </cell>
          <cell r="F103">
            <v>-0.19</v>
          </cell>
          <cell r="G103">
            <v>0.01</v>
          </cell>
          <cell r="H103">
            <v>-0.28999999999999998</v>
          </cell>
          <cell r="I103">
            <v>-0.5</v>
          </cell>
          <cell r="J103">
            <v>0.52</v>
          </cell>
          <cell r="K103">
            <v>0</v>
          </cell>
          <cell r="L103">
            <v>0</v>
          </cell>
          <cell r="M103">
            <v>5.0000000000000001E-3</v>
          </cell>
          <cell r="N103">
            <v>5.9511866645541998E-2</v>
          </cell>
          <cell r="O103">
            <v>0.13</v>
          </cell>
          <cell r="P103">
            <v>-0.155</v>
          </cell>
          <cell r="R103">
            <v>0</v>
          </cell>
          <cell r="S103">
            <v>51.672699999999999</v>
          </cell>
        </row>
        <row r="104">
          <cell r="D104">
            <v>39845</v>
          </cell>
          <cell r="E104">
            <v>4.444</v>
          </cell>
          <cell r="F104">
            <v>-0.19</v>
          </cell>
          <cell r="G104">
            <v>0.01</v>
          </cell>
          <cell r="H104">
            <v>-0.28999999999999998</v>
          </cell>
          <cell r="I104">
            <v>-0.5</v>
          </cell>
          <cell r="J104">
            <v>0.52</v>
          </cell>
          <cell r="K104">
            <v>0</v>
          </cell>
          <cell r="L104">
            <v>0</v>
          </cell>
          <cell r="M104">
            <v>5.0000000000000001E-3</v>
          </cell>
          <cell r="N104">
            <v>5.9560592483223998E-2</v>
          </cell>
          <cell r="O104">
            <v>0</v>
          </cell>
          <cell r="P104">
            <v>-0.14749999999999999</v>
          </cell>
          <cell r="R104">
            <v>0</v>
          </cell>
          <cell r="S104">
            <v>41.672699999999999</v>
          </cell>
        </row>
        <row r="105">
          <cell r="D105">
            <v>39873</v>
          </cell>
          <cell r="E105">
            <v>4.2939999999999996</v>
          </cell>
          <cell r="F105">
            <v>-0.19</v>
          </cell>
          <cell r="G105">
            <v>0.01</v>
          </cell>
          <cell r="H105">
            <v>-0.28999999999999998</v>
          </cell>
          <cell r="I105">
            <v>-0.5</v>
          </cell>
          <cell r="J105">
            <v>0.52</v>
          </cell>
          <cell r="K105">
            <v>0</v>
          </cell>
          <cell r="L105">
            <v>0</v>
          </cell>
          <cell r="M105">
            <v>5.0000000000000001E-3</v>
          </cell>
          <cell r="N105">
            <v>5.9604602917936997E-2</v>
          </cell>
          <cell r="O105">
            <v>-0.18</v>
          </cell>
          <cell r="P105">
            <v>-0.14499999999999999</v>
          </cell>
          <cell r="R105">
            <v>0</v>
          </cell>
          <cell r="S105">
            <v>31.672699999999999</v>
          </cell>
        </row>
        <row r="106">
          <cell r="D106">
            <v>39904</v>
          </cell>
          <cell r="E106">
            <v>4.1109999999999998</v>
          </cell>
          <cell r="F106">
            <v>-0.23499999999999999</v>
          </cell>
          <cell r="G106">
            <v>0.01</v>
          </cell>
          <cell r="H106">
            <v>-0.35499999999999998</v>
          </cell>
          <cell r="I106">
            <v>-0.6</v>
          </cell>
          <cell r="J106">
            <v>0.67</v>
          </cell>
          <cell r="K106">
            <v>0</v>
          </cell>
          <cell r="L106">
            <v>0</v>
          </cell>
          <cell r="M106">
            <v>5.0000000000000001E-3</v>
          </cell>
          <cell r="N106">
            <v>5.9653328757121003E-2</v>
          </cell>
          <cell r="O106">
            <v>-0.28999999999999998</v>
          </cell>
          <cell r="P106">
            <v>-0.15</v>
          </cell>
          <cell r="R106">
            <v>0</v>
          </cell>
          <cell r="S106">
            <v>30.6282</v>
          </cell>
        </row>
        <row r="107">
          <cell r="D107">
            <v>39934</v>
          </cell>
          <cell r="E107">
            <v>4.0860000000000003</v>
          </cell>
          <cell r="F107">
            <v>-0.23499999999999999</v>
          </cell>
          <cell r="G107">
            <v>0.01</v>
          </cell>
          <cell r="H107">
            <v>-0.35499999999999998</v>
          </cell>
          <cell r="I107">
            <v>-0.6</v>
          </cell>
          <cell r="J107">
            <v>0.67</v>
          </cell>
          <cell r="K107">
            <v>0</v>
          </cell>
          <cell r="L107">
            <v>0</v>
          </cell>
          <cell r="M107">
            <v>5.0000000000000001E-3</v>
          </cell>
          <cell r="N107">
            <v>5.9700482795791002E-2</v>
          </cell>
          <cell r="O107">
            <v>-0.28999999999999998</v>
          </cell>
          <cell r="P107">
            <v>-0.15</v>
          </cell>
          <cell r="R107">
            <v>0</v>
          </cell>
          <cell r="S107">
            <v>35.6282</v>
          </cell>
        </row>
        <row r="108">
          <cell r="D108">
            <v>39965</v>
          </cell>
          <cell r="E108">
            <v>4.1150000000000002</v>
          </cell>
          <cell r="F108">
            <v>-0.23499999999999999</v>
          </cell>
          <cell r="G108">
            <v>0.01</v>
          </cell>
          <cell r="H108">
            <v>-0.35499999999999998</v>
          </cell>
          <cell r="I108">
            <v>-0.6</v>
          </cell>
          <cell r="J108">
            <v>0.67</v>
          </cell>
          <cell r="K108">
            <v>0</v>
          </cell>
          <cell r="L108">
            <v>0</v>
          </cell>
          <cell r="M108">
            <v>5.0000000000000001E-3</v>
          </cell>
          <cell r="N108">
            <v>5.9749208636527003E-2</v>
          </cell>
          <cell r="O108">
            <v>-0.28999999999999998</v>
          </cell>
          <cell r="P108">
            <v>-0.15</v>
          </cell>
          <cell r="R108">
            <v>0</v>
          </cell>
          <cell r="S108">
            <v>60.6282</v>
          </cell>
        </row>
        <row r="109">
          <cell r="D109">
            <v>39995</v>
          </cell>
          <cell r="E109">
            <v>4.1449999999999996</v>
          </cell>
          <cell r="F109">
            <v>-0.23499999999999999</v>
          </cell>
          <cell r="G109">
            <v>0.01</v>
          </cell>
          <cell r="H109">
            <v>-0.35499999999999998</v>
          </cell>
          <cell r="I109">
            <v>-0.6</v>
          </cell>
          <cell r="J109">
            <v>0.67</v>
          </cell>
          <cell r="K109">
            <v>0</v>
          </cell>
          <cell r="L109">
            <v>0</v>
          </cell>
          <cell r="M109">
            <v>5.0000000000000001E-3</v>
          </cell>
          <cell r="N109">
            <v>5.97963626767E-2</v>
          </cell>
          <cell r="O109">
            <v>-0.28999999999999998</v>
          </cell>
          <cell r="P109">
            <v>-0.15</v>
          </cell>
          <cell r="R109">
            <v>0</v>
          </cell>
          <cell r="S109">
            <v>60.690199999999997</v>
          </cell>
        </row>
        <row r="110">
          <cell r="D110">
            <v>40026</v>
          </cell>
          <cell r="E110">
            <v>4.165</v>
          </cell>
          <cell r="F110">
            <v>-0.23499999999999999</v>
          </cell>
          <cell r="G110">
            <v>0.01</v>
          </cell>
          <cell r="H110">
            <v>-0.35499999999999998</v>
          </cell>
          <cell r="I110">
            <v>-0.6</v>
          </cell>
          <cell r="J110">
            <v>0.67</v>
          </cell>
          <cell r="K110">
            <v>0</v>
          </cell>
          <cell r="L110">
            <v>0</v>
          </cell>
          <cell r="M110">
            <v>5.0000000000000001E-3</v>
          </cell>
          <cell r="N110">
            <v>5.9845088518989002E-2</v>
          </cell>
          <cell r="O110">
            <v>-0.28999999999999998</v>
          </cell>
          <cell r="P110">
            <v>-0.15</v>
          </cell>
          <cell r="R110">
            <v>0</v>
          </cell>
          <cell r="S110">
            <v>70.690200000000004</v>
          </cell>
        </row>
        <row r="111">
          <cell r="D111">
            <v>40057</v>
          </cell>
          <cell r="E111">
            <v>4.1859999999999999</v>
          </cell>
          <cell r="F111">
            <v>-0.23499999999999999</v>
          </cell>
          <cell r="G111">
            <v>0.01</v>
          </cell>
          <cell r="H111">
            <v>-0.35499999999999998</v>
          </cell>
          <cell r="I111">
            <v>-0.6</v>
          </cell>
          <cell r="J111">
            <v>0.67</v>
          </cell>
          <cell r="K111">
            <v>0</v>
          </cell>
          <cell r="L111">
            <v>0</v>
          </cell>
          <cell r="M111">
            <v>5.0000000000000001E-3</v>
          </cell>
          <cell r="N111">
            <v>5.9893814362065999E-2</v>
          </cell>
          <cell r="O111">
            <v>-0.28999999999999998</v>
          </cell>
          <cell r="P111">
            <v>-0.15</v>
          </cell>
          <cell r="R111">
            <v>0</v>
          </cell>
          <cell r="S111">
            <v>50.690199999999997</v>
          </cell>
        </row>
        <row r="112">
          <cell r="D112">
            <v>40087</v>
          </cell>
          <cell r="E112">
            <v>4.2160000000000002</v>
          </cell>
          <cell r="F112">
            <v>-0.23499999999999999</v>
          </cell>
          <cell r="G112">
            <v>0.01</v>
          </cell>
          <cell r="H112">
            <v>-0.35499999999999998</v>
          </cell>
          <cell r="I112">
            <v>-0.6</v>
          </cell>
          <cell r="J112">
            <v>0.67</v>
          </cell>
          <cell r="K112">
            <v>0</v>
          </cell>
          <cell r="L112">
            <v>0</v>
          </cell>
          <cell r="M112">
            <v>5.0000000000000001E-3</v>
          </cell>
          <cell r="N112">
            <v>5.9940968404505003E-2</v>
          </cell>
          <cell r="O112">
            <v>-0.28999999999999998</v>
          </cell>
          <cell r="P112">
            <v>-0.15</v>
          </cell>
          <cell r="R112">
            <v>0</v>
          </cell>
          <cell r="S112">
            <v>65.008899999999997</v>
          </cell>
        </row>
        <row r="113">
          <cell r="D113">
            <v>40118</v>
          </cell>
          <cell r="E113">
            <v>4.3559999999999999</v>
          </cell>
          <cell r="F113">
            <v>-0.19</v>
          </cell>
          <cell r="G113">
            <v>0.01</v>
          </cell>
          <cell r="H113">
            <v>-0.28999999999999998</v>
          </cell>
          <cell r="I113">
            <v>-0.56999999999999995</v>
          </cell>
          <cell r="J113">
            <v>0.52</v>
          </cell>
          <cell r="K113">
            <v>0</v>
          </cell>
          <cell r="L113">
            <v>0</v>
          </cell>
          <cell r="M113">
            <v>5.0000000000000001E-3</v>
          </cell>
          <cell r="N113">
            <v>5.9989694249134001E-2</v>
          </cell>
          <cell r="O113">
            <v>0</v>
          </cell>
          <cell r="P113">
            <v>-0.15</v>
          </cell>
          <cell r="R113">
            <v>0</v>
          </cell>
          <cell r="S113">
            <v>35.008899999999997</v>
          </cell>
        </row>
        <row r="114">
          <cell r="D114">
            <v>40148</v>
          </cell>
          <cell r="E114">
            <v>4.4809999999999999</v>
          </cell>
          <cell r="F114">
            <v>-0.19</v>
          </cell>
          <cell r="G114">
            <v>0.01</v>
          </cell>
          <cell r="H114">
            <v>-0.28999999999999998</v>
          </cell>
          <cell r="I114">
            <v>-0.56999999999999995</v>
          </cell>
          <cell r="J114">
            <v>0.52</v>
          </cell>
          <cell r="K114">
            <v>0</v>
          </cell>
          <cell r="L114">
            <v>0</v>
          </cell>
          <cell r="M114">
            <v>5.0000000000000001E-3</v>
          </cell>
          <cell r="N114">
            <v>6.0036848293074999E-2</v>
          </cell>
          <cell r="O114">
            <v>0.06</v>
          </cell>
          <cell r="P114">
            <v>-0.1525</v>
          </cell>
          <cell r="R114">
            <v>0</v>
          </cell>
          <cell r="S114">
            <v>20.008900000000001</v>
          </cell>
        </row>
        <row r="115">
          <cell r="D115">
            <v>40179</v>
          </cell>
          <cell r="E115">
            <v>4.6150000000000002</v>
          </cell>
          <cell r="F115">
            <v>-0.19</v>
          </cell>
          <cell r="G115">
            <v>0.01</v>
          </cell>
          <cell r="H115">
            <v>-0.28999999999999998</v>
          </cell>
          <cell r="I115">
            <v>-0.56999999999999995</v>
          </cell>
          <cell r="J115">
            <v>0.52</v>
          </cell>
          <cell r="K115">
            <v>0</v>
          </cell>
          <cell r="L115">
            <v>0</v>
          </cell>
          <cell r="M115">
            <v>5.0000000000000001E-3</v>
          </cell>
          <cell r="N115">
            <v>6.0085574139256998E-2</v>
          </cell>
          <cell r="O115">
            <v>0.13</v>
          </cell>
          <cell r="P115">
            <v>-0.155</v>
          </cell>
          <cell r="R115">
            <v>0</v>
          </cell>
          <cell r="S115">
            <v>52.014400000000002</v>
          </cell>
        </row>
        <row r="116">
          <cell r="D116">
            <v>40210</v>
          </cell>
          <cell r="E116">
            <v>4.5090000000000003</v>
          </cell>
          <cell r="F116">
            <v>-0.19</v>
          </cell>
          <cell r="G116">
            <v>0.01</v>
          </cell>
          <cell r="H116">
            <v>-0.28999999999999998</v>
          </cell>
          <cell r="I116">
            <v>-0.56999999999999995</v>
          </cell>
          <cell r="J116">
            <v>0.52</v>
          </cell>
          <cell r="K116">
            <v>0</v>
          </cell>
          <cell r="L116">
            <v>0</v>
          </cell>
          <cell r="M116">
            <v>5.0000000000000001E-3</v>
          </cell>
          <cell r="N116">
            <v>6.0134299986227997E-2</v>
          </cell>
          <cell r="O116">
            <v>0</v>
          </cell>
          <cell r="P116">
            <v>-0.14749999999999999</v>
          </cell>
          <cell r="R116">
            <v>0</v>
          </cell>
          <cell r="S116">
            <v>42.014400000000002</v>
          </cell>
        </row>
        <row r="117">
          <cell r="D117">
            <v>40238</v>
          </cell>
          <cell r="E117">
            <v>4.359</v>
          </cell>
          <cell r="F117">
            <v>-0.19</v>
          </cell>
          <cell r="G117">
            <v>0.01</v>
          </cell>
          <cell r="H117">
            <v>-0.28999999999999998</v>
          </cell>
          <cell r="I117">
            <v>-0.56999999999999995</v>
          </cell>
          <cell r="J117">
            <v>0.52</v>
          </cell>
          <cell r="K117">
            <v>0</v>
          </cell>
          <cell r="L117">
            <v>0</v>
          </cell>
          <cell r="M117">
            <v>5.0000000000000001E-3</v>
          </cell>
          <cell r="N117">
            <v>6.0178310429331E-2</v>
          </cell>
          <cell r="O117">
            <v>-0.18</v>
          </cell>
          <cell r="P117">
            <v>-0.14499999999999999</v>
          </cell>
          <cell r="R117">
            <v>0</v>
          </cell>
          <cell r="S117">
            <v>32.014400000000002</v>
          </cell>
        </row>
        <row r="118">
          <cell r="D118">
            <v>40269</v>
          </cell>
          <cell r="E118">
            <v>4.1760000000000002</v>
          </cell>
          <cell r="F118">
            <v>-0.23499999999999999</v>
          </cell>
          <cell r="G118">
            <v>0.01</v>
          </cell>
          <cell r="H118">
            <v>-0.35499999999999998</v>
          </cell>
          <cell r="I118">
            <v>-0.56999999999999995</v>
          </cell>
          <cell r="J118">
            <v>0.67</v>
          </cell>
          <cell r="K118">
            <v>0</v>
          </cell>
          <cell r="L118">
            <v>0</v>
          </cell>
          <cell r="M118">
            <v>5.0000000000000001E-3</v>
          </cell>
          <cell r="N118">
            <v>6.0227036277803001E-2</v>
          </cell>
          <cell r="O118">
            <v>-0.28999999999999998</v>
          </cell>
          <cell r="P118">
            <v>-0.15</v>
          </cell>
          <cell r="R118">
            <v>0</v>
          </cell>
          <cell r="S118">
            <v>30.933700000000002</v>
          </cell>
        </row>
        <row r="119">
          <cell r="D119">
            <v>40299</v>
          </cell>
          <cell r="E119">
            <v>4.1509999999999998</v>
          </cell>
          <cell r="F119">
            <v>-0.23499999999999999</v>
          </cell>
          <cell r="G119">
            <v>0.01</v>
          </cell>
          <cell r="H119">
            <v>-0.35499999999999998</v>
          </cell>
          <cell r="I119">
            <v>-0.56999999999999995</v>
          </cell>
          <cell r="J119">
            <v>0.67</v>
          </cell>
          <cell r="K119">
            <v>0</v>
          </cell>
          <cell r="L119">
            <v>0</v>
          </cell>
          <cell r="M119">
            <v>5.0000000000000001E-3</v>
          </cell>
          <cell r="N119">
            <v>6.0274190325463002E-2</v>
          </cell>
          <cell r="O119">
            <v>-0.28999999999999998</v>
          </cell>
          <cell r="P119">
            <v>-0.15</v>
          </cell>
          <cell r="R119">
            <v>0</v>
          </cell>
          <cell r="S119">
            <v>35.933700000000002</v>
          </cell>
        </row>
        <row r="120">
          <cell r="D120">
            <v>40330</v>
          </cell>
          <cell r="E120">
            <v>4.18</v>
          </cell>
          <cell r="F120">
            <v>-0.23499999999999999</v>
          </cell>
          <cell r="G120">
            <v>0.01</v>
          </cell>
          <cell r="H120">
            <v>-0.35499999999999998</v>
          </cell>
          <cell r="I120">
            <v>-0.56999999999999995</v>
          </cell>
          <cell r="J120">
            <v>0.67</v>
          </cell>
          <cell r="K120">
            <v>0</v>
          </cell>
          <cell r="L120">
            <v>0</v>
          </cell>
          <cell r="M120">
            <v>5.0000000000000001E-3</v>
          </cell>
          <cell r="N120">
            <v>6.0322916175485998E-2</v>
          </cell>
          <cell r="O120">
            <v>-0.28999999999999998</v>
          </cell>
          <cell r="P120">
            <v>-0.15</v>
          </cell>
          <cell r="R120">
            <v>0</v>
          </cell>
          <cell r="S120">
            <v>60.933700000000002</v>
          </cell>
        </row>
        <row r="121">
          <cell r="D121">
            <v>40360</v>
          </cell>
          <cell r="E121">
            <v>4.21</v>
          </cell>
          <cell r="F121">
            <v>-0.23499999999999999</v>
          </cell>
          <cell r="G121">
            <v>0.01</v>
          </cell>
          <cell r="H121">
            <v>-0.35499999999999998</v>
          </cell>
          <cell r="I121">
            <v>-0.56999999999999995</v>
          </cell>
          <cell r="J121">
            <v>0.67</v>
          </cell>
          <cell r="K121">
            <v>0</v>
          </cell>
          <cell r="L121">
            <v>0</v>
          </cell>
          <cell r="M121">
            <v>5.0000000000000001E-3</v>
          </cell>
          <cell r="N121">
            <v>6.0370070224647999E-2</v>
          </cell>
          <cell r="O121">
            <v>-0.28999999999999998</v>
          </cell>
          <cell r="P121">
            <v>-0.15</v>
          </cell>
          <cell r="R121">
            <v>0</v>
          </cell>
          <cell r="S121">
            <v>59.540799999999997</v>
          </cell>
        </row>
        <row r="122">
          <cell r="D122">
            <v>40391</v>
          </cell>
          <cell r="E122">
            <v>4.2300000000000004</v>
          </cell>
          <cell r="F122">
            <v>-0.23499999999999999</v>
          </cell>
          <cell r="G122">
            <v>0.01</v>
          </cell>
          <cell r="H122">
            <v>-0.35499999999999998</v>
          </cell>
          <cell r="I122">
            <v>-0.56999999999999995</v>
          </cell>
          <cell r="J122">
            <v>0.67</v>
          </cell>
          <cell r="K122">
            <v>0</v>
          </cell>
          <cell r="L122">
            <v>0</v>
          </cell>
          <cell r="M122">
            <v>5.0000000000000001E-3</v>
          </cell>
          <cell r="N122">
            <v>6.0418796076224003E-2</v>
          </cell>
          <cell r="O122">
            <v>-0.28999999999999998</v>
          </cell>
          <cell r="P122">
            <v>-0.15</v>
          </cell>
          <cell r="R122">
            <v>0</v>
          </cell>
          <cell r="S122">
            <v>69.540800000000004</v>
          </cell>
        </row>
        <row r="123">
          <cell r="D123">
            <v>40422</v>
          </cell>
          <cell r="E123">
            <v>4.2510000000000003</v>
          </cell>
          <cell r="F123">
            <v>-0.23499999999999999</v>
          </cell>
          <cell r="G123">
            <v>0.01</v>
          </cell>
          <cell r="H123">
            <v>-0.35499999999999998</v>
          </cell>
          <cell r="I123">
            <v>-0.56999999999999995</v>
          </cell>
          <cell r="J123">
            <v>0.67</v>
          </cell>
          <cell r="K123">
            <v>0</v>
          </cell>
          <cell r="L123">
            <v>0</v>
          </cell>
          <cell r="M123">
            <v>5.0000000000000001E-3</v>
          </cell>
          <cell r="N123">
            <v>6.0467521928589001E-2</v>
          </cell>
          <cell r="O123">
            <v>-0.28999999999999998</v>
          </cell>
          <cell r="P123">
            <v>-0.15</v>
          </cell>
          <cell r="R123">
            <v>0</v>
          </cell>
          <cell r="S123">
            <v>49.540799999999997</v>
          </cell>
        </row>
        <row r="124">
          <cell r="D124">
            <v>40452</v>
          </cell>
          <cell r="E124">
            <v>4.2809999999999997</v>
          </cell>
          <cell r="F124">
            <v>-0.23499999999999999</v>
          </cell>
          <cell r="G124">
            <v>0.01</v>
          </cell>
          <cell r="H124">
            <v>-0.35499999999999998</v>
          </cell>
          <cell r="I124">
            <v>-0.56999999999999995</v>
          </cell>
          <cell r="J124">
            <v>0.67</v>
          </cell>
          <cell r="K124">
            <v>0</v>
          </cell>
          <cell r="L124">
            <v>0</v>
          </cell>
          <cell r="M124">
            <v>5.0000000000000001E-3</v>
          </cell>
          <cell r="N124">
            <v>6.0514675980014997E-2</v>
          </cell>
          <cell r="O124">
            <v>-0.28999999999999998</v>
          </cell>
          <cell r="P124">
            <v>-0.15</v>
          </cell>
          <cell r="R124">
            <v>0</v>
          </cell>
          <cell r="S124">
            <v>65.522499999999994</v>
          </cell>
        </row>
        <row r="125">
          <cell r="D125">
            <v>40483</v>
          </cell>
          <cell r="E125">
            <v>4.4210000000000003</v>
          </cell>
          <cell r="F125">
            <v>-0.19</v>
          </cell>
          <cell r="G125">
            <v>0.01</v>
          </cell>
          <cell r="H125">
            <v>-0.28999999999999998</v>
          </cell>
          <cell r="I125">
            <v>-0.56999999999999995</v>
          </cell>
          <cell r="J125">
            <v>0.52</v>
          </cell>
          <cell r="K125">
            <v>0</v>
          </cell>
          <cell r="L125">
            <v>0</v>
          </cell>
          <cell r="M125">
            <v>5.0000000000000001E-3</v>
          </cell>
          <cell r="N125">
            <v>6.0563401833932003E-2</v>
          </cell>
          <cell r="O125">
            <v>0</v>
          </cell>
          <cell r="P125">
            <v>-0.15</v>
          </cell>
          <cell r="R125">
            <v>0</v>
          </cell>
          <cell r="S125">
            <v>35.522500000000001</v>
          </cell>
        </row>
        <row r="126">
          <cell r="D126">
            <v>40513</v>
          </cell>
          <cell r="E126">
            <v>4.5460000000000003</v>
          </cell>
          <cell r="F126">
            <v>-0.19</v>
          </cell>
          <cell r="G126">
            <v>0.01</v>
          </cell>
          <cell r="H126">
            <v>-0.28999999999999998</v>
          </cell>
          <cell r="I126">
            <v>-0.56999999999999995</v>
          </cell>
          <cell r="J126">
            <v>0.52</v>
          </cell>
          <cell r="K126">
            <v>0</v>
          </cell>
          <cell r="L126">
            <v>0</v>
          </cell>
          <cell r="M126">
            <v>5.0000000000000001E-3</v>
          </cell>
          <cell r="N126">
            <v>6.0610555886859999E-2</v>
          </cell>
          <cell r="O126">
            <v>0.06</v>
          </cell>
          <cell r="P126">
            <v>-0.1525</v>
          </cell>
          <cell r="R126">
            <v>0</v>
          </cell>
          <cell r="S126">
            <v>20.522500000000001</v>
          </cell>
        </row>
        <row r="127">
          <cell r="D127">
            <v>40544</v>
          </cell>
          <cell r="E127">
            <v>4.6900000000000004</v>
          </cell>
          <cell r="F127">
            <v>-0.19</v>
          </cell>
          <cell r="G127">
            <v>0.01</v>
          </cell>
          <cell r="H127">
            <v>-0.28999999999999998</v>
          </cell>
          <cell r="I127">
            <v>-0.56999999999999995</v>
          </cell>
          <cell r="J127">
            <v>0.52</v>
          </cell>
          <cell r="K127">
            <v>0</v>
          </cell>
          <cell r="L127">
            <v>0</v>
          </cell>
          <cell r="M127">
            <v>5.0000000000000001E-3</v>
          </cell>
          <cell r="N127">
            <v>6.0659281742328999E-2</v>
          </cell>
          <cell r="O127">
            <v>0.13</v>
          </cell>
          <cell r="P127">
            <v>-0.155</v>
          </cell>
          <cell r="R127">
            <v>0</v>
          </cell>
          <cell r="S127">
            <v>52.666200000000003</v>
          </cell>
        </row>
        <row r="128">
          <cell r="D128">
            <v>40575</v>
          </cell>
          <cell r="E128">
            <v>4.5839999999999996</v>
          </cell>
          <cell r="F128">
            <v>-0.19</v>
          </cell>
          <cell r="G128">
            <v>0.01</v>
          </cell>
          <cell r="H128">
            <v>-0.28999999999999998</v>
          </cell>
          <cell r="I128">
            <v>-0.56999999999999995</v>
          </cell>
          <cell r="J128">
            <v>0.52</v>
          </cell>
          <cell r="K128">
            <v>0</v>
          </cell>
          <cell r="L128">
            <v>0</v>
          </cell>
          <cell r="M128">
            <v>5.0000000000000001E-3</v>
          </cell>
          <cell r="N128">
            <v>6.0698040009666998E-2</v>
          </cell>
          <cell r="O128">
            <v>0</v>
          </cell>
          <cell r="P128">
            <v>-0.14749999999999999</v>
          </cell>
          <cell r="R128">
            <v>0</v>
          </cell>
          <cell r="S128">
            <v>42.666200000000003</v>
          </cell>
        </row>
        <row r="129">
          <cell r="D129">
            <v>40603</v>
          </cell>
          <cell r="E129">
            <v>4.4340000000000002</v>
          </cell>
          <cell r="F129">
            <v>-0.19</v>
          </cell>
          <cell r="G129">
            <v>0.01</v>
          </cell>
          <cell r="H129">
            <v>-0.28999999999999998</v>
          </cell>
          <cell r="I129">
            <v>-0.56999999999999995</v>
          </cell>
          <cell r="J129">
            <v>0.52</v>
          </cell>
          <cell r="K129">
            <v>0</v>
          </cell>
          <cell r="L129">
            <v>0</v>
          </cell>
          <cell r="M129">
            <v>5.0000000000000001E-3</v>
          </cell>
          <cell r="N129">
            <v>6.0722115282981999E-2</v>
          </cell>
          <cell r="O129">
            <v>-0.18</v>
          </cell>
          <cell r="P129">
            <v>-0.14499999999999999</v>
          </cell>
          <cell r="R129">
            <v>0</v>
          </cell>
          <cell r="S129">
            <v>32.666200000000003</v>
          </cell>
        </row>
        <row r="130">
          <cell r="D130">
            <v>40634</v>
          </cell>
          <cell r="E130">
            <v>4.2510000000000003</v>
          </cell>
          <cell r="F130">
            <v>-0.19</v>
          </cell>
          <cell r="G130">
            <v>0.01</v>
          </cell>
          <cell r="H130">
            <v>0</v>
          </cell>
          <cell r="I130">
            <v>-0.56999999999999995</v>
          </cell>
          <cell r="J130">
            <v>0.67</v>
          </cell>
          <cell r="K130">
            <v>0</v>
          </cell>
          <cell r="L130">
            <v>0</v>
          </cell>
          <cell r="M130">
            <v>5.0000000000000001E-3</v>
          </cell>
          <cell r="N130">
            <v>6.0748770050090002E-2</v>
          </cell>
          <cell r="O130">
            <v>-0.28999999999999998</v>
          </cell>
          <cell r="P130">
            <v>-0.15</v>
          </cell>
          <cell r="R130">
            <v>0</v>
          </cell>
          <cell r="S130">
            <v>31.543800000000001</v>
          </cell>
        </row>
        <row r="131">
          <cell r="D131">
            <v>40664</v>
          </cell>
          <cell r="E131">
            <v>4.226</v>
          </cell>
          <cell r="F131">
            <v>-0.19</v>
          </cell>
          <cell r="G131">
            <v>0.01</v>
          </cell>
          <cell r="H131">
            <v>0</v>
          </cell>
          <cell r="I131">
            <v>-0.56999999999999995</v>
          </cell>
          <cell r="J131">
            <v>0.67</v>
          </cell>
          <cell r="K131">
            <v>0</v>
          </cell>
          <cell r="L131">
            <v>0</v>
          </cell>
          <cell r="M131">
            <v>5.0000000000000001E-3</v>
          </cell>
          <cell r="N131">
            <v>6.0774564986226E-2</v>
          </cell>
          <cell r="O131">
            <v>-0.28999999999999998</v>
          </cell>
          <cell r="P131">
            <v>-0.15</v>
          </cell>
          <cell r="R131">
            <v>0</v>
          </cell>
          <cell r="S131">
            <v>36.543799999999997</v>
          </cell>
        </row>
        <row r="132">
          <cell r="D132">
            <v>40695</v>
          </cell>
          <cell r="E132">
            <v>4.2549999999999999</v>
          </cell>
          <cell r="F132">
            <v>-0.19</v>
          </cell>
          <cell r="G132">
            <v>0.01</v>
          </cell>
          <cell r="H132">
            <v>0</v>
          </cell>
          <cell r="I132">
            <v>-0.56999999999999995</v>
          </cell>
          <cell r="J132">
            <v>0.67</v>
          </cell>
          <cell r="K132">
            <v>0</v>
          </cell>
          <cell r="L132">
            <v>0</v>
          </cell>
          <cell r="M132">
            <v>5.0000000000000001E-3</v>
          </cell>
          <cell r="N132">
            <v>6.0801219753798999E-2</v>
          </cell>
          <cell r="O132">
            <v>-0.28999999999999998</v>
          </cell>
          <cell r="P132">
            <v>-0.15</v>
          </cell>
          <cell r="R132">
            <v>0</v>
          </cell>
          <cell r="S132">
            <v>61.543799999999997</v>
          </cell>
        </row>
        <row r="133">
          <cell r="D133">
            <v>40725</v>
          </cell>
          <cell r="E133">
            <v>4.2850000000000001</v>
          </cell>
          <cell r="F133">
            <v>-0.19</v>
          </cell>
          <cell r="G133">
            <v>0.01</v>
          </cell>
          <cell r="H133">
            <v>0</v>
          </cell>
          <cell r="I133">
            <v>-0.56999999999999995</v>
          </cell>
          <cell r="J133">
            <v>0.67</v>
          </cell>
          <cell r="K133">
            <v>0</v>
          </cell>
          <cell r="L133">
            <v>0</v>
          </cell>
          <cell r="M133">
            <v>5.0000000000000001E-3</v>
          </cell>
          <cell r="N133">
            <v>6.0827014690383999E-2</v>
          </cell>
          <cell r="O133">
            <v>-0.28999999999999998</v>
          </cell>
          <cell r="P133">
            <v>-0.15</v>
          </cell>
          <cell r="R133">
            <v>0</v>
          </cell>
          <cell r="S133">
            <v>58.9148</v>
          </cell>
        </row>
        <row r="134">
          <cell r="D134">
            <v>40756</v>
          </cell>
          <cell r="E134">
            <v>4.3049999999999997</v>
          </cell>
          <cell r="F134">
            <v>-0.19</v>
          </cell>
          <cell r="G134">
            <v>0.01</v>
          </cell>
          <cell r="H134">
            <v>0</v>
          </cell>
          <cell r="I134">
            <v>-0.56999999999999995</v>
          </cell>
          <cell r="J134">
            <v>0.67</v>
          </cell>
          <cell r="K134">
            <v>0</v>
          </cell>
          <cell r="L134">
            <v>0</v>
          </cell>
          <cell r="M134">
            <v>5.0000000000000001E-3</v>
          </cell>
          <cell r="N134">
            <v>6.0853669458421002E-2</v>
          </cell>
          <cell r="O134">
            <v>-0.28999999999999998</v>
          </cell>
          <cell r="P134">
            <v>-0.15</v>
          </cell>
          <cell r="R134">
            <v>0</v>
          </cell>
          <cell r="S134">
            <v>68.9148</v>
          </cell>
        </row>
        <row r="135">
          <cell r="D135">
            <v>40787</v>
          </cell>
          <cell r="E135">
            <v>4.3259999999999996</v>
          </cell>
          <cell r="F135">
            <v>-0.19</v>
          </cell>
          <cell r="G135">
            <v>0.01</v>
          </cell>
          <cell r="H135">
            <v>0</v>
          </cell>
          <cell r="I135">
            <v>-0.56999999999999995</v>
          </cell>
          <cell r="J135">
            <v>0.67</v>
          </cell>
          <cell r="K135">
            <v>0</v>
          </cell>
          <cell r="L135">
            <v>0</v>
          </cell>
          <cell r="M135">
            <v>5.0000000000000001E-3</v>
          </cell>
          <cell r="N135">
            <v>6.0880324226694003E-2</v>
          </cell>
          <cell r="O135">
            <v>-0.28999999999999998</v>
          </cell>
          <cell r="P135">
            <v>-0.15</v>
          </cell>
          <cell r="R135">
            <v>0</v>
          </cell>
          <cell r="S135">
            <v>48.9148</v>
          </cell>
        </row>
        <row r="136">
          <cell r="D136">
            <v>40817</v>
          </cell>
          <cell r="E136">
            <v>4.3559999999999999</v>
          </cell>
          <cell r="F136">
            <v>-0.19</v>
          </cell>
          <cell r="G136">
            <v>0.01</v>
          </cell>
          <cell r="H136">
            <v>0</v>
          </cell>
          <cell r="I136">
            <v>-0.56999999999999995</v>
          </cell>
          <cell r="J136">
            <v>0.67</v>
          </cell>
          <cell r="K136">
            <v>0</v>
          </cell>
          <cell r="L136">
            <v>0</v>
          </cell>
          <cell r="M136">
            <v>5.0000000000000001E-3</v>
          </cell>
          <cell r="N136">
            <v>6.0906119163957002E-2</v>
          </cell>
          <cell r="O136">
            <v>-0.28999999999999998</v>
          </cell>
          <cell r="P136">
            <v>-0.15</v>
          </cell>
          <cell r="R136">
            <v>0</v>
          </cell>
          <cell r="S136">
            <v>66.286500000000004</v>
          </cell>
        </row>
        <row r="137">
          <cell r="D137">
            <v>40848</v>
          </cell>
          <cell r="E137">
            <v>4.4960000000000004</v>
          </cell>
          <cell r="F137">
            <v>-0.19</v>
          </cell>
          <cell r="G137">
            <v>0.01</v>
          </cell>
          <cell r="H137">
            <v>0</v>
          </cell>
          <cell r="I137">
            <v>-0.56999999999999995</v>
          </cell>
          <cell r="J137">
            <v>0.52</v>
          </cell>
          <cell r="K137">
            <v>0</v>
          </cell>
          <cell r="L137">
            <v>0</v>
          </cell>
          <cell r="M137">
            <v>5.0000000000000001E-3</v>
          </cell>
          <cell r="N137">
            <v>6.0932773932695E-2</v>
          </cell>
          <cell r="O137">
            <v>0</v>
          </cell>
          <cell r="P137">
            <v>-0.15</v>
          </cell>
          <cell r="R137">
            <v>0</v>
          </cell>
          <cell r="S137">
            <v>36.286499999999997</v>
          </cell>
        </row>
        <row r="138">
          <cell r="D138">
            <v>40878</v>
          </cell>
          <cell r="E138">
            <v>4.6210000000000004</v>
          </cell>
          <cell r="F138">
            <v>-0.19</v>
          </cell>
          <cell r="G138">
            <v>0.01</v>
          </cell>
          <cell r="H138">
            <v>0</v>
          </cell>
          <cell r="I138">
            <v>-0.56999999999999995</v>
          </cell>
          <cell r="J138">
            <v>0.52</v>
          </cell>
          <cell r="K138">
            <v>0</v>
          </cell>
          <cell r="L138">
            <v>0</v>
          </cell>
          <cell r="M138">
            <v>5.0000000000000001E-3</v>
          </cell>
          <cell r="N138">
            <v>6.0958568870407001E-2</v>
          </cell>
          <cell r="O138">
            <v>0.06</v>
          </cell>
          <cell r="P138">
            <v>-0.1525</v>
          </cell>
          <cell r="R138">
            <v>0</v>
          </cell>
          <cell r="S138">
            <v>21.2865</v>
          </cell>
        </row>
        <row r="139">
          <cell r="D139">
            <v>40909</v>
          </cell>
          <cell r="E139">
            <v>4.7699999999999996</v>
          </cell>
          <cell r="F139">
            <v>-0.19</v>
          </cell>
          <cell r="G139">
            <v>0.01</v>
          </cell>
          <cell r="H139">
            <v>0</v>
          </cell>
          <cell r="I139">
            <v>-0.56999999999999995</v>
          </cell>
          <cell r="J139">
            <v>0.52</v>
          </cell>
          <cell r="K139">
            <v>0</v>
          </cell>
          <cell r="L139">
            <v>0</v>
          </cell>
          <cell r="M139">
            <v>5.0000000000000001E-3</v>
          </cell>
          <cell r="N139">
            <v>6.0985223639609003E-2</v>
          </cell>
          <cell r="O139">
            <v>0.13</v>
          </cell>
          <cell r="P139">
            <v>-0.155</v>
          </cell>
          <cell r="R139">
            <v>0</v>
          </cell>
          <cell r="S139">
            <v>53.296100000000003</v>
          </cell>
        </row>
        <row r="140">
          <cell r="D140">
            <v>40940</v>
          </cell>
          <cell r="E140">
            <v>4.6639999999999997</v>
          </cell>
          <cell r="F140">
            <v>-0.19</v>
          </cell>
          <cell r="G140">
            <v>0.01</v>
          </cell>
          <cell r="H140">
            <v>0</v>
          </cell>
          <cell r="I140">
            <v>-0.56999999999999995</v>
          </cell>
          <cell r="J140">
            <v>0.52</v>
          </cell>
          <cell r="K140">
            <v>0</v>
          </cell>
          <cell r="L140">
            <v>0</v>
          </cell>
          <cell r="M140">
            <v>5.0000000000000001E-3</v>
          </cell>
          <cell r="N140">
            <v>6.1011878409047003E-2</v>
          </cell>
          <cell r="O140">
            <v>0</v>
          </cell>
          <cell r="P140">
            <v>-0.14749999999999999</v>
          </cell>
          <cell r="R140">
            <v>0</v>
          </cell>
          <cell r="S140">
            <v>43.296100000000003</v>
          </cell>
        </row>
        <row r="141">
          <cell r="D141">
            <v>40969</v>
          </cell>
          <cell r="E141">
            <v>4.5140000000000002</v>
          </cell>
          <cell r="F141">
            <v>-0.19</v>
          </cell>
          <cell r="G141">
            <v>0.01</v>
          </cell>
          <cell r="H141">
            <v>0</v>
          </cell>
          <cell r="I141">
            <v>-0.56999999999999995</v>
          </cell>
          <cell r="J141">
            <v>0.52</v>
          </cell>
          <cell r="K141">
            <v>0</v>
          </cell>
          <cell r="L141">
            <v>0</v>
          </cell>
          <cell r="M141">
            <v>5.0000000000000001E-3</v>
          </cell>
          <cell r="N141">
            <v>6.1036813516152998E-2</v>
          </cell>
          <cell r="O141">
            <v>-0.18</v>
          </cell>
          <cell r="P141">
            <v>-0.14499999999999999</v>
          </cell>
          <cell r="R141">
            <v>0</v>
          </cell>
          <cell r="S141">
            <v>33.296100000000003</v>
          </cell>
        </row>
        <row r="142">
          <cell r="D142">
            <v>41000</v>
          </cell>
          <cell r="E142">
            <v>4.3310000000000004</v>
          </cell>
          <cell r="F142">
            <v>-0.19</v>
          </cell>
          <cell r="G142">
            <v>0.01</v>
          </cell>
          <cell r="H142">
            <v>0</v>
          </cell>
          <cell r="I142">
            <v>-0.56999999999999995</v>
          </cell>
          <cell r="J142">
            <v>0.67</v>
          </cell>
          <cell r="K142">
            <v>0</v>
          </cell>
          <cell r="L142">
            <v>0</v>
          </cell>
          <cell r="M142">
            <v>5.0000000000000001E-3</v>
          </cell>
          <cell r="N142">
            <v>6.1063468286047001E-2</v>
          </cell>
          <cell r="O142">
            <v>-0.28999999999999998</v>
          </cell>
          <cell r="P142">
            <v>-0.15</v>
          </cell>
          <cell r="R142">
            <v>0</v>
          </cell>
          <cell r="S142">
            <v>32.134999999999998</v>
          </cell>
        </row>
        <row r="143">
          <cell r="D143">
            <v>41030</v>
          </cell>
          <cell r="E143">
            <v>4.306</v>
          </cell>
          <cell r="F143">
            <v>-0.19</v>
          </cell>
          <cell r="G143">
            <v>0.01</v>
          </cell>
          <cell r="H143">
            <v>0</v>
          </cell>
          <cell r="I143">
            <v>-0.56999999999999995</v>
          </cell>
          <cell r="J143">
            <v>0.67</v>
          </cell>
          <cell r="K143">
            <v>0</v>
          </cell>
          <cell r="L143">
            <v>0</v>
          </cell>
          <cell r="M143">
            <v>5.0000000000000001E-3</v>
          </cell>
          <cell r="N143">
            <v>6.1089263224879002E-2</v>
          </cell>
          <cell r="O143">
            <v>-0.28999999999999998</v>
          </cell>
          <cell r="P143">
            <v>-0.15</v>
          </cell>
          <cell r="R143">
            <v>0</v>
          </cell>
          <cell r="S143">
            <v>37.134999999999998</v>
          </cell>
        </row>
        <row r="144">
          <cell r="D144">
            <v>41061</v>
          </cell>
          <cell r="E144">
            <v>4.335</v>
          </cell>
          <cell r="F144">
            <v>-0.19</v>
          </cell>
          <cell r="G144">
            <v>0.01</v>
          </cell>
          <cell r="H144">
            <v>0</v>
          </cell>
          <cell r="I144">
            <v>-0.56999999999999995</v>
          </cell>
          <cell r="J144">
            <v>0.67</v>
          </cell>
          <cell r="K144">
            <v>0</v>
          </cell>
          <cell r="L144">
            <v>0</v>
          </cell>
          <cell r="M144">
            <v>5.0000000000000001E-3</v>
          </cell>
          <cell r="N144">
            <v>6.1115917995238002E-2</v>
          </cell>
          <cell r="O144">
            <v>-0.28999999999999998</v>
          </cell>
          <cell r="P144">
            <v>-0.15</v>
          </cell>
          <cell r="R144">
            <v>0</v>
          </cell>
          <cell r="S144">
            <v>62.134999999999998</v>
          </cell>
        </row>
        <row r="145">
          <cell r="D145">
            <v>41091</v>
          </cell>
          <cell r="E145">
            <v>4.3650000000000002</v>
          </cell>
          <cell r="F145">
            <v>-0.19</v>
          </cell>
          <cell r="G145">
            <v>0.01</v>
          </cell>
          <cell r="H145">
            <v>0</v>
          </cell>
          <cell r="I145">
            <v>-0.56999999999999995</v>
          </cell>
          <cell r="J145">
            <v>0.67</v>
          </cell>
          <cell r="K145">
            <v>0</v>
          </cell>
          <cell r="L145">
            <v>0</v>
          </cell>
          <cell r="M145">
            <v>5.0000000000000001E-3</v>
          </cell>
          <cell r="N145">
            <v>6.1141712934518998E-2</v>
          </cell>
          <cell r="O145">
            <v>-0.28999999999999998</v>
          </cell>
          <cell r="P145">
            <v>-0.15</v>
          </cell>
          <cell r="R145">
            <v>0</v>
          </cell>
          <cell r="S145">
            <v>58.359499999999997</v>
          </cell>
        </row>
        <row r="146">
          <cell r="D146">
            <v>41122</v>
          </cell>
          <cell r="E146">
            <v>4.3849999999999998</v>
          </cell>
          <cell r="F146">
            <v>-0.19</v>
          </cell>
          <cell r="G146">
            <v>0.01</v>
          </cell>
          <cell r="H146">
            <v>0</v>
          </cell>
          <cell r="I146">
            <v>-0.56999999999999995</v>
          </cell>
          <cell r="J146">
            <v>0.67</v>
          </cell>
          <cell r="K146">
            <v>0</v>
          </cell>
          <cell r="L146">
            <v>0</v>
          </cell>
          <cell r="M146">
            <v>5.0000000000000001E-3</v>
          </cell>
          <cell r="N146">
            <v>6.1168367705342001E-2</v>
          </cell>
          <cell r="O146">
            <v>-0.28999999999999998</v>
          </cell>
          <cell r="P146">
            <v>-0.15</v>
          </cell>
          <cell r="R146">
            <v>0</v>
          </cell>
          <cell r="S146">
            <v>68.359499999999997</v>
          </cell>
        </row>
        <row r="147">
          <cell r="D147">
            <v>41153</v>
          </cell>
          <cell r="E147">
            <v>4.4059999999999997</v>
          </cell>
          <cell r="F147">
            <v>-0.19</v>
          </cell>
          <cell r="G147">
            <v>0.01</v>
          </cell>
          <cell r="H147">
            <v>0</v>
          </cell>
          <cell r="I147">
            <v>-0.56999999999999995</v>
          </cell>
          <cell r="J147">
            <v>0.67</v>
          </cell>
          <cell r="K147">
            <v>0</v>
          </cell>
          <cell r="L147">
            <v>0</v>
          </cell>
          <cell r="M147">
            <v>5.0000000000000001E-3</v>
          </cell>
          <cell r="N147">
            <v>6.1195022476399998E-2</v>
          </cell>
          <cell r="O147">
            <v>-0.28999999999999998</v>
          </cell>
          <cell r="P147">
            <v>-0.15</v>
          </cell>
          <cell r="R147">
            <v>0</v>
          </cell>
          <cell r="S147">
            <v>48.359499999999997</v>
          </cell>
        </row>
        <row r="148">
          <cell r="D148">
            <v>41183</v>
          </cell>
          <cell r="E148">
            <v>4.4359999999999999</v>
          </cell>
          <cell r="F148">
            <v>-0.19</v>
          </cell>
          <cell r="G148">
            <v>0.01</v>
          </cell>
          <cell r="H148">
            <v>0</v>
          </cell>
          <cell r="I148">
            <v>-0.56999999999999995</v>
          </cell>
          <cell r="J148">
            <v>0.67</v>
          </cell>
          <cell r="K148">
            <v>0</v>
          </cell>
          <cell r="L148">
            <v>0</v>
          </cell>
          <cell r="M148">
            <v>5.0000000000000001E-3</v>
          </cell>
          <cell r="N148">
            <v>6.1220817416359999E-2</v>
          </cell>
          <cell r="O148">
            <v>-0.28999999999999998</v>
          </cell>
          <cell r="P148">
            <v>-0.15</v>
          </cell>
          <cell r="R148">
            <v>0</v>
          </cell>
          <cell r="S148">
            <v>67.020499999999998</v>
          </cell>
        </row>
        <row r="149">
          <cell r="D149">
            <v>41214</v>
          </cell>
          <cell r="E149">
            <v>4.5759999999999996</v>
          </cell>
          <cell r="F149">
            <v>-0.19</v>
          </cell>
          <cell r="G149">
            <v>0.01</v>
          </cell>
          <cell r="H149">
            <v>0</v>
          </cell>
          <cell r="I149">
            <v>-0.56999999999999995</v>
          </cell>
          <cell r="J149">
            <v>0.52</v>
          </cell>
          <cell r="K149">
            <v>0</v>
          </cell>
          <cell r="L149">
            <v>0</v>
          </cell>
          <cell r="M149">
            <v>5.0000000000000001E-3</v>
          </cell>
          <cell r="N149">
            <v>6.1247472187882998E-2</v>
          </cell>
          <cell r="O149">
            <v>0</v>
          </cell>
          <cell r="P149">
            <v>-0.15</v>
          </cell>
          <cell r="R149">
            <v>0</v>
          </cell>
          <cell r="S149">
            <v>37.020499999999998</v>
          </cell>
        </row>
        <row r="150">
          <cell r="D150">
            <v>41244</v>
          </cell>
          <cell r="E150">
            <v>4.7009999999999996</v>
          </cell>
          <cell r="F150">
            <v>-0.19</v>
          </cell>
          <cell r="G150">
            <v>0.01</v>
          </cell>
          <cell r="H150">
            <v>0</v>
          </cell>
          <cell r="I150">
            <v>-0.56999999999999995</v>
          </cell>
          <cell r="J150">
            <v>0.52</v>
          </cell>
          <cell r="K150">
            <v>0</v>
          </cell>
          <cell r="L150">
            <v>0</v>
          </cell>
          <cell r="M150">
            <v>5.0000000000000001E-3</v>
          </cell>
          <cell r="N150">
            <v>6.1273267128291002E-2</v>
          </cell>
          <cell r="O150">
            <v>0.06</v>
          </cell>
          <cell r="P150">
            <v>-0.1525</v>
          </cell>
          <cell r="R150">
            <v>0</v>
          </cell>
          <cell r="S150">
            <v>22.020499999999998</v>
          </cell>
        </row>
        <row r="151">
          <cell r="D151">
            <v>41275</v>
          </cell>
          <cell r="E151">
            <v>4.8550000000000004</v>
          </cell>
          <cell r="F151">
            <v>-0.19</v>
          </cell>
          <cell r="G151">
            <v>0.01</v>
          </cell>
          <cell r="H151">
            <v>0</v>
          </cell>
          <cell r="I151">
            <v>-0.56999999999999995</v>
          </cell>
          <cell r="J151">
            <v>0.52</v>
          </cell>
          <cell r="K151">
            <v>0</v>
          </cell>
          <cell r="L151">
            <v>0</v>
          </cell>
          <cell r="M151">
            <v>5.0000000000000001E-3</v>
          </cell>
          <cell r="N151">
            <v>6.1299921900277998E-2</v>
          </cell>
          <cell r="O151">
            <v>0.13</v>
          </cell>
          <cell r="P151">
            <v>-0.155</v>
          </cell>
          <cell r="R151">
            <v>0</v>
          </cell>
          <cell r="S151">
            <v>53.619599999999998</v>
          </cell>
        </row>
        <row r="152">
          <cell r="D152">
            <v>41306</v>
          </cell>
          <cell r="E152">
            <v>4.7489999999999997</v>
          </cell>
          <cell r="F152">
            <v>-0.19</v>
          </cell>
          <cell r="G152">
            <v>0.01</v>
          </cell>
          <cell r="H152">
            <v>0</v>
          </cell>
          <cell r="I152">
            <v>-0.56999999999999995</v>
          </cell>
          <cell r="J152">
            <v>0.52</v>
          </cell>
          <cell r="K152">
            <v>0</v>
          </cell>
          <cell r="L152">
            <v>0</v>
          </cell>
          <cell r="M152">
            <v>5.0000000000000001E-3</v>
          </cell>
          <cell r="N152">
            <v>6.1326576672501E-2</v>
          </cell>
          <cell r="O152">
            <v>0</v>
          </cell>
          <cell r="P152">
            <v>-0.14749999999999999</v>
          </cell>
          <cell r="R152">
            <v>0</v>
          </cell>
          <cell r="S152">
            <v>43.619599999999998</v>
          </cell>
        </row>
        <row r="153">
          <cell r="D153">
            <v>41334</v>
          </cell>
          <cell r="E153">
            <v>4.5990000000000002</v>
          </cell>
          <cell r="F153">
            <v>-0.19</v>
          </cell>
          <cell r="G153">
            <v>0.01</v>
          </cell>
          <cell r="H153">
            <v>0</v>
          </cell>
          <cell r="I153">
            <v>-0.56999999999999995</v>
          </cell>
          <cell r="J153">
            <v>0.52</v>
          </cell>
          <cell r="K153">
            <v>0</v>
          </cell>
          <cell r="L153">
            <v>0</v>
          </cell>
          <cell r="M153">
            <v>5.0000000000000001E-3</v>
          </cell>
          <cell r="N153">
            <v>6.1350651950841002E-2</v>
          </cell>
          <cell r="O153">
            <v>-0.18</v>
          </cell>
          <cell r="P153">
            <v>-0.14499999999999999</v>
          </cell>
          <cell r="R153">
            <v>0</v>
          </cell>
          <cell r="S153">
            <v>33.619599999999998</v>
          </cell>
        </row>
        <row r="154">
          <cell r="D154">
            <v>41365</v>
          </cell>
          <cell r="E154">
            <v>4.4160000000000004</v>
          </cell>
          <cell r="F154">
            <v>-0.19</v>
          </cell>
          <cell r="G154">
            <v>0.01</v>
          </cell>
          <cell r="H154">
            <v>0</v>
          </cell>
          <cell r="I154">
            <v>-0.56999999999999995</v>
          </cell>
          <cell r="J154">
            <v>0.67</v>
          </cell>
          <cell r="K154">
            <v>0</v>
          </cell>
          <cell r="L154">
            <v>0</v>
          </cell>
          <cell r="M154">
            <v>5.0000000000000001E-3</v>
          </cell>
          <cell r="N154">
            <v>6.1377306723512999E-2</v>
          </cell>
          <cell r="O154">
            <v>-0.28999999999999998</v>
          </cell>
          <cell r="P154">
            <v>-0.15</v>
          </cell>
          <cell r="R154">
            <v>0</v>
          </cell>
          <cell r="S154">
            <v>32.462200000000003</v>
          </cell>
        </row>
        <row r="155">
          <cell r="D155">
            <v>41395</v>
          </cell>
          <cell r="E155">
            <v>4.391</v>
          </cell>
          <cell r="F155">
            <v>-0.19</v>
          </cell>
          <cell r="G155">
            <v>0.01</v>
          </cell>
          <cell r="H155">
            <v>0</v>
          </cell>
          <cell r="I155">
            <v>-0.56999999999999995</v>
          </cell>
          <cell r="J155">
            <v>0.67</v>
          </cell>
          <cell r="K155">
            <v>0</v>
          </cell>
          <cell r="L155">
            <v>0</v>
          </cell>
          <cell r="M155">
            <v>5.0000000000000001E-3</v>
          </cell>
          <cell r="N155">
            <v>6.1403101665033002E-2</v>
          </cell>
          <cell r="O155">
            <v>-0.28999999999999998</v>
          </cell>
          <cell r="P155">
            <v>-0.15</v>
          </cell>
          <cell r="R155">
            <v>0</v>
          </cell>
          <cell r="S155">
            <v>37.462200000000003</v>
          </cell>
        </row>
        <row r="156">
          <cell r="D156">
            <v>41426</v>
          </cell>
          <cell r="E156">
            <v>4.42</v>
          </cell>
          <cell r="F156">
            <v>-0.19</v>
          </cell>
          <cell r="G156">
            <v>0.01</v>
          </cell>
          <cell r="H156">
            <v>0</v>
          </cell>
          <cell r="I156">
            <v>-0.56999999999999995</v>
          </cell>
          <cell r="J156">
            <v>0.67</v>
          </cell>
          <cell r="K156">
            <v>0</v>
          </cell>
          <cell r="L156">
            <v>0</v>
          </cell>
          <cell r="M156">
            <v>5.0000000000000001E-3</v>
          </cell>
          <cell r="N156">
            <v>6.1429756438169003E-2</v>
          </cell>
          <cell r="O156">
            <v>-0.28999999999999998</v>
          </cell>
          <cell r="P156">
            <v>-0.15</v>
          </cell>
          <cell r="R156">
            <v>0</v>
          </cell>
          <cell r="S156">
            <v>62.462200000000003</v>
          </cell>
        </row>
        <row r="157">
          <cell r="D157">
            <v>41456</v>
          </cell>
          <cell r="E157">
            <v>4.45</v>
          </cell>
          <cell r="F157">
            <v>-0.19</v>
          </cell>
          <cell r="G157">
            <v>0.01</v>
          </cell>
          <cell r="H157">
            <v>0</v>
          </cell>
          <cell r="I157">
            <v>-0.56999999999999995</v>
          </cell>
          <cell r="J157">
            <v>0.67</v>
          </cell>
          <cell r="K157">
            <v>0</v>
          </cell>
          <cell r="L157">
            <v>0</v>
          </cell>
          <cell r="M157">
            <v>5.0000000000000001E-3</v>
          </cell>
          <cell r="N157">
            <v>6.1455551380139001E-2</v>
          </cell>
          <cell r="O157">
            <v>-0.28999999999999998</v>
          </cell>
          <cell r="P157">
            <v>-0.15</v>
          </cell>
          <cell r="R157">
            <v>0</v>
          </cell>
          <cell r="S157">
            <v>58.795200000000001</v>
          </cell>
        </row>
        <row r="158">
          <cell r="D158">
            <v>41487</v>
          </cell>
          <cell r="E158">
            <v>4.47</v>
          </cell>
          <cell r="F158">
            <v>-0.19</v>
          </cell>
          <cell r="G158">
            <v>0.01</v>
          </cell>
          <cell r="H158">
            <v>0</v>
          </cell>
          <cell r="I158">
            <v>-0.56999999999999995</v>
          </cell>
          <cell r="J158">
            <v>0.67</v>
          </cell>
          <cell r="K158">
            <v>0</v>
          </cell>
          <cell r="L158">
            <v>0</v>
          </cell>
          <cell r="M158">
            <v>5.0000000000000001E-3</v>
          </cell>
          <cell r="N158">
            <v>6.1482206153738998E-2</v>
          </cell>
          <cell r="O158">
            <v>-0.28999999999999998</v>
          </cell>
          <cell r="P158">
            <v>-0.15</v>
          </cell>
          <cell r="R158">
            <v>0</v>
          </cell>
          <cell r="S158">
            <v>68.795199999999994</v>
          </cell>
        </row>
        <row r="159">
          <cell r="D159">
            <v>41518</v>
          </cell>
          <cell r="E159">
            <v>4.4909999999999997</v>
          </cell>
          <cell r="F159">
            <v>-0.19</v>
          </cell>
          <cell r="G159">
            <v>0.01</v>
          </cell>
          <cell r="H159">
            <v>0</v>
          </cell>
          <cell r="I159">
            <v>-0.56999999999999995</v>
          </cell>
          <cell r="J159">
            <v>0.67</v>
          </cell>
          <cell r="K159">
            <v>0</v>
          </cell>
          <cell r="L159">
            <v>0</v>
          </cell>
          <cell r="M159">
            <v>5.0000000000000001E-3</v>
          </cell>
          <cell r="N159">
            <v>6.1508860927576001E-2</v>
          </cell>
          <cell r="O159">
            <v>-0.28999999999999998</v>
          </cell>
          <cell r="P159">
            <v>-0.15</v>
          </cell>
          <cell r="R159">
            <v>0</v>
          </cell>
          <cell r="S159">
            <v>48.795200000000001</v>
          </cell>
        </row>
        <row r="160">
          <cell r="D160">
            <v>41548</v>
          </cell>
          <cell r="E160">
            <v>4.5209999999999999</v>
          </cell>
          <cell r="F160">
            <v>-0.19</v>
          </cell>
          <cell r="G160">
            <v>0.01</v>
          </cell>
          <cell r="H160">
            <v>0</v>
          </cell>
          <cell r="I160">
            <v>-0.56999999999999995</v>
          </cell>
          <cell r="J160">
            <v>0.67</v>
          </cell>
          <cell r="K160">
            <v>0</v>
          </cell>
          <cell r="L160">
            <v>0</v>
          </cell>
          <cell r="M160">
            <v>5.0000000000000001E-3</v>
          </cell>
          <cell r="N160">
            <v>6.1534655870222998E-2</v>
          </cell>
          <cell r="O160">
            <v>-0.28999999999999998</v>
          </cell>
          <cell r="P160">
            <v>-0.15</v>
          </cell>
          <cell r="R160">
            <v>0</v>
          </cell>
          <cell r="S160">
            <v>67.334100000000007</v>
          </cell>
        </row>
        <row r="161">
          <cell r="D161">
            <v>41579</v>
          </cell>
          <cell r="E161">
            <v>4.6609999999999996</v>
          </cell>
          <cell r="F161">
            <v>-0.19</v>
          </cell>
          <cell r="G161">
            <v>0.01</v>
          </cell>
          <cell r="H161">
            <v>0</v>
          </cell>
          <cell r="I161">
            <v>-0.56999999999999995</v>
          </cell>
          <cell r="J161">
            <v>0.12</v>
          </cell>
          <cell r="K161">
            <v>0</v>
          </cell>
          <cell r="L161">
            <v>0</v>
          </cell>
          <cell r="M161">
            <v>5.0000000000000001E-3</v>
          </cell>
          <cell r="N161">
            <v>6.1561310644522999E-2</v>
          </cell>
          <cell r="O161">
            <v>0</v>
          </cell>
          <cell r="P161">
            <v>-0.15</v>
          </cell>
          <cell r="R161">
            <v>0</v>
          </cell>
          <cell r="S161">
            <v>37.334099999999999</v>
          </cell>
        </row>
        <row r="162">
          <cell r="D162">
            <v>41609</v>
          </cell>
          <cell r="E162">
            <v>4.7859999999999996</v>
          </cell>
          <cell r="F162">
            <v>-0.19</v>
          </cell>
          <cell r="G162">
            <v>0.01</v>
          </cell>
          <cell r="H162">
            <v>0</v>
          </cell>
          <cell r="I162">
            <v>-0.56999999999999995</v>
          </cell>
          <cell r="J162">
            <v>0.12</v>
          </cell>
          <cell r="K162">
            <v>0</v>
          </cell>
          <cell r="L162">
            <v>0</v>
          </cell>
          <cell r="M162">
            <v>5.0000000000000001E-3</v>
          </cell>
          <cell r="N162">
            <v>6.1587105587618998E-2</v>
          </cell>
          <cell r="O162">
            <v>0.06</v>
          </cell>
          <cell r="P162">
            <v>-0.1525</v>
          </cell>
          <cell r="R162">
            <v>0</v>
          </cell>
          <cell r="S162">
            <v>22.334099999999999</v>
          </cell>
        </row>
        <row r="163">
          <cell r="D163">
            <v>41640</v>
          </cell>
          <cell r="E163">
            <v>4.9450000000000003</v>
          </cell>
          <cell r="F163">
            <v>-0.19</v>
          </cell>
          <cell r="G163">
            <v>0.01</v>
          </cell>
          <cell r="H163">
            <v>0</v>
          </cell>
          <cell r="I163">
            <v>-0.56999999999999995</v>
          </cell>
          <cell r="J163">
            <v>0.12</v>
          </cell>
          <cell r="K163">
            <v>0</v>
          </cell>
          <cell r="L163">
            <v>0</v>
          </cell>
          <cell r="M163">
            <v>5.0000000000000001E-3</v>
          </cell>
          <cell r="N163">
            <v>6.1613760362384001E-2</v>
          </cell>
          <cell r="O163">
            <v>0.13</v>
          </cell>
          <cell r="P163">
            <v>-0.155</v>
          </cell>
          <cell r="R163">
            <v>0</v>
          </cell>
          <cell r="S163">
            <v>53.845399999999998</v>
          </cell>
        </row>
        <row r="164">
          <cell r="D164">
            <v>41671</v>
          </cell>
          <cell r="E164">
            <v>4.8390000000000004</v>
          </cell>
          <cell r="F164">
            <v>-0.19</v>
          </cell>
          <cell r="G164">
            <v>0.01</v>
          </cell>
          <cell r="H164">
            <v>0</v>
          </cell>
          <cell r="I164">
            <v>-0.56999999999999995</v>
          </cell>
          <cell r="J164">
            <v>0.12</v>
          </cell>
          <cell r="K164">
            <v>0</v>
          </cell>
          <cell r="L164">
            <v>0</v>
          </cell>
          <cell r="M164">
            <v>5.0000000000000001E-3</v>
          </cell>
          <cell r="N164">
            <v>6.1640415137385003E-2</v>
          </cell>
          <cell r="O164">
            <v>0</v>
          </cell>
          <cell r="P164">
            <v>-0.14749999999999999</v>
          </cell>
          <cell r="R164">
            <v>0</v>
          </cell>
          <cell r="S164">
            <v>43.845399999999998</v>
          </cell>
        </row>
        <row r="165">
          <cell r="D165">
            <v>41699</v>
          </cell>
          <cell r="E165">
            <v>4.6890000000000001</v>
          </cell>
          <cell r="F165">
            <v>-0.19</v>
          </cell>
          <cell r="G165">
            <v>0.01</v>
          </cell>
          <cell r="H165">
            <v>0</v>
          </cell>
          <cell r="I165">
            <v>-0.56999999999999995</v>
          </cell>
          <cell r="J165">
            <v>0.12</v>
          </cell>
          <cell r="K165">
            <v>0</v>
          </cell>
          <cell r="L165">
            <v>0</v>
          </cell>
          <cell r="M165">
            <v>5.0000000000000001E-3</v>
          </cell>
          <cell r="N165">
            <v>6.1664490418232999E-2</v>
          </cell>
          <cell r="O165">
            <v>-0.18</v>
          </cell>
          <cell r="P165">
            <v>-0.14499999999999999</v>
          </cell>
          <cell r="R165">
            <v>0</v>
          </cell>
          <cell r="S165">
            <v>33.845399999999998</v>
          </cell>
        </row>
        <row r="166">
          <cell r="D166">
            <v>41730</v>
          </cell>
          <cell r="E166">
            <v>4.5060000000000002</v>
          </cell>
          <cell r="F166">
            <v>-0.19</v>
          </cell>
          <cell r="G166">
            <v>0.01</v>
          </cell>
          <cell r="H166">
            <v>0</v>
          </cell>
          <cell r="I166">
            <v>-0.56999999999999995</v>
          </cell>
          <cell r="J166">
            <v>0.29499999999999998</v>
          </cell>
          <cell r="K166">
            <v>0</v>
          </cell>
          <cell r="L166">
            <v>0</v>
          </cell>
          <cell r="M166">
            <v>5.0000000000000001E-3</v>
          </cell>
          <cell r="N166">
            <v>6.1691145193681997E-2</v>
          </cell>
          <cell r="O166">
            <v>-0.28999999999999998</v>
          </cell>
          <cell r="P166">
            <v>-0.15</v>
          </cell>
          <cell r="R166">
            <v>0</v>
          </cell>
          <cell r="S166">
            <v>32.692399999999999</v>
          </cell>
        </row>
        <row r="167">
          <cell r="D167">
            <v>41760</v>
          </cell>
          <cell r="E167">
            <v>4.4809999999999999</v>
          </cell>
          <cell r="F167">
            <v>-0.19</v>
          </cell>
          <cell r="G167">
            <v>0.01</v>
          </cell>
          <cell r="H167">
            <v>0</v>
          </cell>
          <cell r="I167">
            <v>-0.56999999999999995</v>
          </cell>
          <cell r="J167">
            <v>0.29499999999999998</v>
          </cell>
          <cell r="K167">
            <v>0</v>
          </cell>
          <cell r="L167">
            <v>0</v>
          </cell>
          <cell r="M167">
            <v>5.0000000000000001E-3</v>
          </cell>
          <cell r="N167">
            <v>6.1716940137891002E-2</v>
          </cell>
          <cell r="O167">
            <v>-0.28999999999999998</v>
          </cell>
          <cell r="P167">
            <v>-0.15</v>
          </cell>
          <cell r="R167">
            <v>0</v>
          </cell>
          <cell r="S167">
            <v>37.692399999999999</v>
          </cell>
        </row>
        <row r="168">
          <cell r="D168">
            <v>41791</v>
          </cell>
          <cell r="E168">
            <v>4.51</v>
          </cell>
          <cell r="F168">
            <v>-0.19</v>
          </cell>
          <cell r="G168">
            <v>0.01</v>
          </cell>
          <cell r="H168">
            <v>0</v>
          </cell>
          <cell r="I168">
            <v>-0.56999999999999995</v>
          </cell>
          <cell r="J168">
            <v>0.29499999999999998</v>
          </cell>
          <cell r="K168">
            <v>0</v>
          </cell>
          <cell r="L168">
            <v>0</v>
          </cell>
          <cell r="M168">
            <v>5.0000000000000001E-3</v>
          </cell>
          <cell r="N168">
            <v>6.1743594913805003E-2</v>
          </cell>
          <cell r="O168">
            <v>-0.28999999999999998</v>
          </cell>
          <cell r="P168">
            <v>-0.15</v>
          </cell>
          <cell r="R168">
            <v>0</v>
          </cell>
          <cell r="S168">
            <v>62.692399999999999</v>
          </cell>
        </row>
        <row r="169">
          <cell r="D169">
            <v>41821</v>
          </cell>
          <cell r="E169">
            <v>4.54</v>
          </cell>
          <cell r="F169">
            <v>-0.19</v>
          </cell>
          <cell r="G169">
            <v>0.01</v>
          </cell>
          <cell r="H169">
            <v>0</v>
          </cell>
          <cell r="I169">
            <v>-0.56999999999999995</v>
          </cell>
          <cell r="J169">
            <v>0.29499999999999998</v>
          </cell>
          <cell r="K169">
            <v>0</v>
          </cell>
          <cell r="L169">
            <v>0</v>
          </cell>
          <cell r="M169">
            <v>5.0000000000000001E-3</v>
          </cell>
          <cell r="N169">
            <v>6.1769389858461997E-2</v>
          </cell>
          <cell r="O169">
            <v>-0.28999999999999998</v>
          </cell>
          <cell r="P169">
            <v>-0.15</v>
          </cell>
          <cell r="R169">
            <v>0</v>
          </cell>
          <cell r="S169">
            <v>59.134900000000002</v>
          </cell>
        </row>
        <row r="170">
          <cell r="D170">
            <v>41852</v>
          </cell>
          <cell r="E170">
            <v>4.5599999999999996</v>
          </cell>
          <cell r="F170">
            <v>-0.19</v>
          </cell>
          <cell r="G170">
            <v>0.01</v>
          </cell>
          <cell r="H170">
            <v>0</v>
          </cell>
          <cell r="I170">
            <v>-0.56999999999999995</v>
          </cell>
          <cell r="J170">
            <v>0.29499999999999998</v>
          </cell>
          <cell r="K170">
            <v>0</v>
          </cell>
          <cell r="L170">
            <v>0</v>
          </cell>
          <cell r="M170">
            <v>5.0000000000000001E-3</v>
          </cell>
          <cell r="N170">
            <v>6.1796044634839002E-2</v>
          </cell>
          <cell r="O170">
            <v>-0.28999999999999998</v>
          </cell>
          <cell r="P170">
            <v>-0.15</v>
          </cell>
          <cell r="R170">
            <v>0</v>
          </cell>
          <cell r="S170">
            <v>69.134900000000002</v>
          </cell>
        </row>
        <row r="171">
          <cell r="D171">
            <v>41883</v>
          </cell>
          <cell r="E171">
            <v>4.5810000000000004</v>
          </cell>
          <cell r="F171">
            <v>-0.19</v>
          </cell>
          <cell r="G171">
            <v>0.01</v>
          </cell>
          <cell r="H171">
            <v>0</v>
          </cell>
          <cell r="I171">
            <v>-0.56999999999999995</v>
          </cell>
          <cell r="J171">
            <v>0.29499999999999998</v>
          </cell>
          <cell r="K171">
            <v>0</v>
          </cell>
          <cell r="L171">
            <v>0</v>
          </cell>
          <cell r="M171">
            <v>5.0000000000000001E-3</v>
          </cell>
          <cell r="N171">
            <v>6.1822699411452998E-2</v>
          </cell>
          <cell r="O171">
            <v>-0.28999999999999998</v>
          </cell>
          <cell r="P171">
            <v>-0.15</v>
          </cell>
          <cell r="R171">
            <v>0</v>
          </cell>
          <cell r="S171">
            <v>49.134900000000002</v>
          </cell>
        </row>
        <row r="172">
          <cell r="D172">
            <v>41913</v>
          </cell>
          <cell r="E172">
            <v>4.6109999999999998</v>
          </cell>
          <cell r="F172">
            <v>-0.19</v>
          </cell>
          <cell r="G172">
            <v>0.01</v>
          </cell>
          <cell r="H172">
            <v>0</v>
          </cell>
          <cell r="I172">
            <v>-0.56999999999999995</v>
          </cell>
          <cell r="J172">
            <v>0.29499999999999998</v>
          </cell>
          <cell r="K172">
            <v>0</v>
          </cell>
          <cell r="L172">
            <v>0</v>
          </cell>
          <cell r="M172">
            <v>5.0000000000000001E-3</v>
          </cell>
          <cell r="N172">
            <v>6.1848494356787E-2</v>
          </cell>
          <cell r="O172">
            <v>-0.28999999999999998</v>
          </cell>
          <cell r="P172">
            <v>-0.15</v>
          </cell>
          <cell r="R172">
            <v>0</v>
          </cell>
          <cell r="S172">
            <v>67.549599999999998</v>
          </cell>
        </row>
        <row r="173">
          <cell r="D173">
            <v>41944</v>
          </cell>
          <cell r="E173">
            <v>4.7510000000000003</v>
          </cell>
          <cell r="F173">
            <v>-0.19</v>
          </cell>
          <cell r="G173">
            <v>0.01</v>
          </cell>
          <cell r="H173">
            <v>0</v>
          </cell>
          <cell r="I173">
            <v>-0.56999999999999995</v>
          </cell>
          <cell r="J173">
            <v>0.12</v>
          </cell>
          <cell r="K173">
            <v>0</v>
          </cell>
          <cell r="L173">
            <v>0</v>
          </cell>
          <cell r="M173">
            <v>5.0000000000000001E-3</v>
          </cell>
          <cell r="N173">
            <v>6.1875149133865E-2</v>
          </cell>
          <cell r="O173">
            <v>0</v>
          </cell>
          <cell r="P173">
            <v>-0.15</v>
          </cell>
          <cell r="R173">
            <v>0</v>
          </cell>
          <cell r="S173">
            <v>37.549599999999998</v>
          </cell>
        </row>
        <row r="174">
          <cell r="D174">
            <v>41974</v>
          </cell>
          <cell r="E174">
            <v>4.8760000000000003</v>
          </cell>
          <cell r="F174">
            <v>-0.19</v>
          </cell>
          <cell r="G174">
            <v>0.01</v>
          </cell>
          <cell r="H174">
            <v>0</v>
          </cell>
          <cell r="I174">
            <v>-0.56999999999999995</v>
          </cell>
          <cell r="J174">
            <v>0.12</v>
          </cell>
          <cell r="K174">
            <v>0</v>
          </cell>
          <cell r="L174">
            <v>0</v>
          </cell>
          <cell r="M174">
            <v>5.0000000000000001E-3</v>
          </cell>
          <cell r="N174">
            <v>6.1900944079649002E-2</v>
          </cell>
          <cell r="O174">
            <v>0.06</v>
          </cell>
          <cell r="P174">
            <v>-0.1525</v>
          </cell>
          <cell r="R174">
            <v>0</v>
          </cell>
          <cell r="S174">
            <v>22.549600000000002</v>
          </cell>
        </row>
        <row r="175">
          <cell r="D175">
            <v>42005</v>
          </cell>
          <cell r="E175">
            <v>5.04</v>
          </cell>
          <cell r="F175">
            <v>-0.19</v>
          </cell>
          <cell r="G175">
            <v>0.01</v>
          </cell>
          <cell r="H175">
            <v>0</v>
          </cell>
          <cell r="J175">
            <v>0.12</v>
          </cell>
          <cell r="K175">
            <v>0</v>
          </cell>
          <cell r="L175">
            <v>0</v>
          </cell>
          <cell r="M175">
            <v>5.0000000000000001E-3</v>
          </cell>
          <cell r="N175">
            <v>6.1927598857190999E-2</v>
          </cell>
          <cell r="P175">
            <v>-0.155</v>
          </cell>
          <cell r="R175">
            <v>0</v>
          </cell>
          <cell r="S175">
            <v>54.071199999999997</v>
          </cell>
        </row>
        <row r="176">
          <cell r="D176">
            <v>42036</v>
          </cell>
          <cell r="E176">
            <v>4.9340000000000002</v>
          </cell>
          <cell r="F176">
            <v>-0.19</v>
          </cell>
          <cell r="G176">
            <v>0.01</v>
          </cell>
          <cell r="H176">
            <v>0</v>
          </cell>
          <cell r="J176">
            <v>0.12</v>
          </cell>
          <cell r="K176">
            <v>0</v>
          </cell>
          <cell r="L176">
            <v>0</v>
          </cell>
          <cell r="M176">
            <v>5.0000000000000001E-3</v>
          </cell>
          <cell r="N176">
            <v>6.1954253634969002E-2</v>
          </cell>
          <cell r="P176">
            <v>-0.14749999999999999</v>
          </cell>
          <cell r="R176">
            <v>0</v>
          </cell>
          <cell r="S176">
            <v>44.071199999999997</v>
          </cell>
        </row>
        <row r="177">
          <cell r="D177">
            <v>42064</v>
          </cell>
          <cell r="E177">
            <v>4.7839999999999998</v>
          </cell>
          <cell r="F177">
            <v>-0.19</v>
          </cell>
          <cell r="G177">
            <v>0.01</v>
          </cell>
          <cell r="H177">
            <v>0</v>
          </cell>
          <cell r="J177">
            <v>0.12</v>
          </cell>
          <cell r="K177">
            <v>0</v>
          </cell>
          <cell r="L177">
            <v>0</v>
          </cell>
          <cell r="M177">
            <v>5.0000000000000001E-3</v>
          </cell>
          <cell r="N177">
            <v>6.1978328918324999E-2</v>
          </cell>
          <cell r="P177">
            <v>-0.14499999999999999</v>
          </cell>
          <cell r="R177">
            <v>0</v>
          </cell>
          <cell r="S177">
            <v>34.071199999999997</v>
          </cell>
        </row>
        <row r="178">
          <cell r="D178">
            <v>42095</v>
          </cell>
          <cell r="E178">
            <v>4.601</v>
          </cell>
          <cell r="F178">
            <v>-0.19</v>
          </cell>
          <cell r="G178">
            <v>0.01</v>
          </cell>
          <cell r="H178">
            <v>0</v>
          </cell>
          <cell r="J178">
            <v>0.29499999999999998</v>
          </cell>
          <cell r="K178">
            <v>0</v>
          </cell>
          <cell r="L178">
            <v>0</v>
          </cell>
          <cell r="M178">
            <v>5.0000000000000001E-3</v>
          </cell>
          <cell r="N178">
            <v>6.2004983696552003E-2</v>
          </cell>
          <cell r="P178">
            <v>-0.15</v>
          </cell>
          <cell r="R178">
            <v>0</v>
          </cell>
          <cell r="S178">
            <v>32.922600000000003</v>
          </cell>
        </row>
        <row r="179">
          <cell r="D179">
            <v>42125</v>
          </cell>
          <cell r="E179">
            <v>4.5759999999999996</v>
          </cell>
          <cell r="F179">
            <v>-0.19</v>
          </cell>
          <cell r="G179">
            <v>0.01</v>
          </cell>
          <cell r="H179">
            <v>0</v>
          </cell>
          <cell r="J179">
            <v>0.29499999999999998</v>
          </cell>
          <cell r="K179">
            <v>0</v>
          </cell>
          <cell r="L179">
            <v>0</v>
          </cell>
          <cell r="M179">
            <v>5.0000000000000001E-3</v>
          </cell>
          <cell r="N179">
            <v>6.2030778643446999E-2</v>
          </cell>
          <cell r="P179">
            <v>-0.15</v>
          </cell>
          <cell r="R179">
            <v>0</v>
          </cell>
          <cell r="S179">
            <v>37.922600000000003</v>
          </cell>
        </row>
        <row r="180">
          <cell r="D180">
            <v>42156</v>
          </cell>
          <cell r="E180">
            <v>4.6050000000000004</v>
          </cell>
          <cell r="F180">
            <v>-0.19</v>
          </cell>
          <cell r="G180">
            <v>0.01</v>
          </cell>
          <cell r="H180">
            <v>0</v>
          </cell>
          <cell r="J180">
            <v>0.29499999999999998</v>
          </cell>
          <cell r="K180">
            <v>0</v>
          </cell>
          <cell r="L180">
            <v>0</v>
          </cell>
          <cell r="M180">
            <v>5.0000000000000001E-3</v>
          </cell>
          <cell r="N180">
            <v>6.2057433422138E-2</v>
          </cell>
          <cell r="P180">
            <v>-0.15</v>
          </cell>
          <cell r="R180">
            <v>0</v>
          </cell>
          <cell r="S180">
            <v>62.922600000000003</v>
          </cell>
        </row>
        <row r="181">
          <cell r="D181">
            <v>42186</v>
          </cell>
          <cell r="E181">
            <v>4.6349999999999998</v>
          </cell>
          <cell r="F181">
            <v>-0.19</v>
          </cell>
          <cell r="G181">
            <v>0.01</v>
          </cell>
          <cell r="H181">
            <v>0</v>
          </cell>
          <cell r="J181">
            <v>0.29499999999999998</v>
          </cell>
          <cell r="K181">
            <v>0</v>
          </cell>
          <cell r="L181">
            <v>0</v>
          </cell>
          <cell r="M181">
            <v>5.0000000000000001E-3</v>
          </cell>
          <cell r="N181">
            <v>6.2083228369481998E-2</v>
          </cell>
          <cell r="P181">
            <v>-0.15</v>
          </cell>
          <cell r="R181">
            <v>0</v>
          </cell>
          <cell r="S181">
            <v>59.474499999999999</v>
          </cell>
        </row>
        <row r="182">
          <cell r="D182">
            <v>42217</v>
          </cell>
          <cell r="E182">
            <v>4.6550000000000002</v>
          </cell>
          <cell r="F182">
            <v>-0.19</v>
          </cell>
          <cell r="G182">
            <v>0</v>
          </cell>
          <cell r="H182">
            <v>0</v>
          </cell>
          <cell r="J182">
            <v>0.29499999999999998</v>
          </cell>
          <cell r="K182">
            <v>0</v>
          </cell>
          <cell r="L182">
            <v>0</v>
          </cell>
          <cell r="M182">
            <v>5.0000000000000001E-3</v>
          </cell>
          <cell r="N182">
            <v>6.2109883148637003E-2</v>
          </cell>
          <cell r="P182">
            <v>-0.15</v>
          </cell>
          <cell r="R182">
            <v>0</v>
          </cell>
          <cell r="S182">
            <v>69.474500000000006</v>
          </cell>
        </row>
        <row r="183">
          <cell r="D183">
            <v>42248</v>
          </cell>
          <cell r="E183">
            <v>4.6760000000000002</v>
          </cell>
          <cell r="F183">
            <v>-0.19</v>
          </cell>
          <cell r="G183">
            <v>0</v>
          </cell>
          <cell r="H183">
            <v>0</v>
          </cell>
          <cell r="J183">
            <v>0.29499999999999998</v>
          </cell>
          <cell r="K183">
            <v>0</v>
          </cell>
          <cell r="L183">
            <v>0</v>
          </cell>
          <cell r="M183">
            <v>5.0000000000000001E-3</v>
          </cell>
          <cell r="N183">
            <v>6.2136537928027001E-2</v>
          </cell>
          <cell r="P183">
            <v>-0.15</v>
          </cell>
          <cell r="R183">
            <v>0</v>
          </cell>
          <cell r="S183">
            <v>49.474499999999999</v>
          </cell>
        </row>
        <row r="184">
          <cell r="D184">
            <v>42278</v>
          </cell>
          <cell r="E184">
            <v>4.7060000000000004</v>
          </cell>
          <cell r="F184">
            <v>-0.19</v>
          </cell>
          <cell r="G184">
            <v>0</v>
          </cell>
          <cell r="H184">
            <v>0</v>
          </cell>
          <cell r="J184">
            <v>0.29499999999999998</v>
          </cell>
          <cell r="K184">
            <v>0</v>
          </cell>
          <cell r="L184">
            <v>0</v>
          </cell>
          <cell r="M184">
            <v>5.0000000000000001E-3</v>
          </cell>
          <cell r="N184">
            <v>6.2162332876049997E-2</v>
          </cell>
          <cell r="P184">
            <v>-0.15</v>
          </cell>
          <cell r="R184">
            <v>0</v>
          </cell>
          <cell r="S184">
            <v>67.765100000000004</v>
          </cell>
        </row>
        <row r="185">
          <cell r="D185">
            <v>42309</v>
          </cell>
          <cell r="E185">
            <v>4.8460000000000001</v>
          </cell>
          <cell r="F185">
            <v>-0.19</v>
          </cell>
          <cell r="G185">
            <v>0</v>
          </cell>
          <cell r="H185">
            <v>0</v>
          </cell>
          <cell r="J185">
            <v>0.12</v>
          </cell>
          <cell r="K185">
            <v>0</v>
          </cell>
          <cell r="L185">
            <v>0</v>
          </cell>
          <cell r="M185">
            <v>5.0000000000000001E-3</v>
          </cell>
          <cell r="N185">
            <v>6.2188987655903999E-2</v>
          </cell>
          <cell r="P185">
            <v>-0.15</v>
          </cell>
          <cell r="R185">
            <v>0</v>
          </cell>
          <cell r="S185">
            <v>37.765099999999997</v>
          </cell>
        </row>
        <row r="186">
          <cell r="D186">
            <v>42339</v>
          </cell>
          <cell r="E186">
            <v>4.9710000000000001</v>
          </cell>
          <cell r="F186">
            <v>-0.19</v>
          </cell>
          <cell r="G186">
            <v>0</v>
          </cell>
          <cell r="H186">
            <v>0</v>
          </cell>
          <cell r="J186">
            <v>0.12</v>
          </cell>
          <cell r="K186">
            <v>0</v>
          </cell>
          <cell r="L186">
            <v>0</v>
          </cell>
          <cell r="M186">
            <v>5.0000000000000001E-3</v>
          </cell>
          <cell r="N186">
            <v>6.2214782604374998E-2</v>
          </cell>
          <cell r="P186">
            <v>-0.1525</v>
          </cell>
          <cell r="R186">
            <v>0</v>
          </cell>
          <cell r="S186">
            <v>22.7651</v>
          </cell>
        </row>
        <row r="187">
          <cell r="D187">
            <v>42370</v>
          </cell>
          <cell r="E187">
            <v>5.14</v>
          </cell>
          <cell r="F187">
            <v>-0.19</v>
          </cell>
          <cell r="G187">
            <v>0</v>
          </cell>
          <cell r="H187">
            <v>0</v>
          </cell>
          <cell r="J187">
            <v>0.12</v>
          </cell>
          <cell r="K187">
            <v>0</v>
          </cell>
          <cell r="L187">
            <v>0</v>
          </cell>
          <cell r="M187">
            <v>5.0000000000000001E-3</v>
          </cell>
          <cell r="N187">
            <v>6.2241437384693003E-2</v>
          </cell>
          <cell r="P187">
            <v>-0.155</v>
          </cell>
          <cell r="R187">
            <v>0</v>
          </cell>
          <cell r="S187">
            <v>54.296999999999997</v>
          </cell>
        </row>
        <row r="188">
          <cell r="D188">
            <v>42401</v>
          </cell>
          <cell r="E188">
            <v>5.0339999999999998</v>
          </cell>
          <cell r="F188">
            <v>-0.19</v>
          </cell>
          <cell r="G188">
            <v>0</v>
          </cell>
          <cell r="H188">
            <v>0</v>
          </cell>
          <cell r="J188">
            <v>0.12</v>
          </cell>
          <cell r="K188">
            <v>0</v>
          </cell>
          <cell r="L188">
            <v>0</v>
          </cell>
          <cell r="M188">
            <v>5.0000000000000001E-3</v>
          </cell>
          <cell r="N188">
            <v>6.2268092165247001E-2</v>
          </cell>
          <cell r="P188">
            <v>-0.14749999999999999</v>
          </cell>
          <cell r="R188">
            <v>0</v>
          </cell>
          <cell r="S188">
            <v>44.296999999999997</v>
          </cell>
        </row>
        <row r="189">
          <cell r="D189">
            <v>42430</v>
          </cell>
          <cell r="E189">
            <v>4.8840000000000003</v>
          </cell>
          <cell r="F189">
            <v>-0.19</v>
          </cell>
          <cell r="G189">
            <v>0</v>
          </cell>
          <cell r="H189">
            <v>0</v>
          </cell>
          <cell r="J189">
            <v>0.12</v>
          </cell>
          <cell r="K189">
            <v>0</v>
          </cell>
          <cell r="L189">
            <v>0</v>
          </cell>
          <cell r="M189">
            <v>5.0000000000000001E-3</v>
          </cell>
          <cell r="N189">
            <v>6.2293027282754002E-2</v>
          </cell>
          <cell r="P189">
            <v>-0.14499999999999999</v>
          </cell>
          <cell r="R189">
            <v>0</v>
          </cell>
          <cell r="S189">
            <v>34.296999999999997</v>
          </cell>
        </row>
        <row r="190">
          <cell r="D190">
            <v>42461</v>
          </cell>
          <cell r="E190">
            <v>4.7009999999999996</v>
          </cell>
          <cell r="F190">
            <v>-0.19</v>
          </cell>
          <cell r="G190">
            <v>0</v>
          </cell>
          <cell r="H190">
            <v>0</v>
          </cell>
          <cell r="J190">
            <v>0.29499999999999998</v>
          </cell>
          <cell r="K190">
            <v>0</v>
          </cell>
          <cell r="L190">
            <v>0</v>
          </cell>
          <cell r="M190">
            <v>5.0000000000000001E-3</v>
          </cell>
          <cell r="N190">
            <v>6.2319682063765001E-2</v>
          </cell>
          <cell r="P190">
            <v>-0.15</v>
          </cell>
          <cell r="R190">
            <v>0</v>
          </cell>
          <cell r="S190">
            <v>33.152799999999999</v>
          </cell>
        </row>
        <row r="191">
          <cell r="D191">
            <v>42491</v>
          </cell>
          <cell r="E191">
            <v>4.6760000000000002</v>
          </cell>
          <cell r="F191">
            <v>-0.19</v>
          </cell>
          <cell r="G191">
            <v>0</v>
          </cell>
          <cell r="H191">
            <v>0</v>
          </cell>
          <cell r="J191">
            <v>0.29499999999999998</v>
          </cell>
          <cell r="K191">
            <v>0</v>
          </cell>
          <cell r="L191">
            <v>0</v>
          </cell>
          <cell r="M191">
            <v>5.0000000000000001E-3</v>
          </cell>
          <cell r="N191">
            <v>6.2345477013354002E-2</v>
          </cell>
          <cell r="P191">
            <v>0</v>
          </cell>
          <cell r="R191">
            <v>0</v>
          </cell>
          <cell r="S191">
            <v>38.152799999999999</v>
          </cell>
        </row>
        <row r="192">
          <cell r="D192">
            <v>42522</v>
          </cell>
          <cell r="E192">
            <v>4.7050000000000001</v>
          </cell>
          <cell r="F192">
            <v>-0.19</v>
          </cell>
          <cell r="G192">
            <v>0</v>
          </cell>
          <cell r="H192">
            <v>0</v>
          </cell>
          <cell r="J192">
            <v>0.29499999999999998</v>
          </cell>
          <cell r="K192">
            <v>0</v>
          </cell>
          <cell r="L192">
            <v>0</v>
          </cell>
          <cell r="M192">
            <v>5.0000000000000001E-3</v>
          </cell>
          <cell r="N192">
            <v>6.2372131794828999E-2</v>
          </cell>
          <cell r="P192">
            <v>0</v>
          </cell>
          <cell r="R192">
            <v>0</v>
          </cell>
          <cell r="S192">
            <v>63.152799999999999</v>
          </cell>
        </row>
        <row r="193">
          <cell r="D193">
            <v>42552</v>
          </cell>
          <cell r="E193">
            <v>4.7350000000000003</v>
          </cell>
          <cell r="F193">
            <v>-0.19</v>
          </cell>
          <cell r="G193">
            <v>0</v>
          </cell>
          <cell r="H193">
            <v>0</v>
          </cell>
          <cell r="J193">
            <v>0.29499999999999998</v>
          </cell>
          <cell r="K193">
            <v>0</v>
          </cell>
          <cell r="L193">
            <v>0</v>
          </cell>
          <cell r="M193">
            <v>5.0000000000000001E-3</v>
          </cell>
          <cell r="N193">
            <v>6.2397926744868E-2</v>
          </cell>
          <cell r="P193">
            <v>0</v>
          </cell>
          <cell r="R193">
            <v>0</v>
          </cell>
          <cell r="S193">
            <v>59.814100000000003</v>
          </cell>
        </row>
        <row r="194">
          <cell r="D194">
            <v>42583</v>
          </cell>
          <cell r="E194">
            <v>4.7549999999999999</v>
          </cell>
          <cell r="F194">
            <v>-0.19</v>
          </cell>
          <cell r="G194">
            <v>0</v>
          </cell>
          <cell r="H194">
            <v>0</v>
          </cell>
          <cell r="J194">
            <v>0.29499999999999998</v>
          </cell>
          <cell r="K194">
            <v>0</v>
          </cell>
          <cell r="L194">
            <v>0</v>
          </cell>
          <cell r="M194">
            <v>5.0000000000000001E-3</v>
          </cell>
          <cell r="N194">
            <v>6.2424581526807001E-2</v>
          </cell>
          <cell r="P194">
            <v>0</v>
          </cell>
          <cell r="R194">
            <v>0</v>
          </cell>
          <cell r="S194">
            <v>69.814099999999996</v>
          </cell>
        </row>
        <row r="195">
          <cell r="D195">
            <v>42614</v>
          </cell>
          <cell r="E195">
            <v>4.7759999999999998</v>
          </cell>
          <cell r="F195">
            <v>-0.19</v>
          </cell>
          <cell r="G195">
            <v>0</v>
          </cell>
          <cell r="H195">
            <v>0</v>
          </cell>
          <cell r="J195">
            <v>0.29499999999999998</v>
          </cell>
          <cell r="K195">
            <v>0</v>
          </cell>
          <cell r="L195">
            <v>0</v>
          </cell>
          <cell r="M195">
            <v>5.0000000000000001E-3</v>
          </cell>
          <cell r="N195">
            <v>6.2451236308981001E-2</v>
          </cell>
          <cell r="P195">
            <v>0</v>
          </cell>
          <cell r="R195">
            <v>0</v>
          </cell>
          <cell r="S195">
            <v>49.814100000000003</v>
          </cell>
        </row>
        <row r="196">
          <cell r="D196">
            <v>42644</v>
          </cell>
          <cell r="E196">
            <v>4.806</v>
          </cell>
          <cell r="F196">
            <v>-0.19</v>
          </cell>
          <cell r="G196">
            <v>0</v>
          </cell>
          <cell r="H196">
            <v>0</v>
          </cell>
          <cell r="J196">
            <v>0.29499999999999998</v>
          </cell>
          <cell r="K196">
            <v>0</v>
          </cell>
          <cell r="L196">
            <v>0</v>
          </cell>
          <cell r="M196">
            <v>5.0000000000000001E-3</v>
          </cell>
          <cell r="N196">
            <v>6.2477031259697002E-2</v>
          </cell>
          <cell r="P196">
            <v>0</v>
          </cell>
          <cell r="R196">
            <v>0</v>
          </cell>
          <cell r="S196">
            <v>67.980500000000006</v>
          </cell>
        </row>
        <row r="197">
          <cell r="D197">
            <v>42675</v>
          </cell>
          <cell r="E197">
            <v>4.9459999999999997</v>
          </cell>
          <cell r="F197">
            <v>-0.19</v>
          </cell>
          <cell r="G197">
            <v>0</v>
          </cell>
          <cell r="H197">
            <v>0</v>
          </cell>
          <cell r="J197">
            <v>0.12</v>
          </cell>
          <cell r="K197">
            <v>0</v>
          </cell>
          <cell r="L197">
            <v>0</v>
          </cell>
          <cell r="M197">
            <v>5.0000000000000001E-3</v>
          </cell>
          <cell r="N197">
            <v>6.2503686042334999E-2</v>
          </cell>
          <cell r="P197">
            <v>0</v>
          </cell>
          <cell r="R197">
            <v>0</v>
          </cell>
          <cell r="S197">
            <v>37.980499999999999</v>
          </cell>
        </row>
        <row r="198">
          <cell r="D198">
            <v>42705</v>
          </cell>
          <cell r="E198">
            <v>5.0709999999999997</v>
          </cell>
          <cell r="F198">
            <v>-0.19</v>
          </cell>
          <cell r="G198">
            <v>0</v>
          </cell>
          <cell r="H198">
            <v>0</v>
          </cell>
          <cell r="J198">
            <v>0.12</v>
          </cell>
          <cell r="K198">
            <v>0</v>
          </cell>
          <cell r="L198">
            <v>0</v>
          </cell>
          <cell r="M198">
            <v>5.0000000000000001E-3</v>
          </cell>
          <cell r="N198">
            <v>6.2529480993500003E-2</v>
          </cell>
          <cell r="P198">
            <v>0</v>
          </cell>
          <cell r="R198">
            <v>0</v>
          </cell>
          <cell r="S198">
            <v>22.980499999999999</v>
          </cell>
        </row>
        <row r="199">
          <cell r="D199">
            <v>42736</v>
          </cell>
          <cell r="E199">
            <v>5.2450000000000001</v>
          </cell>
          <cell r="F199">
            <v>-0.19</v>
          </cell>
          <cell r="G199">
            <v>0</v>
          </cell>
          <cell r="H199">
            <v>0</v>
          </cell>
          <cell r="J199">
            <v>0.12</v>
          </cell>
          <cell r="K199">
            <v>0</v>
          </cell>
          <cell r="L199">
            <v>0</v>
          </cell>
          <cell r="M199">
            <v>5.0000000000000001E-3</v>
          </cell>
          <cell r="N199">
            <v>6.2556135776603003E-2</v>
          </cell>
          <cell r="P199">
            <v>0</v>
          </cell>
          <cell r="R199">
            <v>0</v>
          </cell>
          <cell r="S199">
            <v>54.5227</v>
          </cell>
        </row>
        <row r="200">
          <cell r="D200">
            <v>42767</v>
          </cell>
          <cell r="E200">
            <v>5.1390000000000002</v>
          </cell>
          <cell r="F200">
            <v>-0.19</v>
          </cell>
          <cell r="G200">
            <v>0</v>
          </cell>
          <cell r="H200">
            <v>0</v>
          </cell>
          <cell r="J200">
            <v>0.12</v>
          </cell>
          <cell r="K200">
            <v>0</v>
          </cell>
          <cell r="L200">
            <v>0</v>
          </cell>
          <cell r="M200">
            <v>5.0000000000000001E-3</v>
          </cell>
          <cell r="N200">
            <v>6.2582790559940996E-2</v>
          </cell>
          <cell r="P200">
            <v>0</v>
          </cell>
          <cell r="R200">
            <v>0</v>
          </cell>
          <cell r="S200">
            <v>44.5227</v>
          </cell>
        </row>
        <row r="201">
          <cell r="D201">
            <v>42795</v>
          </cell>
          <cell r="E201">
            <v>4.9889999999999999</v>
          </cell>
          <cell r="F201">
            <v>-0.19</v>
          </cell>
          <cell r="G201">
            <v>0</v>
          </cell>
          <cell r="H201">
            <v>0</v>
          </cell>
          <cell r="J201">
            <v>0.12</v>
          </cell>
          <cell r="K201">
            <v>0</v>
          </cell>
          <cell r="L201">
            <v>0</v>
          </cell>
          <cell r="M201">
            <v>0</v>
          </cell>
          <cell r="N201">
            <v>6.2606865848319995E-2</v>
          </cell>
          <cell r="P201">
            <v>0</v>
          </cell>
          <cell r="R201">
            <v>0</v>
          </cell>
          <cell r="S201">
            <v>34.5227</v>
          </cell>
        </row>
        <row r="202">
          <cell r="D202">
            <v>42826</v>
          </cell>
          <cell r="E202">
            <v>4.806</v>
          </cell>
          <cell r="F202">
            <v>-0.19</v>
          </cell>
          <cell r="G202">
            <v>0</v>
          </cell>
          <cell r="H202">
            <v>0</v>
          </cell>
          <cell r="J202">
            <v>0.29499999999999998</v>
          </cell>
          <cell r="K202">
            <v>0</v>
          </cell>
          <cell r="L202">
            <v>0</v>
          </cell>
          <cell r="M202">
            <v>0</v>
          </cell>
          <cell r="N202">
            <v>6.2633520632107004E-2</v>
          </cell>
          <cell r="P202">
            <v>0</v>
          </cell>
          <cell r="R202">
            <v>0</v>
          </cell>
          <cell r="S202">
            <v>33.383099999999999</v>
          </cell>
        </row>
        <row r="203">
          <cell r="D203">
            <v>42856</v>
          </cell>
          <cell r="E203">
            <v>4.7809999999999997</v>
          </cell>
          <cell r="F203">
            <v>-0.19</v>
          </cell>
          <cell r="G203">
            <v>0</v>
          </cell>
          <cell r="H203">
            <v>0</v>
          </cell>
          <cell r="J203">
            <v>0.29499999999999998</v>
          </cell>
          <cell r="K203">
            <v>0</v>
          </cell>
          <cell r="L203">
            <v>0</v>
          </cell>
          <cell r="M203">
            <v>0</v>
          </cell>
          <cell r="N203">
            <v>6.2659315584384007E-2</v>
          </cell>
          <cell r="P203">
            <v>0</v>
          </cell>
          <cell r="R203">
            <v>0</v>
          </cell>
          <cell r="S203">
            <v>38.383099999999999</v>
          </cell>
        </row>
        <row r="204">
          <cell r="D204">
            <v>42887</v>
          </cell>
          <cell r="E204">
            <v>4.8099999999999996</v>
          </cell>
          <cell r="F204">
            <v>-0.19</v>
          </cell>
          <cell r="G204">
            <v>0</v>
          </cell>
          <cell r="H204">
            <v>0</v>
          </cell>
          <cell r="J204">
            <v>0.29499999999999998</v>
          </cell>
          <cell r="K204">
            <v>0</v>
          </cell>
          <cell r="L204">
            <v>0</v>
          </cell>
          <cell r="M204">
            <v>0</v>
          </cell>
          <cell r="N204">
            <v>6.2685970368634006E-2</v>
          </cell>
          <cell r="P204">
            <v>0</v>
          </cell>
          <cell r="R204">
            <v>0</v>
          </cell>
          <cell r="S204">
            <v>63.383099999999999</v>
          </cell>
        </row>
        <row r="205">
          <cell r="D205">
            <v>42917</v>
          </cell>
          <cell r="E205">
            <v>4.84</v>
          </cell>
          <cell r="F205">
            <v>-0.19</v>
          </cell>
          <cell r="G205">
            <v>0</v>
          </cell>
          <cell r="H205">
            <v>0</v>
          </cell>
          <cell r="J205">
            <v>0.29499999999999998</v>
          </cell>
          <cell r="K205">
            <v>0</v>
          </cell>
          <cell r="L205">
            <v>0</v>
          </cell>
          <cell r="M205">
            <v>0</v>
          </cell>
          <cell r="N205">
            <v>6.2711765321358998E-2</v>
          </cell>
          <cell r="P205">
            <v>0</v>
          </cell>
          <cell r="R205">
            <v>0</v>
          </cell>
          <cell r="S205">
            <v>60.153799999999997</v>
          </cell>
        </row>
        <row r="206">
          <cell r="D206">
            <v>42948</v>
          </cell>
          <cell r="E206">
            <v>4.8600000000000003</v>
          </cell>
          <cell r="F206">
            <v>-0.19</v>
          </cell>
          <cell r="G206">
            <v>0</v>
          </cell>
          <cell r="H206">
            <v>0</v>
          </cell>
          <cell r="J206">
            <v>0.29499999999999998</v>
          </cell>
          <cell r="K206">
            <v>0</v>
          </cell>
          <cell r="L206">
            <v>0</v>
          </cell>
          <cell r="M206">
            <v>0</v>
          </cell>
          <cell r="N206">
            <v>6.2738420106074E-2</v>
          </cell>
          <cell r="P206">
            <v>0</v>
          </cell>
          <cell r="R206">
            <v>0</v>
          </cell>
          <cell r="S206">
            <v>70.153800000000004</v>
          </cell>
        </row>
        <row r="207">
          <cell r="D207">
            <v>42979</v>
          </cell>
          <cell r="E207">
            <v>4.8810000000000002</v>
          </cell>
          <cell r="F207">
            <v>-0.19</v>
          </cell>
          <cell r="G207">
            <v>0</v>
          </cell>
          <cell r="H207">
            <v>0</v>
          </cell>
          <cell r="J207">
            <v>0.29499999999999998</v>
          </cell>
          <cell r="K207">
            <v>0</v>
          </cell>
          <cell r="L207">
            <v>0</v>
          </cell>
          <cell r="M207">
            <v>0</v>
          </cell>
          <cell r="N207">
            <v>6.2765074891024994E-2</v>
          </cell>
          <cell r="P207">
            <v>0</v>
          </cell>
          <cell r="R207">
            <v>0</v>
          </cell>
          <cell r="S207">
            <v>50.153799999999997</v>
          </cell>
        </row>
        <row r="208">
          <cell r="D208">
            <v>43009</v>
          </cell>
          <cell r="E208">
            <v>4.9109999999999996</v>
          </cell>
          <cell r="F208">
            <v>-0.19</v>
          </cell>
          <cell r="G208">
            <v>0</v>
          </cell>
          <cell r="H208">
            <v>0</v>
          </cell>
          <cell r="J208">
            <v>0.29499999999999998</v>
          </cell>
          <cell r="K208">
            <v>0</v>
          </cell>
          <cell r="L208">
            <v>0</v>
          </cell>
          <cell r="M208">
            <v>0</v>
          </cell>
          <cell r="N208">
            <v>6.2790869844427E-2</v>
          </cell>
          <cell r="P208">
            <v>0</v>
          </cell>
          <cell r="R208">
            <v>0</v>
          </cell>
          <cell r="S208">
            <v>68.195999999999998</v>
          </cell>
        </row>
        <row r="209">
          <cell r="D209">
            <v>43040</v>
          </cell>
          <cell r="E209">
            <v>5.0510000000000002</v>
          </cell>
          <cell r="F209">
            <v>-0.19</v>
          </cell>
          <cell r="G209">
            <v>0</v>
          </cell>
          <cell r="H209">
            <v>0</v>
          </cell>
          <cell r="J209">
            <v>0.12</v>
          </cell>
          <cell r="K209">
            <v>0</v>
          </cell>
          <cell r="L209">
            <v>0</v>
          </cell>
          <cell r="M209">
            <v>0</v>
          </cell>
          <cell r="N209">
            <v>6.2817524629841998E-2</v>
          </cell>
          <cell r="R209">
            <v>0</v>
          </cell>
          <cell r="S209">
            <v>38.195999999999998</v>
          </cell>
        </row>
        <row r="210">
          <cell r="D210">
            <v>43070</v>
          </cell>
          <cell r="E210">
            <v>5.1760000000000002</v>
          </cell>
          <cell r="F210">
            <v>-0.19</v>
          </cell>
          <cell r="G210">
            <v>0</v>
          </cell>
          <cell r="H210">
            <v>0</v>
          </cell>
          <cell r="J210">
            <v>0.12</v>
          </cell>
          <cell r="K210">
            <v>0</v>
          </cell>
          <cell r="L210">
            <v>0</v>
          </cell>
          <cell r="M210">
            <v>0</v>
          </cell>
          <cell r="N210">
            <v>6.2843319583693005E-2</v>
          </cell>
          <cell r="R210">
            <v>0</v>
          </cell>
          <cell r="S210">
            <v>23.196000000000002</v>
          </cell>
        </row>
        <row r="211">
          <cell r="D211">
            <v>43101</v>
          </cell>
          <cell r="E211">
            <v>5.3550000000000004</v>
          </cell>
          <cell r="F211">
            <v>-0.19</v>
          </cell>
          <cell r="G211">
            <v>0</v>
          </cell>
          <cell r="H211">
            <v>0</v>
          </cell>
          <cell r="J211">
            <v>0.12</v>
          </cell>
          <cell r="K211">
            <v>0</v>
          </cell>
          <cell r="L211">
            <v>0</v>
          </cell>
          <cell r="M211">
            <v>0</v>
          </cell>
          <cell r="N211">
            <v>6.2869974369570994E-2</v>
          </cell>
          <cell r="R211">
            <v>0</v>
          </cell>
          <cell r="S211">
            <v>54.7485</v>
          </cell>
        </row>
        <row r="212">
          <cell r="D212">
            <v>43132</v>
          </cell>
          <cell r="E212">
            <v>5.2489999999999997</v>
          </cell>
          <cell r="F212">
            <v>-0.19</v>
          </cell>
          <cell r="G212">
            <v>0</v>
          </cell>
          <cell r="H212">
            <v>0</v>
          </cell>
          <cell r="J212">
            <v>0.12</v>
          </cell>
          <cell r="K212">
            <v>0</v>
          </cell>
          <cell r="L212">
            <v>0</v>
          </cell>
          <cell r="M212">
            <v>0</v>
          </cell>
          <cell r="N212">
            <v>6.2896629155685002E-2</v>
          </cell>
          <cell r="R212">
            <v>0</v>
          </cell>
          <cell r="S212">
            <v>44.7485</v>
          </cell>
        </row>
        <row r="213">
          <cell r="D213">
            <v>43160</v>
          </cell>
          <cell r="E213">
            <v>5.0990000000000002</v>
          </cell>
          <cell r="F213">
            <v>-0.19</v>
          </cell>
          <cell r="G213">
            <v>0</v>
          </cell>
          <cell r="H213">
            <v>0</v>
          </cell>
          <cell r="J213">
            <v>0.12</v>
          </cell>
          <cell r="K213">
            <v>0</v>
          </cell>
          <cell r="L213">
            <v>0</v>
          </cell>
          <cell r="M213">
            <v>0</v>
          </cell>
          <cell r="N213">
            <v>6.2920704446570996E-2</v>
          </cell>
          <cell r="R213">
            <v>0</v>
          </cell>
          <cell r="S213">
            <v>34.7485</v>
          </cell>
        </row>
        <row r="214">
          <cell r="D214">
            <v>43191</v>
          </cell>
          <cell r="E214">
            <v>4.9160000000000004</v>
          </cell>
          <cell r="F214">
            <v>-0.19</v>
          </cell>
          <cell r="G214">
            <v>0</v>
          </cell>
          <cell r="H214">
            <v>0</v>
          </cell>
          <cell r="J214">
            <v>0.29499999999999998</v>
          </cell>
          <cell r="K214">
            <v>0</v>
          </cell>
          <cell r="L214">
            <v>0</v>
          </cell>
          <cell r="M214">
            <v>0</v>
          </cell>
          <cell r="N214">
            <v>6.2947359233134006E-2</v>
          </cell>
          <cell r="R214">
            <v>0</v>
          </cell>
          <cell r="S214">
            <v>33.613300000000002</v>
          </cell>
        </row>
        <row r="215">
          <cell r="D215">
            <v>43221</v>
          </cell>
          <cell r="E215">
            <v>4.891</v>
          </cell>
          <cell r="F215">
            <v>-0.19</v>
          </cell>
          <cell r="G215">
            <v>0</v>
          </cell>
          <cell r="H215">
            <v>0</v>
          </cell>
          <cell r="J215">
            <v>0.29499999999999998</v>
          </cell>
          <cell r="K215">
            <v>0</v>
          </cell>
          <cell r="L215">
            <v>0</v>
          </cell>
          <cell r="M215">
            <v>0</v>
          </cell>
          <cell r="N215">
            <v>6.2973154188096001E-2</v>
          </cell>
          <cell r="R215">
            <v>0</v>
          </cell>
          <cell r="S215">
            <v>38.613300000000002</v>
          </cell>
        </row>
        <row r="216">
          <cell r="D216">
            <v>43252</v>
          </cell>
          <cell r="E216">
            <v>4.92</v>
          </cell>
          <cell r="F216">
            <v>-0.19</v>
          </cell>
          <cell r="G216">
            <v>0</v>
          </cell>
          <cell r="H216">
            <v>0</v>
          </cell>
          <cell r="J216">
            <v>0.29499999999999998</v>
          </cell>
          <cell r="K216">
            <v>0</v>
          </cell>
          <cell r="L216">
            <v>0</v>
          </cell>
          <cell r="M216">
            <v>0</v>
          </cell>
          <cell r="N216">
            <v>6.2999808975123001E-2</v>
          </cell>
          <cell r="R216">
            <v>0</v>
          </cell>
          <cell r="S216">
            <v>63.613300000000002</v>
          </cell>
        </row>
        <row r="217">
          <cell r="D217">
            <v>43282</v>
          </cell>
          <cell r="E217">
            <v>4.95</v>
          </cell>
          <cell r="F217">
            <v>-0.19</v>
          </cell>
          <cell r="G217">
            <v>0</v>
          </cell>
          <cell r="H217">
            <v>0</v>
          </cell>
          <cell r="J217">
            <v>0.29499999999999998</v>
          </cell>
          <cell r="K217">
            <v>0</v>
          </cell>
          <cell r="L217">
            <v>0</v>
          </cell>
          <cell r="M217">
            <v>0</v>
          </cell>
          <cell r="N217">
            <v>6.3025603930533997E-2</v>
          </cell>
          <cell r="R217">
            <v>0</v>
          </cell>
          <cell r="S217">
            <v>60.493400000000001</v>
          </cell>
        </row>
        <row r="218">
          <cell r="D218">
            <v>43313</v>
          </cell>
          <cell r="E218">
            <v>4.97</v>
          </cell>
          <cell r="F218">
            <v>-0.19</v>
          </cell>
          <cell r="G218">
            <v>0</v>
          </cell>
          <cell r="H218">
            <v>0</v>
          </cell>
          <cell r="J218">
            <v>0.29499999999999998</v>
          </cell>
          <cell r="K218">
            <v>0</v>
          </cell>
          <cell r="L218">
            <v>0</v>
          </cell>
          <cell r="M218">
            <v>0</v>
          </cell>
          <cell r="N218">
            <v>6.3052258718025E-2</v>
          </cell>
          <cell r="R218">
            <v>0</v>
          </cell>
          <cell r="S218">
            <v>70.493399999999994</v>
          </cell>
        </row>
        <row r="219">
          <cell r="D219">
            <v>43344</v>
          </cell>
          <cell r="E219">
            <v>4.9909999999999997</v>
          </cell>
          <cell r="F219">
            <v>-0.19</v>
          </cell>
          <cell r="G219">
            <v>0</v>
          </cell>
          <cell r="H219">
            <v>0</v>
          </cell>
          <cell r="J219">
            <v>0.29499999999999998</v>
          </cell>
          <cell r="K219">
            <v>0</v>
          </cell>
          <cell r="L219">
            <v>0</v>
          </cell>
          <cell r="M219">
            <v>0</v>
          </cell>
          <cell r="N219">
            <v>6.3078913505750997E-2</v>
          </cell>
          <cell r="R219">
            <v>0</v>
          </cell>
          <cell r="S219">
            <v>50.493400000000001</v>
          </cell>
        </row>
        <row r="220">
          <cell r="D220">
            <v>43374</v>
          </cell>
          <cell r="E220">
            <v>5.0209999999999999</v>
          </cell>
          <cell r="F220">
            <v>-0.19</v>
          </cell>
          <cell r="G220">
            <v>0</v>
          </cell>
          <cell r="H220">
            <v>0</v>
          </cell>
          <cell r="J220">
            <v>0.29499999999999998</v>
          </cell>
          <cell r="K220">
            <v>0</v>
          </cell>
          <cell r="L220">
            <v>0</v>
          </cell>
          <cell r="M220">
            <v>0</v>
          </cell>
          <cell r="N220">
            <v>6.3104708461838993E-2</v>
          </cell>
          <cell r="R220">
            <v>0</v>
          </cell>
          <cell r="S220">
            <v>68.4114</v>
          </cell>
        </row>
        <row r="221">
          <cell r="D221">
            <v>43405</v>
          </cell>
          <cell r="E221">
            <v>5.1609999999999996</v>
          </cell>
          <cell r="F221">
            <v>-0.19</v>
          </cell>
          <cell r="G221">
            <v>0</v>
          </cell>
          <cell r="H221">
            <v>0</v>
          </cell>
          <cell r="J221">
            <v>0.12</v>
          </cell>
          <cell r="K221">
            <v>0</v>
          </cell>
          <cell r="L221">
            <v>0</v>
          </cell>
          <cell r="M221">
            <v>0</v>
          </cell>
          <cell r="N221">
            <v>6.3131363250028993E-2</v>
          </cell>
          <cell r="R221">
            <v>0</v>
          </cell>
          <cell r="S221">
            <v>38.4114</v>
          </cell>
        </row>
        <row r="222">
          <cell r="D222">
            <v>43435</v>
          </cell>
          <cell r="E222">
            <v>5.2859999999999996</v>
          </cell>
          <cell r="F222">
            <v>-0.19</v>
          </cell>
          <cell r="G222">
            <v>0</v>
          </cell>
          <cell r="H222">
            <v>0</v>
          </cell>
          <cell r="J222">
            <v>0.12</v>
          </cell>
          <cell r="K222">
            <v>0</v>
          </cell>
          <cell r="L222">
            <v>0</v>
          </cell>
          <cell r="M222">
            <v>0</v>
          </cell>
          <cell r="N222">
            <v>6.3157158206566005E-2</v>
          </cell>
          <cell r="R222">
            <v>0</v>
          </cell>
          <cell r="S222">
            <v>23.4114</v>
          </cell>
        </row>
        <row r="223">
          <cell r="D223">
            <v>43466</v>
          </cell>
          <cell r="E223">
            <v>5.4649999999999999</v>
          </cell>
          <cell r="F223">
            <v>-0.19</v>
          </cell>
          <cell r="G223">
            <v>0</v>
          </cell>
          <cell r="H223">
            <v>0</v>
          </cell>
          <cell r="J223">
            <v>0.12</v>
          </cell>
          <cell r="K223">
            <v>0</v>
          </cell>
          <cell r="L223">
            <v>0</v>
          </cell>
          <cell r="M223">
            <v>0</v>
          </cell>
          <cell r="N223">
            <v>6.3183812995218996E-2</v>
          </cell>
          <cell r="R223">
            <v>0</v>
          </cell>
          <cell r="S223">
            <v>54.974299999999999</v>
          </cell>
        </row>
        <row r="224">
          <cell r="D224">
            <v>43497</v>
          </cell>
          <cell r="E224">
            <v>5.359</v>
          </cell>
          <cell r="F224">
            <v>0</v>
          </cell>
          <cell r="G224">
            <v>0</v>
          </cell>
          <cell r="H224">
            <v>0</v>
          </cell>
          <cell r="J224">
            <v>0.31</v>
          </cell>
          <cell r="K224">
            <v>0</v>
          </cell>
          <cell r="L224">
            <v>0</v>
          </cell>
          <cell r="M224">
            <v>0</v>
          </cell>
          <cell r="N224">
            <v>6.3210467784109006E-2</v>
          </cell>
          <cell r="R224">
            <v>0</v>
          </cell>
          <cell r="S224">
            <v>44.974299999999999</v>
          </cell>
        </row>
        <row r="225">
          <cell r="D225">
            <v>43525</v>
          </cell>
          <cell r="E225">
            <v>5.2089999999999996</v>
          </cell>
          <cell r="F225">
            <v>0</v>
          </cell>
          <cell r="G225">
            <v>0</v>
          </cell>
          <cell r="H225">
            <v>0</v>
          </cell>
          <cell r="J225">
            <v>0.31</v>
          </cell>
          <cell r="K225">
            <v>0</v>
          </cell>
          <cell r="L225">
            <v>0</v>
          </cell>
          <cell r="M225">
            <v>0</v>
          </cell>
          <cell r="N225">
            <v>6.3234543077501995E-2</v>
          </cell>
          <cell r="R225">
            <v>0</v>
          </cell>
          <cell r="S225">
            <v>34.974299999999999</v>
          </cell>
        </row>
        <row r="226">
          <cell r="D226">
            <v>43556</v>
          </cell>
          <cell r="E226">
            <v>5.0259999999999998</v>
          </cell>
          <cell r="F226">
            <v>0</v>
          </cell>
          <cell r="G226">
            <v>0</v>
          </cell>
          <cell r="H226">
            <v>0</v>
          </cell>
          <cell r="J226">
            <v>0.3775</v>
          </cell>
          <cell r="K226">
            <v>0</v>
          </cell>
          <cell r="L226">
            <v>0</v>
          </cell>
          <cell r="M226">
            <v>0</v>
          </cell>
          <cell r="N226">
            <v>6.3261197866839994E-2</v>
          </cell>
          <cell r="R226">
            <v>0</v>
          </cell>
          <cell r="S226">
            <v>33.843499999999999</v>
          </cell>
        </row>
        <row r="227">
          <cell r="D227">
            <v>43586</v>
          </cell>
          <cell r="E227">
            <v>5.0010000000000003</v>
          </cell>
          <cell r="F227">
            <v>0</v>
          </cell>
          <cell r="G227">
            <v>0</v>
          </cell>
          <cell r="H227">
            <v>0</v>
          </cell>
          <cell r="J227">
            <v>0.3775</v>
          </cell>
          <cell r="K227">
            <v>0</v>
          </cell>
          <cell r="L227">
            <v>0</v>
          </cell>
          <cell r="M227">
            <v>0</v>
          </cell>
          <cell r="N227">
            <v>6.3286992824488006E-2</v>
          </cell>
          <cell r="R227">
            <v>0</v>
          </cell>
          <cell r="S227">
            <v>38.843499999999999</v>
          </cell>
        </row>
        <row r="228">
          <cell r="D228">
            <v>43617</v>
          </cell>
          <cell r="E228">
            <v>5.03</v>
          </cell>
          <cell r="F228">
            <v>0</v>
          </cell>
          <cell r="G228">
            <v>0</v>
          </cell>
          <cell r="H228">
            <v>0</v>
          </cell>
          <cell r="J228">
            <v>0.3775</v>
          </cell>
          <cell r="K228">
            <v>0</v>
          </cell>
          <cell r="L228">
            <v>0</v>
          </cell>
          <cell r="M228">
            <v>0</v>
          </cell>
          <cell r="N228">
            <v>6.3313647614289995E-2</v>
          </cell>
          <cell r="R228">
            <v>0</v>
          </cell>
          <cell r="S228">
            <v>63.843499999999999</v>
          </cell>
        </row>
        <row r="229">
          <cell r="D229">
            <v>43647</v>
          </cell>
          <cell r="E229">
            <v>5.0599999999999996</v>
          </cell>
          <cell r="F229">
            <v>0</v>
          </cell>
          <cell r="G229">
            <v>0</v>
          </cell>
          <cell r="H229">
            <v>0</v>
          </cell>
          <cell r="J229">
            <v>0.3775</v>
          </cell>
          <cell r="K229">
            <v>0</v>
          </cell>
          <cell r="L229">
            <v>0</v>
          </cell>
          <cell r="M229">
            <v>0</v>
          </cell>
          <cell r="N229">
            <v>6.3339442572386995E-2</v>
          </cell>
          <cell r="R229">
            <v>0</v>
          </cell>
          <cell r="S229">
            <v>60.833100000000002</v>
          </cell>
        </row>
        <row r="230">
          <cell r="D230">
            <v>43678</v>
          </cell>
          <cell r="E230">
            <v>5.08</v>
          </cell>
          <cell r="F230">
            <v>0</v>
          </cell>
          <cell r="G230">
            <v>0</v>
          </cell>
          <cell r="H230">
            <v>0</v>
          </cell>
          <cell r="J230">
            <v>0.3775</v>
          </cell>
          <cell r="K230">
            <v>0</v>
          </cell>
          <cell r="L230">
            <v>0</v>
          </cell>
          <cell r="M230">
            <v>0</v>
          </cell>
          <cell r="N230">
            <v>6.3366097362653001E-2</v>
          </cell>
          <cell r="R230">
            <v>0</v>
          </cell>
          <cell r="S230">
            <v>70.833100000000002</v>
          </cell>
        </row>
        <row r="231">
          <cell r="D231">
            <v>43709</v>
          </cell>
          <cell r="E231">
            <v>5.101</v>
          </cell>
          <cell r="F231">
            <v>0</v>
          </cell>
          <cell r="G231">
            <v>0</v>
          </cell>
          <cell r="H231">
            <v>0</v>
          </cell>
          <cell r="J231">
            <v>0.3775</v>
          </cell>
          <cell r="K231">
            <v>0</v>
          </cell>
          <cell r="L231">
            <v>0</v>
          </cell>
          <cell r="M231">
            <v>0</v>
          </cell>
          <cell r="N231">
            <v>6.3392752153154E-2</v>
          </cell>
          <cell r="R231">
            <v>0</v>
          </cell>
          <cell r="S231">
            <v>50.833100000000002</v>
          </cell>
        </row>
        <row r="232">
          <cell r="D232">
            <v>43739</v>
          </cell>
          <cell r="E232">
            <v>5.1310000000000002</v>
          </cell>
          <cell r="F232">
            <v>0</v>
          </cell>
          <cell r="G232">
            <v>0</v>
          </cell>
          <cell r="H232">
            <v>0</v>
          </cell>
          <cell r="J232">
            <v>0.3775</v>
          </cell>
          <cell r="K232">
            <v>0</v>
          </cell>
          <cell r="L232">
            <v>0</v>
          </cell>
          <cell r="M232">
            <v>0</v>
          </cell>
          <cell r="N232">
            <v>6.3418547111928E-2</v>
          </cell>
          <cell r="R232">
            <v>0</v>
          </cell>
          <cell r="S232">
            <v>68.626900000000006</v>
          </cell>
        </row>
        <row r="233">
          <cell r="D233">
            <v>43770</v>
          </cell>
          <cell r="E233">
            <v>5.2709999999999999</v>
          </cell>
          <cell r="F233">
            <v>0</v>
          </cell>
          <cell r="G233">
            <v>0</v>
          </cell>
          <cell r="H233">
            <v>0</v>
          </cell>
          <cell r="J233">
            <v>0.31</v>
          </cell>
          <cell r="K233">
            <v>0</v>
          </cell>
          <cell r="L233">
            <v>0</v>
          </cell>
          <cell r="M233">
            <v>0</v>
          </cell>
          <cell r="N233">
            <v>6.3445201902893003E-2</v>
          </cell>
          <cell r="R233">
            <v>0</v>
          </cell>
          <cell r="S233">
            <v>38.626899999999999</v>
          </cell>
        </row>
        <row r="234">
          <cell r="D234">
            <v>43800</v>
          </cell>
          <cell r="E234">
            <v>5.3959999999999999</v>
          </cell>
          <cell r="F234">
            <v>0</v>
          </cell>
          <cell r="G234">
            <v>0</v>
          </cell>
          <cell r="H234">
            <v>0</v>
          </cell>
          <cell r="J234">
            <v>0.31</v>
          </cell>
          <cell r="K234">
            <v>0</v>
          </cell>
          <cell r="L234">
            <v>0</v>
          </cell>
          <cell r="M234">
            <v>0</v>
          </cell>
          <cell r="N234">
            <v>6.3470996862116005E-2</v>
          </cell>
          <cell r="R234">
            <v>0</v>
          </cell>
          <cell r="S234">
            <v>23.626899999999999</v>
          </cell>
        </row>
        <row r="235">
          <cell r="D235">
            <v>43831</v>
          </cell>
          <cell r="E235">
            <v>5.5750000000000002</v>
          </cell>
          <cell r="F235">
            <v>0</v>
          </cell>
          <cell r="G235">
            <v>0</v>
          </cell>
          <cell r="H235">
            <v>0</v>
          </cell>
          <cell r="J235">
            <v>0.31</v>
          </cell>
          <cell r="K235">
            <v>0</v>
          </cell>
          <cell r="L235">
            <v>0</v>
          </cell>
          <cell r="M235">
            <v>0</v>
          </cell>
          <cell r="N235">
            <v>6.3497651653543999E-2</v>
          </cell>
          <cell r="R235">
            <v>0</v>
          </cell>
          <cell r="S235">
            <v>55.200099999999999</v>
          </cell>
        </row>
        <row r="236">
          <cell r="D236">
            <v>43862</v>
          </cell>
          <cell r="E236">
            <v>5.4690000000000003</v>
          </cell>
          <cell r="F236">
            <v>0</v>
          </cell>
          <cell r="G236">
            <v>0</v>
          </cell>
          <cell r="H236">
            <v>0</v>
          </cell>
          <cell r="J236">
            <v>0.31</v>
          </cell>
          <cell r="K236">
            <v>0</v>
          </cell>
          <cell r="L236">
            <v>0</v>
          </cell>
          <cell r="M236">
            <v>0</v>
          </cell>
          <cell r="N236">
            <v>6.3524306445207998E-2</v>
          </cell>
          <cell r="R236">
            <v>0</v>
          </cell>
          <cell r="S236">
            <v>45.200099999999999</v>
          </cell>
        </row>
        <row r="237">
          <cell r="D237">
            <v>43891</v>
          </cell>
          <cell r="E237">
            <v>5.319</v>
          </cell>
          <cell r="F237">
            <v>0</v>
          </cell>
          <cell r="G237">
            <v>0</v>
          </cell>
          <cell r="H237">
            <v>0</v>
          </cell>
          <cell r="J237">
            <v>0.31</v>
          </cell>
          <cell r="K237">
            <v>0</v>
          </cell>
          <cell r="L237">
            <v>0</v>
          </cell>
          <cell r="M237">
            <v>0</v>
          </cell>
          <cell r="N237">
            <v>6.3549241573107998E-2</v>
          </cell>
          <cell r="R237">
            <v>0</v>
          </cell>
          <cell r="S237">
            <v>35.200099999999999</v>
          </cell>
        </row>
        <row r="238">
          <cell r="D238">
            <v>43922</v>
          </cell>
          <cell r="E238">
            <v>5.1360000000000001</v>
          </cell>
          <cell r="F238">
            <v>0</v>
          </cell>
          <cell r="G238">
            <v>0</v>
          </cell>
          <cell r="H238">
            <v>0</v>
          </cell>
          <cell r="J238">
            <v>0.3775</v>
          </cell>
          <cell r="K238">
            <v>0</v>
          </cell>
          <cell r="L238">
            <v>0</v>
          </cell>
          <cell r="M238">
            <v>0</v>
          </cell>
          <cell r="N238">
            <v>6.3575896365227993E-2</v>
          </cell>
          <cell r="R238">
            <v>0</v>
          </cell>
          <cell r="S238">
            <v>34.073700000000002</v>
          </cell>
        </row>
        <row r="239">
          <cell r="D239">
            <v>43952</v>
          </cell>
          <cell r="E239">
            <v>5.1109999999999998</v>
          </cell>
          <cell r="F239">
            <v>0</v>
          </cell>
          <cell r="G239">
            <v>0</v>
          </cell>
          <cell r="H239">
            <v>0</v>
          </cell>
          <cell r="J239">
            <v>0.3775</v>
          </cell>
          <cell r="K239">
            <v>0</v>
          </cell>
          <cell r="L239">
            <v>0</v>
          </cell>
          <cell r="M239">
            <v>0</v>
          </cell>
          <cell r="N239">
            <v>6.3601691325569004E-2</v>
          </cell>
          <cell r="R239">
            <v>0</v>
          </cell>
          <cell r="S239">
            <v>39.073700000000002</v>
          </cell>
        </row>
        <row r="240">
          <cell r="D240">
            <v>43983</v>
          </cell>
          <cell r="E240">
            <v>5.14</v>
          </cell>
          <cell r="F240">
            <v>0</v>
          </cell>
          <cell r="G240">
            <v>0</v>
          </cell>
          <cell r="H240">
            <v>0</v>
          </cell>
          <cell r="J240">
            <v>0.3775</v>
          </cell>
          <cell r="K240">
            <v>0</v>
          </cell>
          <cell r="L240">
            <v>0</v>
          </cell>
          <cell r="M240">
            <v>0</v>
          </cell>
          <cell r="N240">
            <v>6.3628346118154003E-2</v>
          </cell>
          <cell r="R240">
            <v>0</v>
          </cell>
          <cell r="S240">
            <v>64.073700000000002</v>
          </cell>
        </row>
        <row r="241">
          <cell r="D241">
            <v>44013</v>
          </cell>
          <cell r="E241">
            <v>5.17</v>
          </cell>
          <cell r="F241">
            <v>0</v>
          </cell>
          <cell r="G241">
            <v>0</v>
          </cell>
          <cell r="H241">
            <v>0</v>
          </cell>
          <cell r="J241">
            <v>0.3775</v>
          </cell>
          <cell r="K241">
            <v>0</v>
          </cell>
          <cell r="L241">
            <v>0</v>
          </cell>
          <cell r="M241">
            <v>0</v>
          </cell>
          <cell r="N241">
            <v>6.3654141078943002E-2</v>
          </cell>
          <cell r="R241">
            <v>0</v>
          </cell>
          <cell r="S241">
            <v>61.172699999999999</v>
          </cell>
        </row>
        <row r="242">
          <cell r="D242">
            <v>44044</v>
          </cell>
          <cell r="E242">
            <v>5.19</v>
          </cell>
          <cell r="F242">
            <v>0</v>
          </cell>
          <cell r="G242">
            <v>0</v>
          </cell>
          <cell r="H242">
            <v>0</v>
          </cell>
          <cell r="J242">
            <v>0.3775</v>
          </cell>
          <cell r="K242">
            <v>0</v>
          </cell>
          <cell r="L242">
            <v>0</v>
          </cell>
          <cell r="M242">
            <v>0</v>
          </cell>
          <cell r="N242">
            <v>6.3680795871999998E-2</v>
          </cell>
          <cell r="R242">
            <v>0</v>
          </cell>
          <cell r="S242">
            <v>71.172700000000006</v>
          </cell>
        </row>
        <row r="243">
          <cell r="D243">
            <v>44075</v>
          </cell>
          <cell r="E243">
            <v>5.2110000000000003</v>
          </cell>
          <cell r="F243">
            <v>0</v>
          </cell>
          <cell r="G243">
            <v>0</v>
          </cell>
          <cell r="H243">
            <v>0</v>
          </cell>
          <cell r="J243">
            <v>0.3775</v>
          </cell>
          <cell r="K243">
            <v>0</v>
          </cell>
          <cell r="L243">
            <v>0</v>
          </cell>
          <cell r="M243">
            <v>0</v>
          </cell>
          <cell r="N243">
            <v>6.3707450665274001E-2</v>
          </cell>
          <cell r="R243">
            <v>0</v>
          </cell>
          <cell r="S243">
            <v>51.172699999999999</v>
          </cell>
        </row>
        <row r="244">
          <cell r="D244">
            <v>44105</v>
          </cell>
          <cell r="E244">
            <v>5.2409999999999997</v>
          </cell>
          <cell r="F244">
            <v>0</v>
          </cell>
          <cell r="G244">
            <v>0</v>
          </cell>
          <cell r="H244">
            <v>0</v>
          </cell>
          <cell r="J244">
            <v>0.3775</v>
          </cell>
          <cell r="K244">
            <v>0</v>
          </cell>
          <cell r="L244">
            <v>0</v>
          </cell>
          <cell r="M244">
            <v>0</v>
          </cell>
          <cell r="N244">
            <v>6.3733245626741E-2</v>
          </cell>
          <cell r="R244">
            <v>0</v>
          </cell>
          <cell r="S244">
            <v>68.842399999999998</v>
          </cell>
        </row>
        <row r="245">
          <cell r="D245">
            <v>44136</v>
          </cell>
          <cell r="E245">
            <v>5.3810000000000002</v>
          </cell>
          <cell r="F245">
            <v>0</v>
          </cell>
          <cell r="G245">
            <v>0</v>
          </cell>
          <cell r="H245">
            <v>0</v>
          </cell>
          <cell r="J245">
            <v>0.33</v>
          </cell>
          <cell r="K245">
            <v>0</v>
          </cell>
          <cell r="L245">
            <v>0</v>
          </cell>
          <cell r="M245">
            <v>0</v>
          </cell>
          <cell r="N245">
            <v>6.3759900420488999E-2</v>
          </cell>
          <cell r="R245">
            <v>0</v>
          </cell>
          <cell r="S245">
            <v>38.842399999999998</v>
          </cell>
        </row>
        <row r="246">
          <cell r="D246">
            <v>44166</v>
          </cell>
          <cell r="E246">
            <v>5.5060000000000002</v>
          </cell>
          <cell r="F246">
            <v>0</v>
          </cell>
          <cell r="G246">
            <v>0</v>
          </cell>
          <cell r="H246">
            <v>0</v>
          </cell>
          <cell r="J246">
            <v>0.33</v>
          </cell>
          <cell r="K246">
            <v>0</v>
          </cell>
          <cell r="L246">
            <v>0</v>
          </cell>
          <cell r="M246">
            <v>0</v>
          </cell>
          <cell r="N246">
            <v>6.3785695382403002E-2</v>
          </cell>
          <cell r="R246">
            <v>0</v>
          </cell>
          <cell r="S246">
            <v>23.842400000000001</v>
          </cell>
        </row>
        <row r="247">
          <cell r="D247">
            <v>44197</v>
          </cell>
          <cell r="E247">
            <v>5.6849999999999996</v>
          </cell>
          <cell r="F247">
            <v>0</v>
          </cell>
          <cell r="G247">
            <v>0</v>
          </cell>
          <cell r="H247">
            <v>0</v>
          </cell>
          <cell r="J247">
            <v>0.33</v>
          </cell>
          <cell r="K247">
            <v>0</v>
          </cell>
          <cell r="L247">
            <v>0</v>
          </cell>
          <cell r="M247">
            <v>0</v>
          </cell>
          <cell r="N247">
            <v>6.3812350176614005E-2</v>
          </cell>
          <cell r="R247">
            <v>0</v>
          </cell>
          <cell r="S247">
            <v>55.425899999999999</v>
          </cell>
        </row>
        <row r="248">
          <cell r="D248">
            <v>44228</v>
          </cell>
          <cell r="E248">
            <v>5.5789999999999997</v>
          </cell>
          <cell r="F248">
            <v>0</v>
          </cell>
          <cell r="G248">
            <v>0</v>
          </cell>
          <cell r="H248">
            <v>0</v>
          </cell>
          <cell r="J248">
            <v>0.33</v>
          </cell>
          <cell r="K248">
            <v>0</v>
          </cell>
          <cell r="L248">
            <v>0</v>
          </cell>
          <cell r="M248">
            <v>0</v>
          </cell>
          <cell r="N248">
            <v>6.3826617474556993E-2</v>
          </cell>
          <cell r="R248">
            <v>0</v>
          </cell>
          <cell r="S248">
            <v>45.425899999999999</v>
          </cell>
        </row>
        <row r="249">
          <cell r="D249">
            <v>44256</v>
          </cell>
          <cell r="E249">
            <v>5.4290000000000003</v>
          </cell>
          <cell r="F249">
            <v>0</v>
          </cell>
          <cell r="G249">
            <v>0</v>
          </cell>
          <cell r="H249">
            <v>0</v>
          </cell>
          <cell r="J249">
            <v>0.33</v>
          </cell>
          <cell r="K249">
            <v>0</v>
          </cell>
          <cell r="L249">
            <v>0</v>
          </cell>
          <cell r="M249">
            <v>0</v>
          </cell>
          <cell r="N249">
            <v>6.3824012011130998E-2</v>
          </cell>
          <cell r="R249">
            <v>0</v>
          </cell>
          <cell r="S249">
            <v>35.425899999999999</v>
          </cell>
        </row>
        <row r="250">
          <cell r="D250">
            <v>44287</v>
          </cell>
          <cell r="E250">
            <v>5.2460000000000004</v>
          </cell>
          <cell r="F250">
            <v>0</v>
          </cell>
          <cell r="G250">
            <v>0</v>
          </cell>
          <cell r="H250">
            <v>0</v>
          </cell>
          <cell r="J250">
            <v>0.33</v>
          </cell>
          <cell r="K250">
            <v>0</v>
          </cell>
          <cell r="L250">
            <v>0</v>
          </cell>
          <cell r="M250">
            <v>0</v>
          </cell>
          <cell r="N250">
            <v>6.3821127390911003E-2</v>
          </cell>
          <cell r="R250">
            <v>0</v>
          </cell>
          <cell r="S250">
            <v>34.303899999999999</v>
          </cell>
        </row>
        <row r="251">
          <cell r="D251">
            <v>44317</v>
          </cell>
          <cell r="E251">
            <v>5.2210000000000001</v>
          </cell>
          <cell r="F251">
            <v>0</v>
          </cell>
          <cell r="G251">
            <v>0</v>
          </cell>
          <cell r="H251">
            <v>0</v>
          </cell>
          <cell r="J251">
            <v>0.33</v>
          </cell>
          <cell r="K251">
            <v>0</v>
          </cell>
          <cell r="L251">
            <v>0</v>
          </cell>
          <cell r="M251">
            <v>0</v>
          </cell>
          <cell r="N251">
            <v>6.3818335822957997E-2</v>
          </cell>
          <cell r="R251">
            <v>0</v>
          </cell>
          <cell r="S251">
            <v>39.303899999999999</v>
          </cell>
        </row>
        <row r="252">
          <cell r="D252">
            <v>44348</v>
          </cell>
          <cell r="E252">
            <v>5.25</v>
          </cell>
          <cell r="F252">
            <v>0</v>
          </cell>
          <cell r="G252">
            <v>0</v>
          </cell>
          <cell r="H252">
            <v>0</v>
          </cell>
          <cell r="J252">
            <v>0.33</v>
          </cell>
          <cell r="K252">
            <v>0</v>
          </cell>
          <cell r="L252">
            <v>0</v>
          </cell>
          <cell r="M252">
            <v>0</v>
          </cell>
          <cell r="N252">
            <v>6.3815451202742998E-2</v>
          </cell>
          <cell r="R252">
            <v>0</v>
          </cell>
          <cell r="S252">
            <v>64.303899999999999</v>
          </cell>
        </row>
        <row r="253">
          <cell r="D253">
            <v>44378</v>
          </cell>
          <cell r="E253">
            <v>5.28</v>
          </cell>
          <cell r="F253">
            <v>0</v>
          </cell>
          <cell r="G253">
            <v>0</v>
          </cell>
          <cell r="H253">
            <v>0</v>
          </cell>
          <cell r="J253">
            <v>0.33</v>
          </cell>
          <cell r="K253">
            <v>0</v>
          </cell>
          <cell r="L253">
            <v>0</v>
          </cell>
          <cell r="M253">
            <v>0</v>
          </cell>
          <cell r="N253">
            <v>6.3812659634797E-2</v>
          </cell>
          <cell r="R253">
            <v>0</v>
          </cell>
          <cell r="S253">
            <v>61.512300000000003</v>
          </cell>
        </row>
        <row r="254">
          <cell r="D254">
            <v>44409</v>
          </cell>
          <cell r="E254">
            <v>5.3</v>
          </cell>
          <cell r="F254">
            <v>0</v>
          </cell>
          <cell r="G254">
            <v>0</v>
          </cell>
          <cell r="H254">
            <v>0</v>
          </cell>
          <cell r="J254">
            <v>0.33</v>
          </cell>
          <cell r="K254">
            <v>0</v>
          </cell>
          <cell r="L254">
            <v>0</v>
          </cell>
          <cell r="M254">
            <v>0</v>
          </cell>
          <cell r="N254">
            <v>6.3809775014587997E-2</v>
          </cell>
          <cell r="R254">
            <v>0</v>
          </cell>
          <cell r="S254">
            <v>71.512299999999996</v>
          </cell>
        </row>
        <row r="255">
          <cell r="D255">
            <v>44440</v>
          </cell>
          <cell r="E255">
            <v>5.3209999999999997</v>
          </cell>
          <cell r="F255">
            <v>0</v>
          </cell>
          <cell r="G255">
            <v>0</v>
          </cell>
          <cell r="H255">
            <v>0</v>
          </cell>
          <cell r="J255">
            <v>0.33</v>
          </cell>
          <cell r="K255">
            <v>0</v>
          </cell>
          <cell r="L255">
            <v>0</v>
          </cell>
          <cell r="M255">
            <v>0</v>
          </cell>
          <cell r="N255">
            <v>6.3806890394381005E-2</v>
          </cell>
          <cell r="R255">
            <v>0</v>
          </cell>
          <cell r="S255">
            <v>51.512300000000003</v>
          </cell>
        </row>
        <row r="256">
          <cell r="D256">
            <v>44470</v>
          </cell>
          <cell r="E256">
            <v>5.351</v>
          </cell>
          <cell r="F256">
            <v>0</v>
          </cell>
          <cell r="G256">
            <v>0</v>
          </cell>
          <cell r="H256">
            <v>0</v>
          </cell>
          <cell r="J256">
            <v>0.33</v>
          </cell>
          <cell r="K256">
            <v>0</v>
          </cell>
          <cell r="L256">
            <v>0</v>
          </cell>
          <cell r="M256">
            <v>0</v>
          </cell>
          <cell r="N256">
            <v>6.3804098826442002E-2</v>
          </cell>
          <cell r="R256">
            <v>0</v>
          </cell>
          <cell r="S256">
            <v>69.0578</v>
          </cell>
        </row>
        <row r="257">
          <cell r="D257">
            <v>44501</v>
          </cell>
          <cell r="E257">
            <v>5.4909999999999997</v>
          </cell>
          <cell r="F257">
            <v>0</v>
          </cell>
          <cell r="G257">
            <v>0</v>
          </cell>
          <cell r="H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6.3801214206241005E-2</v>
          </cell>
          <cell r="R257">
            <v>0</v>
          </cell>
          <cell r="S257">
            <v>39.0578</v>
          </cell>
        </row>
        <row r="258">
          <cell r="D258">
            <v>44531</v>
          </cell>
          <cell r="E258">
            <v>5.6159999999999997</v>
          </cell>
          <cell r="F258">
            <v>0</v>
          </cell>
          <cell r="G258">
            <v>0</v>
          </cell>
          <cell r="H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6.3798422638307997E-2</v>
          </cell>
          <cell r="R258">
            <v>0</v>
          </cell>
          <cell r="S258">
            <v>24.0578</v>
          </cell>
        </row>
        <row r="259">
          <cell r="D259">
            <v>44562</v>
          </cell>
          <cell r="E259">
            <v>5.7949999999999999</v>
          </cell>
          <cell r="F259">
            <v>0</v>
          </cell>
          <cell r="G259">
            <v>0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6.3795538018111997E-2</v>
          </cell>
          <cell r="R259">
            <v>0</v>
          </cell>
          <cell r="S259">
            <v>55.651699999999998</v>
          </cell>
        </row>
        <row r="260">
          <cell r="D260">
            <v>44593</v>
          </cell>
          <cell r="E260">
            <v>5.6890000000000001</v>
          </cell>
          <cell r="F260">
            <v>0</v>
          </cell>
          <cell r="G260">
            <v>0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6.3792653397919993E-2</v>
          </cell>
          <cell r="R260">
            <v>0</v>
          </cell>
          <cell r="S260">
            <v>45.651699999999998</v>
          </cell>
        </row>
        <row r="261">
          <cell r="D261">
            <v>44621</v>
          </cell>
          <cell r="E261">
            <v>5.5389999999999997</v>
          </cell>
          <cell r="F261">
            <v>0</v>
          </cell>
          <cell r="G261">
            <v>0</v>
          </cell>
          <cell r="H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6.3790047934522004E-2</v>
          </cell>
          <cell r="R261">
            <v>0</v>
          </cell>
          <cell r="S261">
            <v>35.651699999999998</v>
          </cell>
        </row>
        <row r="262">
          <cell r="D262">
            <v>44652</v>
          </cell>
          <cell r="E262">
            <v>5.3559999999999999</v>
          </cell>
          <cell r="F262">
            <v>0</v>
          </cell>
          <cell r="G262">
            <v>0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6.3787163314334996E-2</v>
          </cell>
          <cell r="R262">
            <v>0</v>
          </cell>
          <cell r="S262">
            <v>34.534199999999998</v>
          </cell>
        </row>
        <row r="263">
          <cell r="D263">
            <v>44682</v>
          </cell>
          <cell r="E263">
            <v>5.3310000000000004</v>
          </cell>
          <cell r="F263">
            <v>0</v>
          </cell>
          <cell r="G263">
            <v>0</v>
          </cell>
          <cell r="H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6.3784371746414006E-2</v>
          </cell>
          <cell r="R263">
            <v>0</v>
          </cell>
          <cell r="S263">
            <v>39.534199999999998</v>
          </cell>
        </row>
        <row r="264">
          <cell r="D264">
            <v>44713</v>
          </cell>
          <cell r="E264">
            <v>5.36</v>
          </cell>
          <cell r="F264">
            <v>0</v>
          </cell>
          <cell r="G264">
            <v>0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6.3781487126231995E-2</v>
          </cell>
          <cell r="R264">
            <v>0</v>
          </cell>
          <cell r="S264">
            <v>64.534199999999998</v>
          </cell>
        </row>
        <row r="265">
          <cell r="D265">
            <v>44743</v>
          </cell>
          <cell r="E265">
            <v>5.39</v>
          </cell>
          <cell r="F265">
            <v>0</v>
          </cell>
          <cell r="G265">
            <v>0</v>
          </cell>
          <cell r="H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6.3778695558316001E-2</v>
          </cell>
          <cell r="R265">
            <v>0</v>
          </cell>
          <cell r="S265">
            <v>61.851999999999997</v>
          </cell>
        </row>
        <row r="266">
          <cell r="D266">
            <v>44774</v>
          </cell>
          <cell r="E266">
            <v>5.41</v>
          </cell>
          <cell r="F266">
            <v>0</v>
          </cell>
          <cell r="G266">
            <v>0</v>
          </cell>
          <cell r="H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6.3775810938139998E-2</v>
          </cell>
          <cell r="R266">
            <v>0</v>
          </cell>
          <cell r="S266">
            <v>71.852000000000004</v>
          </cell>
        </row>
        <row r="267">
          <cell r="D267">
            <v>44805</v>
          </cell>
          <cell r="E267">
            <v>5.431</v>
          </cell>
          <cell r="F267">
            <v>0</v>
          </cell>
          <cell r="G267">
            <v>0</v>
          </cell>
          <cell r="H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6.3772926317965994E-2</v>
          </cell>
          <cell r="R267">
            <v>0</v>
          </cell>
          <cell r="S267">
            <v>51.851999999999997</v>
          </cell>
        </row>
        <row r="268">
          <cell r="D268">
            <v>44835</v>
          </cell>
          <cell r="E268">
            <v>5.4610000000000003</v>
          </cell>
          <cell r="F268">
            <v>0</v>
          </cell>
          <cell r="G268">
            <v>0</v>
          </cell>
          <cell r="H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6.3770134750057994E-2</v>
          </cell>
          <cell r="R268">
            <v>0</v>
          </cell>
          <cell r="S268">
            <v>69.273300000000006</v>
          </cell>
        </row>
        <row r="269">
          <cell r="D269">
            <v>44866</v>
          </cell>
          <cell r="E269">
            <v>5.601</v>
          </cell>
          <cell r="F269">
            <v>0</v>
          </cell>
          <cell r="G269">
            <v>0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6.3767250129889E-2</v>
          </cell>
          <cell r="R269">
            <v>0</v>
          </cell>
          <cell r="S269">
            <v>39.273299999999999</v>
          </cell>
        </row>
        <row r="270">
          <cell r="D270">
            <v>44896</v>
          </cell>
          <cell r="E270">
            <v>5.726</v>
          </cell>
          <cell r="F270">
            <v>0</v>
          </cell>
          <cell r="G270">
            <v>0</v>
          </cell>
          <cell r="H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6.3764458561986995E-2</v>
          </cell>
          <cell r="R270">
            <v>0</v>
          </cell>
          <cell r="S270">
            <v>24.273299999999999</v>
          </cell>
        </row>
        <row r="271">
          <cell r="D271">
            <v>44927</v>
          </cell>
          <cell r="E271">
            <v>5.9050000000000002</v>
          </cell>
          <cell r="F271">
            <v>0</v>
          </cell>
          <cell r="G271">
            <v>0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  <cell r="N271">
            <v>6.3761573941824995E-2</v>
          </cell>
          <cell r="R271">
            <v>0</v>
          </cell>
          <cell r="S271">
            <v>55.877499999999998</v>
          </cell>
        </row>
        <row r="272">
          <cell r="D272">
            <v>44958</v>
          </cell>
          <cell r="E272">
            <v>5.7990000000000004</v>
          </cell>
          <cell r="F272">
            <v>0</v>
          </cell>
          <cell r="G272">
            <v>0</v>
          </cell>
          <cell r="H272">
            <v>0</v>
          </cell>
          <cell r="J272">
            <v>0</v>
          </cell>
          <cell r="K272">
            <v>0</v>
          </cell>
          <cell r="L272">
            <v>0</v>
          </cell>
          <cell r="N272">
            <v>6.3758689321663994E-2</v>
          </cell>
          <cell r="R272">
            <v>0</v>
          </cell>
          <cell r="S272">
            <v>45.877499999999998</v>
          </cell>
        </row>
        <row r="273">
          <cell r="D273">
            <v>44986</v>
          </cell>
          <cell r="E273">
            <v>5.649</v>
          </cell>
          <cell r="F273">
            <v>0</v>
          </cell>
          <cell r="G273">
            <v>0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  <cell r="N273">
            <v>6.3756083858295995E-2</v>
          </cell>
          <cell r="R273">
            <v>0</v>
          </cell>
          <cell r="S273">
            <v>35.877499999999998</v>
          </cell>
        </row>
        <row r="274">
          <cell r="D274">
            <v>45017</v>
          </cell>
          <cell r="E274">
            <v>5.4660000000000002</v>
          </cell>
          <cell r="F274">
            <v>0</v>
          </cell>
          <cell r="G274">
            <v>0</v>
          </cell>
          <cell r="H274">
            <v>0</v>
          </cell>
          <cell r="J274">
            <v>0</v>
          </cell>
          <cell r="K274">
            <v>0</v>
          </cell>
          <cell r="L274">
            <v>0</v>
          </cell>
          <cell r="N274">
            <v>6.3753199238141003E-2</v>
          </cell>
          <cell r="R274">
            <v>0</v>
          </cell>
          <cell r="S274">
            <v>34.764400000000002</v>
          </cell>
        </row>
        <row r="275">
          <cell r="D275">
            <v>45047</v>
          </cell>
          <cell r="E275">
            <v>5.4409999999999998</v>
          </cell>
          <cell r="F275">
            <v>0</v>
          </cell>
          <cell r="G275">
            <v>0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  <cell r="N275">
            <v>6.3750407670252002E-2</v>
          </cell>
          <cell r="R275">
            <v>0</v>
          </cell>
          <cell r="S275">
            <v>39.764400000000002</v>
          </cell>
        </row>
        <row r="276">
          <cell r="D276">
            <v>45078</v>
          </cell>
          <cell r="E276">
            <v>5.47</v>
          </cell>
          <cell r="F276">
            <v>0</v>
          </cell>
          <cell r="G276">
            <v>0</v>
          </cell>
          <cell r="H276">
            <v>0</v>
          </cell>
          <cell r="J276">
            <v>0</v>
          </cell>
          <cell r="K276">
            <v>0</v>
          </cell>
          <cell r="L276">
            <v>0</v>
          </cell>
          <cell r="N276">
            <v>6.3747523050103005E-2</v>
          </cell>
          <cell r="R276">
            <v>0</v>
          </cell>
          <cell r="S276">
            <v>64.764399999999995</v>
          </cell>
        </row>
        <row r="277">
          <cell r="D277">
            <v>45108</v>
          </cell>
          <cell r="E277">
            <v>5.5</v>
          </cell>
          <cell r="F277">
            <v>0</v>
          </cell>
          <cell r="G277">
            <v>0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  <cell r="N277">
            <v>6.3744731482218001E-2</v>
          </cell>
          <cell r="R277">
            <v>0</v>
          </cell>
          <cell r="S277">
            <v>62.191600000000001</v>
          </cell>
        </row>
        <row r="278">
          <cell r="D278">
            <v>45139</v>
          </cell>
          <cell r="E278">
            <v>5.52</v>
          </cell>
          <cell r="F278">
            <v>0</v>
          </cell>
          <cell r="G278">
            <v>0</v>
          </cell>
          <cell r="H278">
            <v>0</v>
          </cell>
          <cell r="J278">
            <v>0</v>
          </cell>
          <cell r="K278">
            <v>0</v>
          </cell>
          <cell r="L278">
            <v>0</v>
          </cell>
          <cell r="N278">
            <v>6.3741846862074E-2</v>
          </cell>
          <cell r="R278">
            <v>0</v>
          </cell>
          <cell r="S278">
            <v>72.191599999999994</v>
          </cell>
        </row>
        <row r="279">
          <cell r="D279">
            <v>45170</v>
          </cell>
          <cell r="E279">
            <v>5.5410000000000004</v>
          </cell>
          <cell r="F279">
            <v>0</v>
          </cell>
          <cell r="G279">
            <v>0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N279">
            <v>6.3738962241932998E-2</v>
          </cell>
          <cell r="R279">
            <v>0</v>
          </cell>
          <cell r="S279">
            <v>52.191600000000001</v>
          </cell>
        </row>
        <row r="280">
          <cell r="D280">
            <v>45200</v>
          </cell>
          <cell r="E280">
            <v>5.5709999999999997</v>
          </cell>
          <cell r="F280">
            <v>0</v>
          </cell>
          <cell r="G280">
            <v>0</v>
          </cell>
          <cell r="H280">
            <v>0</v>
          </cell>
          <cell r="J280">
            <v>0</v>
          </cell>
          <cell r="K280">
            <v>0</v>
          </cell>
          <cell r="L280">
            <v>0</v>
          </cell>
          <cell r="N280">
            <v>6.3736170674056999E-2</v>
          </cell>
          <cell r="R280">
            <v>0</v>
          </cell>
          <cell r="S280">
            <v>69.488799999999998</v>
          </cell>
        </row>
        <row r="281">
          <cell r="D281">
            <v>45231</v>
          </cell>
          <cell r="E281">
            <v>5.7110000000000003</v>
          </cell>
          <cell r="F281">
            <v>0</v>
          </cell>
          <cell r="G281">
            <v>0</v>
          </cell>
          <cell r="H281">
            <v>0</v>
          </cell>
          <cell r="J281">
            <v>0</v>
          </cell>
          <cell r="K281">
            <v>0</v>
          </cell>
          <cell r="L281">
            <v>0</v>
          </cell>
          <cell r="N281">
            <v>6.3733286053921007E-2</v>
          </cell>
          <cell r="R281">
            <v>0</v>
          </cell>
          <cell r="S281">
            <v>39.488799999999998</v>
          </cell>
        </row>
        <row r="282">
          <cell r="D282">
            <v>45261</v>
          </cell>
          <cell r="E282">
            <v>5.8360000000000003</v>
          </cell>
          <cell r="F282">
            <v>0</v>
          </cell>
          <cell r="G282">
            <v>0</v>
          </cell>
          <cell r="H282">
            <v>0</v>
          </cell>
          <cell r="J282">
            <v>0</v>
          </cell>
          <cell r="K282">
            <v>0</v>
          </cell>
          <cell r="L282">
            <v>0</v>
          </cell>
          <cell r="N282">
            <v>6.3730494486050004E-2</v>
          </cell>
          <cell r="R282">
            <v>0</v>
          </cell>
          <cell r="S282">
            <v>24.488800000000001</v>
          </cell>
        </row>
        <row r="283">
          <cell r="F283">
            <v>0</v>
          </cell>
          <cell r="G283">
            <v>0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N283">
            <v>6.3727609865918994E-2</v>
          </cell>
          <cell r="R283">
            <v>0</v>
          </cell>
          <cell r="S283">
            <v>56.103200000000001</v>
          </cell>
        </row>
        <row r="284">
          <cell r="F284">
            <v>0</v>
          </cell>
          <cell r="G284">
            <v>0</v>
          </cell>
          <cell r="H284">
            <v>0</v>
          </cell>
          <cell r="J284">
            <v>0</v>
          </cell>
          <cell r="K284">
            <v>0</v>
          </cell>
          <cell r="L284">
            <v>0</v>
          </cell>
          <cell r="N284">
            <v>6.3724725245790995E-2</v>
          </cell>
          <cell r="R284">
            <v>0</v>
          </cell>
          <cell r="S284">
            <v>46.103200000000001</v>
          </cell>
        </row>
        <row r="285">
          <cell r="F285">
            <v>0</v>
          </cell>
          <cell r="G285">
            <v>0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N285">
            <v>6.3722026730191006E-2</v>
          </cell>
          <cell r="R285">
            <v>0</v>
          </cell>
        </row>
        <row r="286">
          <cell r="F286">
            <v>0</v>
          </cell>
          <cell r="G286">
            <v>0</v>
          </cell>
          <cell r="H286">
            <v>0</v>
          </cell>
          <cell r="J286">
            <v>0</v>
          </cell>
          <cell r="K286">
            <v>0</v>
          </cell>
          <cell r="L286">
            <v>0</v>
          </cell>
          <cell r="N286">
            <v>6.3719142110068003E-2</v>
          </cell>
          <cell r="R286">
            <v>0</v>
          </cell>
        </row>
        <row r="287">
          <cell r="F287">
            <v>0</v>
          </cell>
          <cell r="G287">
            <v>0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  <cell r="N287">
            <v>6.3716350542211003E-2</v>
          </cell>
          <cell r="R287">
            <v>0</v>
          </cell>
        </row>
        <row r="288">
          <cell r="F288">
            <v>0</v>
          </cell>
          <cell r="G288">
            <v>0</v>
          </cell>
          <cell r="H288">
            <v>0</v>
          </cell>
          <cell r="J288">
            <v>0</v>
          </cell>
          <cell r="K288">
            <v>0</v>
          </cell>
          <cell r="L288">
            <v>0</v>
          </cell>
          <cell r="N288">
            <v>6.3713465922093995E-2</v>
          </cell>
          <cell r="R288">
            <v>0</v>
          </cell>
        </row>
        <row r="289">
          <cell r="F289">
            <v>0</v>
          </cell>
          <cell r="G289">
            <v>0</v>
          </cell>
          <cell r="H289">
            <v>0</v>
          </cell>
          <cell r="J289">
            <v>0</v>
          </cell>
          <cell r="K289">
            <v>0</v>
          </cell>
          <cell r="L289">
            <v>0</v>
          </cell>
          <cell r="N289">
            <v>6.3710674354241006E-2</v>
          </cell>
          <cell r="R289">
            <v>0</v>
          </cell>
        </row>
        <row r="290">
          <cell r="F290">
            <v>0</v>
          </cell>
          <cell r="G290">
            <v>0</v>
          </cell>
          <cell r="H290">
            <v>0</v>
          </cell>
          <cell r="J290">
            <v>0</v>
          </cell>
          <cell r="K290">
            <v>0</v>
          </cell>
          <cell r="L290">
            <v>0</v>
          </cell>
          <cell r="N290">
            <v>6.3707789734129994E-2</v>
          </cell>
          <cell r="R290">
            <v>0</v>
          </cell>
        </row>
        <row r="291">
          <cell r="F291">
            <v>0</v>
          </cell>
          <cell r="G291">
            <v>0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N291">
            <v>6.3704905114020993E-2</v>
          </cell>
          <cell r="R291">
            <v>0</v>
          </cell>
        </row>
        <row r="292">
          <cell r="F292">
            <v>0</v>
          </cell>
          <cell r="G292">
            <v>0</v>
          </cell>
          <cell r="H292">
            <v>0</v>
          </cell>
          <cell r="J292">
            <v>0</v>
          </cell>
          <cell r="K292">
            <v>0</v>
          </cell>
          <cell r="L292">
            <v>0</v>
          </cell>
          <cell r="N292">
            <v>6.3702113546175998E-2</v>
          </cell>
          <cell r="R292">
            <v>0</v>
          </cell>
        </row>
        <row r="293">
          <cell r="F293">
            <v>0</v>
          </cell>
          <cell r="G293">
            <v>0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  <cell r="N293">
            <v>6.3699228926073007E-2</v>
          </cell>
          <cell r="R293">
            <v>0</v>
          </cell>
        </row>
        <row r="294">
          <cell r="F294">
            <v>0</v>
          </cell>
          <cell r="G294">
            <v>0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N294">
            <v>6.3696437358234007E-2</v>
          </cell>
          <cell r="R294">
            <v>0</v>
          </cell>
        </row>
        <row r="295">
          <cell r="F295">
            <v>0</v>
          </cell>
          <cell r="G295">
            <v>0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N295">
            <v>6.3693552738134998E-2</v>
          </cell>
          <cell r="R295">
            <v>0</v>
          </cell>
        </row>
        <row r="296">
          <cell r="F296">
            <v>0</v>
          </cell>
          <cell r="G296">
            <v>0</v>
          </cell>
          <cell r="H296">
            <v>0</v>
          </cell>
          <cell r="J296">
            <v>0</v>
          </cell>
          <cell r="K296">
            <v>0</v>
          </cell>
          <cell r="L296">
            <v>0</v>
          </cell>
          <cell r="N296">
            <v>6.369066811804E-2</v>
          </cell>
          <cell r="R296">
            <v>0</v>
          </cell>
        </row>
        <row r="297">
          <cell r="F297">
            <v>0</v>
          </cell>
          <cell r="G297">
            <v>0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  <cell r="N297">
            <v>6.3688062654730995E-2</v>
          </cell>
          <cell r="R297">
            <v>0</v>
          </cell>
        </row>
        <row r="298">
          <cell r="F298">
            <v>0</v>
          </cell>
          <cell r="G298">
            <v>0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N298">
            <v>6.3685178034640993E-2</v>
          </cell>
          <cell r="R298">
            <v>0</v>
          </cell>
        </row>
        <row r="299">
          <cell r="F299">
            <v>0</v>
          </cell>
          <cell r="G299">
            <v>0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  <cell r="N299">
            <v>6.3682386466814997E-2</v>
          </cell>
          <cell r="R299">
            <v>0</v>
          </cell>
        </row>
        <row r="300">
          <cell r="F300">
            <v>0</v>
          </cell>
          <cell r="G300">
            <v>0</v>
          </cell>
          <cell r="H300">
            <v>0</v>
          </cell>
          <cell r="J300">
            <v>0</v>
          </cell>
          <cell r="K300">
            <v>0</v>
          </cell>
          <cell r="L300">
            <v>0</v>
          </cell>
          <cell r="N300">
            <v>6.3679501846730005E-2</v>
          </cell>
          <cell r="R300">
            <v>0</v>
          </cell>
        </row>
        <row r="301">
          <cell r="F301">
            <v>0</v>
          </cell>
          <cell r="G301">
            <v>0</v>
          </cell>
          <cell r="H301">
            <v>0</v>
          </cell>
          <cell r="J301">
            <v>0</v>
          </cell>
          <cell r="K301">
            <v>0</v>
          </cell>
          <cell r="L301">
            <v>0</v>
          </cell>
          <cell r="N301">
            <v>6.3676710278909004E-2</v>
          </cell>
          <cell r="R301">
            <v>0</v>
          </cell>
        </row>
        <row r="302">
          <cell r="F302">
            <v>0</v>
          </cell>
          <cell r="G302">
            <v>0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N302">
            <v>6.3673825658829994E-2</v>
          </cell>
          <cell r="R302">
            <v>0</v>
          </cell>
        </row>
        <row r="303">
          <cell r="F303">
            <v>0</v>
          </cell>
          <cell r="G303">
            <v>0</v>
          </cell>
          <cell r="H303">
            <v>0</v>
          </cell>
          <cell r="J303">
            <v>0</v>
          </cell>
          <cell r="K303">
            <v>0</v>
          </cell>
          <cell r="L303">
            <v>0</v>
          </cell>
          <cell r="N303">
            <v>6.3670941038753995E-2</v>
          </cell>
          <cell r="R303">
            <v>0</v>
          </cell>
        </row>
        <row r="304">
          <cell r="F304">
            <v>0</v>
          </cell>
          <cell r="G304">
            <v>0</v>
          </cell>
          <cell r="H304">
            <v>0</v>
          </cell>
          <cell r="J304">
            <v>0</v>
          </cell>
          <cell r="K304">
            <v>0</v>
          </cell>
          <cell r="L304">
            <v>0</v>
          </cell>
          <cell r="N304">
            <v>6.3668149470941002E-2</v>
          </cell>
          <cell r="R304">
            <v>0</v>
          </cell>
        </row>
        <row r="305">
          <cell r="F305">
            <v>0</v>
          </cell>
          <cell r="G305">
            <v>0</v>
          </cell>
          <cell r="H305">
            <v>0</v>
          </cell>
          <cell r="J305">
            <v>0</v>
          </cell>
          <cell r="K305">
            <v>0</v>
          </cell>
          <cell r="L305">
            <v>0</v>
          </cell>
          <cell r="N305">
            <v>6.3665264850869999E-2</v>
          </cell>
          <cell r="R305">
            <v>0</v>
          </cell>
        </row>
        <row r="306">
          <cell r="F306">
            <v>0</v>
          </cell>
          <cell r="G306">
            <v>0</v>
          </cell>
          <cell r="H306">
            <v>0</v>
          </cell>
          <cell r="J306">
            <v>0</v>
          </cell>
          <cell r="K306">
            <v>0</v>
          </cell>
          <cell r="L306">
            <v>0</v>
          </cell>
          <cell r="N306">
            <v>6.3662473283062002E-2</v>
          </cell>
          <cell r="R306">
            <v>0</v>
          </cell>
        </row>
        <row r="307">
          <cell r="F307">
            <v>0</v>
          </cell>
          <cell r="G307">
            <v>0</v>
          </cell>
          <cell r="H307">
            <v>0</v>
          </cell>
          <cell r="J307">
            <v>0</v>
          </cell>
          <cell r="K307">
            <v>0</v>
          </cell>
          <cell r="L307">
            <v>0</v>
          </cell>
          <cell r="N307">
            <v>6.3659588663000005E-2</v>
          </cell>
          <cell r="R307">
            <v>0</v>
          </cell>
        </row>
        <row r="308">
          <cell r="F308">
            <v>0</v>
          </cell>
          <cell r="G308">
            <v>0</v>
          </cell>
          <cell r="H308">
            <v>0</v>
          </cell>
          <cell r="J308">
            <v>0</v>
          </cell>
          <cell r="K308">
            <v>0</v>
          </cell>
          <cell r="L308">
            <v>0</v>
          </cell>
          <cell r="N308">
            <v>6.3656704042933998E-2</v>
          </cell>
          <cell r="R308">
            <v>0</v>
          </cell>
        </row>
        <row r="309">
          <cell r="F309">
            <v>0</v>
          </cell>
          <cell r="G309">
            <v>0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  <cell r="N309">
            <v>6.3654098579653998E-2</v>
          </cell>
          <cell r="R309">
            <v>0</v>
          </cell>
        </row>
        <row r="310">
          <cell r="F310">
            <v>0</v>
          </cell>
          <cell r="G310">
            <v>0</v>
          </cell>
          <cell r="H310">
            <v>0</v>
          </cell>
          <cell r="J310">
            <v>0</v>
          </cell>
          <cell r="K310">
            <v>0</v>
          </cell>
          <cell r="L310">
            <v>0</v>
          </cell>
          <cell r="N310">
            <v>6.3651213959595998E-2</v>
          </cell>
          <cell r="R310">
            <v>0</v>
          </cell>
        </row>
        <row r="311">
          <cell r="F311">
            <v>0</v>
          </cell>
          <cell r="G311">
            <v>0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  <cell r="N311">
            <v>6.3648422391802004E-2</v>
          </cell>
          <cell r="R311">
            <v>0</v>
          </cell>
        </row>
        <row r="312">
          <cell r="F312">
            <v>0</v>
          </cell>
          <cell r="G312">
            <v>0</v>
          </cell>
          <cell r="H312">
            <v>0</v>
          </cell>
          <cell r="J312">
            <v>0</v>
          </cell>
          <cell r="K312">
            <v>0</v>
          </cell>
          <cell r="L312">
            <v>0</v>
          </cell>
          <cell r="N312">
            <v>6.3645537771749999E-2</v>
          </cell>
          <cell r="R312">
            <v>0</v>
          </cell>
        </row>
        <row r="313">
          <cell r="F313">
            <v>0</v>
          </cell>
          <cell r="G313">
            <v>0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  <cell r="N313">
            <v>6.3642746203960002E-2</v>
          </cell>
          <cell r="R313">
            <v>0</v>
          </cell>
        </row>
        <row r="314">
          <cell r="F314">
            <v>0</v>
          </cell>
          <cell r="G314">
            <v>0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  <cell r="N314">
            <v>6.3639861583914006E-2</v>
          </cell>
          <cell r="R314">
            <v>0</v>
          </cell>
        </row>
        <row r="315">
          <cell r="F315">
            <v>0</v>
          </cell>
          <cell r="G315">
            <v>0</v>
          </cell>
          <cell r="H315">
            <v>0</v>
          </cell>
          <cell r="J315">
            <v>0</v>
          </cell>
          <cell r="K315">
            <v>0</v>
          </cell>
          <cell r="L315">
            <v>0</v>
          </cell>
          <cell r="N315">
            <v>6.3636976963869996E-2</v>
          </cell>
          <cell r="R315">
            <v>0</v>
          </cell>
        </row>
        <row r="316">
          <cell r="F316">
            <v>0</v>
          </cell>
          <cell r="G316">
            <v>0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  <cell r="N316">
            <v>6.3634185396088006E-2</v>
          </cell>
          <cell r="R316">
            <v>0</v>
          </cell>
        </row>
        <row r="317">
          <cell r="F317">
            <v>0</v>
          </cell>
          <cell r="G317">
            <v>0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  <cell r="N317">
            <v>6.3631300776050004E-2</v>
          </cell>
          <cell r="R317">
            <v>0</v>
          </cell>
        </row>
        <row r="318">
          <cell r="F318">
            <v>0</v>
          </cell>
          <cell r="G318">
            <v>0</v>
          </cell>
          <cell r="H318">
            <v>0</v>
          </cell>
          <cell r="J318">
            <v>0</v>
          </cell>
          <cell r="K318">
            <v>0</v>
          </cell>
          <cell r="L318">
            <v>0</v>
          </cell>
          <cell r="N318">
            <v>6.3628509208272996E-2</v>
          </cell>
          <cell r="R318">
            <v>0</v>
          </cell>
        </row>
        <row r="319">
          <cell r="F319">
            <v>0</v>
          </cell>
          <cell r="G319">
            <v>0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  <cell r="N319">
            <v>6.3625624588241003E-2</v>
          </cell>
          <cell r="R319">
            <v>0</v>
          </cell>
        </row>
        <row r="320">
          <cell r="F320">
            <v>0</v>
          </cell>
          <cell r="G320">
            <v>0</v>
          </cell>
          <cell r="H320">
            <v>0</v>
          </cell>
          <cell r="J320">
            <v>0</v>
          </cell>
          <cell r="K320">
            <v>0</v>
          </cell>
          <cell r="L320">
            <v>0</v>
          </cell>
          <cell r="N320">
            <v>6.3622739968209996E-2</v>
          </cell>
          <cell r="R320">
            <v>0</v>
          </cell>
        </row>
        <row r="321">
          <cell r="F321">
            <v>0</v>
          </cell>
          <cell r="G321">
            <v>0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  <cell r="N321">
            <v>6.3620134504959E-2</v>
          </cell>
          <cell r="R321">
            <v>0</v>
          </cell>
        </row>
        <row r="322">
          <cell r="F322">
            <v>0</v>
          </cell>
          <cell r="G322">
            <v>0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  <cell r="N322">
            <v>6.3617249884935001E-2</v>
          </cell>
          <cell r="R322">
            <v>0</v>
          </cell>
        </row>
        <row r="323">
          <cell r="F323">
            <v>0</v>
          </cell>
          <cell r="G323">
            <v>0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  <cell r="N323">
            <v>6.3614458317171996E-2</v>
          </cell>
          <cell r="R323">
            <v>0</v>
          </cell>
        </row>
        <row r="324">
          <cell r="F324">
            <v>0</v>
          </cell>
          <cell r="G324">
            <v>0</v>
          </cell>
          <cell r="H324">
            <v>0</v>
          </cell>
          <cell r="J324">
            <v>0</v>
          </cell>
          <cell r="K324">
            <v>0</v>
          </cell>
          <cell r="L324">
            <v>0</v>
          </cell>
          <cell r="N324">
            <v>6.3611573697150994E-2</v>
          </cell>
          <cell r="R324">
            <v>0</v>
          </cell>
        </row>
        <row r="325">
          <cell r="F325">
            <v>0</v>
          </cell>
          <cell r="G325">
            <v>0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  <cell r="N325">
            <v>6.3608782129392999E-2</v>
          </cell>
          <cell r="R325">
            <v>0</v>
          </cell>
        </row>
        <row r="326">
          <cell r="F326">
            <v>0</v>
          </cell>
          <cell r="G326">
            <v>0</v>
          </cell>
          <cell r="H326">
            <v>0</v>
          </cell>
          <cell r="J326">
            <v>0</v>
          </cell>
          <cell r="K326">
            <v>0</v>
          </cell>
          <cell r="L326">
            <v>0</v>
          </cell>
          <cell r="N326">
            <v>6.3605897509380005E-2</v>
          </cell>
          <cell r="R326">
            <v>0</v>
          </cell>
        </row>
        <row r="327">
          <cell r="F327">
            <v>0</v>
          </cell>
          <cell r="G327">
            <v>0</v>
          </cell>
          <cell r="H327">
            <v>0</v>
          </cell>
          <cell r="J327">
            <v>0</v>
          </cell>
          <cell r="K327">
            <v>0</v>
          </cell>
          <cell r="L327">
            <v>0</v>
          </cell>
          <cell r="N327">
            <v>6.3603012889367996E-2</v>
          </cell>
          <cell r="R327">
            <v>0</v>
          </cell>
        </row>
        <row r="328">
          <cell r="F328">
            <v>0</v>
          </cell>
          <cell r="G328">
            <v>0</v>
          </cell>
          <cell r="H328">
            <v>0</v>
          </cell>
          <cell r="J328">
            <v>0</v>
          </cell>
          <cell r="K328">
            <v>0</v>
          </cell>
          <cell r="L328">
            <v>0</v>
          </cell>
          <cell r="N328">
            <v>6.3600221321617995E-2</v>
          </cell>
          <cell r="R328">
            <v>0</v>
          </cell>
        </row>
        <row r="329">
          <cell r="F329">
            <v>0</v>
          </cell>
          <cell r="G329">
            <v>0</v>
          </cell>
          <cell r="H329">
            <v>0</v>
          </cell>
          <cell r="J329">
            <v>0</v>
          </cell>
          <cell r="K329">
            <v>0</v>
          </cell>
          <cell r="L329">
            <v>0</v>
          </cell>
          <cell r="N329">
            <v>6.3597336701611995E-2</v>
          </cell>
          <cell r="R329">
            <v>0</v>
          </cell>
        </row>
        <row r="330">
          <cell r="F330">
            <v>0</v>
          </cell>
          <cell r="G330">
            <v>0</v>
          </cell>
          <cell r="H330">
            <v>0</v>
          </cell>
          <cell r="J330">
            <v>0</v>
          </cell>
          <cell r="K330">
            <v>0</v>
          </cell>
          <cell r="L330">
            <v>0</v>
          </cell>
          <cell r="N330">
            <v>6.3594545133867003E-2</v>
          </cell>
          <cell r="R330">
            <v>0</v>
          </cell>
        </row>
        <row r="331">
          <cell r="F331">
            <v>0</v>
          </cell>
          <cell r="G331">
            <v>0</v>
          </cell>
          <cell r="H331">
            <v>0</v>
          </cell>
          <cell r="J331">
            <v>0</v>
          </cell>
          <cell r="K331">
            <v>0</v>
          </cell>
          <cell r="L331">
            <v>0</v>
          </cell>
          <cell r="N331">
            <v>6.3591660513866999E-2</v>
          </cell>
          <cell r="R331">
            <v>0</v>
          </cell>
        </row>
        <row r="332">
          <cell r="F332">
            <v>0</v>
          </cell>
          <cell r="G332">
            <v>0</v>
          </cell>
          <cell r="H332">
            <v>0</v>
          </cell>
          <cell r="J332">
            <v>0</v>
          </cell>
          <cell r="K332">
            <v>0</v>
          </cell>
          <cell r="L332">
            <v>0</v>
          </cell>
          <cell r="N332">
            <v>6.3588775893869007E-2</v>
          </cell>
          <cell r="R332">
            <v>0</v>
          </cell>
        </row>
        <row r="333">
          <cell r="F333">
            <v>0</v>
          </cell>
          <cell r="G333">
            <v>0</v>
          </cell>
          <cell r="H333">
            <v>0</v>
          </cell>
          <cell r="J333">
            <v>0</v>
          </cell>
          <cell r="K333">
            <v>0</v>
          </cell>
          <cell r="L333">
            <v>0</v>
          </cell>
          <cell r="N333">
            <v>6.3586077378390005E-2</v>
          </cell>
          <cell r="R333">
            <v>0</v>
          </cell>
        </row>
        <row r="334">
          <cell r="F334">
            <v>0</v>
          </cell>
          <cell r="G334">
            <v>0</v>
          </cell>
          <cell r="H334">
            <v>0</v>
          </cell>
          <cell r="J334">
            <v>0</v>
          </cell>
          <cell r="K334">
            <v>0</v>
          </cell>
          <cell r="L334">
            <v>0</v>
          </cell>
          <cell r="N334">
            <v>6.3583192758397994E-2</v>
          </cell>
          <cell r="R334">
            <v>0</v>
          </cell>
        </row>
        <row r="335">
          <cell r="F335">
            <v>0</v>
          </cell>
          <cell r="G335">
            <v>0</v>
          </cell>
          <cell r="H335">
            <v>0</v>
          </cell>
          <cell r="J335">
            <v>0</v>
          </cell>
          <cell r="K335">
            <v>0</v>
          </cell>
          <cell r="L335">
            <v>0</v>
          </cell>
          <cell r="N335">
            <v>6.3580401190666005E-2</v>
          </cell>
          <cell r="R335">
            <v>0</v>
          </cell>
        </row>
        <row r="336">
          <cell r="F336">
            <v>0</v>
          </cell>
          <cell r="G336">
            <v>0</v>
          </cell>
          <cell r="H336">
            <v>0</v>
          </cell>
          <cell r="J336">
            <v>0</v>
          </cell>
          <cell r="K336">
            <v>0</v>
          </cell>
          <cell r="L336">
            <v>0</v>
          </cell>
          <cell r="N336">
            <v>6.3577516570679005E-2</v>
          </cell>
          <cell r="R336">
            <v>0</v>
          </cell>
        </row>
        <row r="337">
          <cell r="F337">
            <v>0</v>
          </cell>
          <cell r="G337">
            <v>0</v>
          </cell>
          <cell r="H337">
            <v>0</v>
          </cell>
          <cell r="J337">
            <v>0</v>
          </cell>
          <cell r="K337">
            <v>0</v>
          </cell>
          <cell r="L337">
            <v>0</v>
          </cell>
          <cell r="N337">
            <v>6.3574725002951998E-2</v>
          </cell>
          <cell r="R337">
            <v>0</v>
          </cell>
        </row>
        <row r="338">
          <cell r="F338">
            <v>0</v>
          </cell>
          <cell r="G338">
            <v>0</v>
          </cell>
          <cell r="H338">
            <v>0</v>
          </cell>
          <cell r="J338">
            <v>0</v>
          </cell>
          <cell r="K338">
            <v>0</v>
          </cell>
          <cell r="L338">
            <v>0</v>
          </cell>
          <cell r="N338">
            <v>6.3571840382969994E-2</v>
          </cell>
          <cell r="R338">
            <v>0</v>
          </cell>
        </row>
        <row r="339">
          <cell r="F339">
            <v>0</v>
          </cell>
          <cell r="G339">
            <v>0</v>
          </cell>
          <cell r="H339">
            <v>0</v>
          </cell>
          <cell r="J339">
            <v>0</v>
          </cell>
          <cell r="K339">
            <v>0</v>
          </cell>
          <cell r="L339">
            <v>0</v>
          </cell>
          <cell r="N339">
            <v>6.3568955763000007E-2</v>
          </cell>
          <cell r="R339">
            <v>0</v>
          </cell>
        </row>
        <row r="340">
          <cell r="F340">
            <v>0</v>
          </cell>
          <cell r="G340">
            <v>0</v>
          </cell>
          <cell r="H340">
            <v>0</v>
          </cell>
          <cell r="J340">
            <v>0</v>
          </cell>
          <cell r="K340">
            <v>0</v>
          </cell>
          <cell r="L340">
            <v>0</v>
          </cell>
          <cell r="N340">
            <v>6.3566164195273001E-2</v>
          </cell>
          <cell r="R340">
            <v>0</v>
          </cell>
        </row>
        <row r="341">
          <cell r="F341">
            <v>0</v>
          </cell>
          <cell r="G341">
            <v>0</v>
          </cell>
          <cell r="H341">
            <v>0</v>
          </cell>
          <cell r="J341">
            <v>0</v>
          </cell>
          <cell r="K341">
            <v>0</v>
          </cell>
          <cell r="L341">
            <v>0</v>
          </cell>
          <cell r="N341">
            <v>6.3563279575300002E-2</v>
          </cell>
          <cell r="R341">
            <v>0</v>
          </cell>
        </row>
        <row r="342">
          <cell r="F342">
            <v>0</v>
          </cell>
          <cell r="G342">
            <v>0</v>
          </cell>
          <cell r="H342">
            <v>0</v>
          </cell>
          <cell r="J342">
            <v>0</v>
          </cell>
          <cell r="K342">
            <v>0</v>
          </cell>
          <cell r="L342">
            <v>0</v>
          </cell>
          <cell r="N342">
            <v>6.3560488007586999E-2</v>
          </cell>
          <cell r="R342">
            <v>0</v>
          </cell>
        </row>
        <row r="343">
          <cell r="F343">
            <v>0</v>
          </cell>
          <cell r="G343">
            <v>0</v>
          </cell>
          <cell r="H343">
            <v>0</v>
          </cell>
          <cell r="J343">
            <v>0</v>
          </cell>
          <cell r="K343">
            <v>0</v>
          </cell>
          <cell r="L343">
            <v>0</v>
          </cell>
          <cell r="N343">
            <v>6.3557603387617997E-2</v>
          </cell>
          <cell r="R343">
            <v>0</v>
          </cell>
        </row>
        <row r="344">
          <cell r="F344">
            <v>0</v>
          </cell>
          <cell r="G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N344">
            <v>6.3554718767654006E-2</v>
          </cell>
          <cell r="R344">
            <v>0</v>
          </cell>
        </row>
        <row r="345">
          <cell r="F345">
            <v>0</v>
          </cell>
          <cell r="G345">
            <v>0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  <cell r="N345">
            <v>6.3552113304462005E-2</v>
          </cell>
          <cell r="R345">
            <v>0</v>
          </cell>
        </row>
        <row r="346">
          <cell r="F346">
            <v>0</v>
          </cell>
          <cell r="G346">
            <v>0</v>
          </cell>
          <cell r="H346">
            <v>0</v>
          </cell>
          <cell r="J346">
            <v>0</v>
          </cell>
          <cell r="K346">
            <v>0</v>
          </cell>
          <cell r="L346">
            <v>0</v>
          </cell>
          <cell r="N346">
            <v>6.3549228684501996E-2</v>
          </cell>
          <cell r="R346">
            <v>0</v>
          </cell>
        </row>
        <row r="347">
          <cell r="F347">
            <v>0</v>
          </cell>
          <cell r="G347">
            <v>0</v>
          </cell>
          <cell r="H347">
            <v>0</v>
          </cell>
          <cell r="J347">
            <v>0</v>
          </cell>
          <cell r="K347">
            <v>0</v>
          </cell>
          <cell r="L347">
            <v>0</v>
          </cell>
          <cell r="N347">
            <v>6.3546437116800997E-2</v>
          </cell>
          <cell r="R347">
            <v>0</v>
          </cell>
        </row>
        <row r="348">
          <cell r="F348">
            <v>0</v>
          </cell>
          <cell r="G348">
            <v>0</v>
          </cell>
          <cell r="H348">
            <v>0</v>
          </cell>
          <cell r="J348">
            <v>0</v>
          </cell>
          <cell r="K348">
            <v>0</v>
          </cell>
          <cell r="L348">
            <v>0</v>
          </cell>
          <cell r="N348">
            <v>6.3543552496846997E-2</v>
          </cell>
          <cell r="R348">
            <v>0</v>
          </cell>
        </row>
        <row r="349">
          <cell r="F349">
            <v>0</v>
          </cell>
          <cell r="G349">
            <v>0</v>
          </cell>
          <cell r="H349">
            <v>0</v>
          </cell>
          <cell r="J349">
            <v>0</v>
          </cell>
          <cell r="K349">
            <v>0</v>
          </cell>
          <cell r="L349">
            <v>0</v>
          </cell>
          <cell r="N349">
            <v>6.3540760929151993E-2</v>
          </cell>
          <cell r="R349">
            <v>0</v>
          </cell>
        </row>
        <row r="350">
          <cell r="F350">
            <v>0</v>
          </cell>
          <cell r="G350">
            <v>0</v>
          </cell>
          <cell r="H350">
            <v>0</v>
          </cell>
          <cell r="J350">
            <v>0</v>
          </cell>
          <cell r="K350">
            <v>0</v>
          </cell>
          <cell r="L350">
            <v>0</v>
          </cell>
          <cell r="N350">
            <v>6.3537876309203004E-2</v>
          </cell>
          <cell r="R350">
            <v>0</v>
          </cell>
        </row>
        <row r="351">
          <cell r="F351">
            <v>0</v>
          </cell>
          <cell r="G351">
            <v>0</v>
          </cell>
          <cell r="H351">
            <v>0</v>
          </cell>
          <cell r="J351">
            <v>0</v>
          </cell>
          <cell r="K351">
            <v>0</v>
          </cell>
          <cell r="L351">
            <v>0</v>
          </cell>
          <cell r="N351">
            <v>6.3534991689256998E-2</v>
          </cell>
          <cell r="R351">
            <v>0</v>
          </cell>
        </row>
        <row r="352">
          <cell r="F352">
            <v>0</v>
          </cell>
          <cell r="G352">
            <v>0</v>
          </cell>
          <cell r="H352">
            <v>0</v>
          </cell>
          <cell r="J352">
            <v>0</v>
          </cell>
          <cell r="K352">
            <v>0</v>
          </cell>
          <cell r="L352">
            <v>0</v>
          </cell>
          <cell r="N352">
            <v>6.3532200121569002E-2</v>
          </cell>
          <cell r="R352">
            <v>0</v>
          </cell>
        </row>
        <row r="353">
          <cell r="F353">
            <v>0</v>
          </cell>
          <cell r="G353">
            <v>0</v>
          </cell>
          <cell r="H353">
            <v>0</v>
          </cell>
          <cell r="J353">
            <v>0</v>
          </cell>
          <cell r="K353">
            <v>0</v>
          </cell>
          <cell r="L353">
            <v>0</v>
          </cell>
          <cell r="N353">
            <v>6.3529315501629005E-2</v>
          </cell>
          <cell r="R353">
            <v>0</v>
          </cell>
        </row>
        <row r="354">
          <cell r="F354">
            <v>0</v>
          </cell>
          <cell r="G354">
            <v>0</v>
          </cell>
          <cell r="H354">
            <v>0</v>
          </cell>
          <cell r="J354">
            <v>0</v>
          </cell>
          <cell r="K354">
            <v>0</v>
          </cell>
          <cell r="L354">
            <v>0</v>
          </cell>
          <cell r="N354">
            <v>6.3526523933946005E-2</v>
          </cell>
          <cell r="R354">
            <v>0</v>
          </cell>
        </row>
        <row r="355">
          <cell r="N355">
            <v>6.3523639314012004E-2</v>
          </cell>
        </row>
        <row r="356">
          <cell r="N356">
            <v>6.3520754694079001E-2</v>
          </cell>
        </row>
        <row r="357">
          <cell r="N357">
            <v>6.3518149230916005E-2</v>
          </cell>
        </row>
        <row r="358">
          <cell r="N358">
            <v>6.3515264610988997E-2</v>
          </cell>
        </row>
        <row r="359">
          <cell r="N359">
            <v>6.351247304332E-2</v>
          </cell>
        </row>
        <row r="360">
          <cell r="N360">
            <v>6.3509588423398003E-2</v>
          </cell>
        </row>
        <row r="361">
          <cell r="N361">
            <v>6.3506796855734002E-2</v>
          </cell>
        </row>
        <row r="362">
          <cell r="N362">
            <v>6.3503912235817001E-2</v>
          </cell>
        </row>
        <row r="363">
          <cell r="N363">
            <v>6.3501027615903996E-2</v>
          </cell>
        </row>
        <row r="364">
          <cell r="N364">
            <v>6.3498236048248002E-2</v>
          </cell>
        </row>
        <row r="365">
          <cell r="N365">
            <v>6.3495351428339994E-2</v>
          </cell>
        </row>
        <row r="366">
          <cell r="N366">
            <v>6.3492559860688996E-2</v>
          </cell>
        </row>
        <row r="367">
          <cell r="N367">
            <v>6.3489675240785998E-2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ecast"/>
      <sheetName val="Adjustments &amp; Maintanence"/>
      <sheetName val="Curves"/>
    </sheetNames>
    <sheetDataSet>
      <sheetData sheetId="0">
        <row r="1">
          <cell r="B1">
            <v>36903</v>
          </cell>
          <cell r="E1">
            <v>0.25</v>
          </cell>
          <cell r="F1">
            <v>0.62</v>
          </cell>
          <cell r="G1">
            <v>0.13</v>
          </cell>
          <cell r="P1">
            <v>1.03</v>
          </cell>
          <cell r="S1">
            <v>1.0999999999999999E-2</v>
          </cell>
        </row>
        <row r="2">
          <cell r="C2" t="str">
            <v>SUPPLY</v>
          </cell>
          <cell r="M2" t="str">
            <v>DEMAND</v>
          </cell>
          <cell r="X2" t="str">
            <v>Storage</v>
          </cell>
        </row>
        <row r="3">
          <cell r="C3" t="str">
            <v>Malin</v>
          </cell>
          <cell r="D3" t="str">
            <v>In State</v>
          </cell>
          <cell r="E3" t="str">
            <v>TW</v>
          </cell>
          <cell r="F3" t="str">
            <v>EPNG</v>
          </cell>
          <cell r="G3" t="str">
            <v>Daggett</v>
          </cell>
          <cell r="H3" t="str">
            <v>Total Baja</v>
          </cell>
          <cell r="I3" t="str">
            <v>KRS</v>
          </cell>
          <cell r="J3" t="str">
            <v>Total Redwood</v>
          </cell>
          <cell r="K3" t="str">
            <v>Supply Adj.</v>
          </cell>
          <cell r="L3" t="str">
            <v>Total Supply</v>
          </cell>
          <cell r="M3" t="str">
            <v>Residential</v>
          </cell>
          <cell r="N3" t="str">
            <v>Industrial</v>
          </cell>
          <cell r="O3" t="str">
            <v>Power</v>
          </cell>
          <cell r="P3" t="str">
            <v>On-System</v>
          </cell>
          <cell r="Q3" t="str">
            <v>KRS</v>
          </cell>
          <cell r="R3" t="str">
            <v>SWG</v>
          </cell>
          <cell r="S3" t="str">
            <v>Fuel</v>
          </cell>
          <cell r="T3" t="str">
            <v>New Generation</v>
          </cell>
          <cell r="U3" t="str">
            <v>Total Demand</v>
          </cell>
          <cell r="V3" t="str">
            <v>PG&amp;E</v>
          </cell>
          <cell r="W3" t="str">
            <v>Wild Goose</v>
          </cell>
          <cell r="X3" t="str">
            <v>Total Storage</v>
          </cell>
          <cell r="Y3" t="str">
            <v>Total Mo. Activity</v>
          </cell>
          <cell r="Z3" t="str">
            <v>System Bal</v>
          </cell>
        </row>
        <row r="4">
          <cell r="B4">
            <v>36342</v>
          </cell>
          <cell r="C4">
            <v>1718.9310344827588</v>
          </cell>
          <cell r="D4">
            <v>136.79310344827584</v>
          </cell>
          <cell r="E4">
            <v>94.103448275862078</v>
          </cell>
          <cell r="F4">
            <v>283.10344827586209</v>
          </cell>
          <cell r="G4">
            <v>32.827586206896548</v>
          </cell>
          <cell r="H4">
            <v>410.03448275862075</v>
          </cell>
          <cell r="I4">
            <v>6.5172413793103452</v>
          </cell>
          <cell r="J4">
            <v>1360.5172413793107</v>
          </cell>
          <cell r="L4">
            <v>2272.275862068966</v>
          </cell>
          <cell r="P4">
            <v>1703.9310344827588</v>
          </cell>
          <cell r="Q4">
            <v>364.93103448275861</v>
          </cell>
          <cell r="R4">
            <v>4</v>
          </cell>
          <cell r="S4">
            <v>37.931034482758626</v>
          </cell>
          <cell r="U4">
            <v>2110.7931034482758</v>
          </cell>
          <cell r="V4">
            <v>-39.128931034482761</v>
          </cell>
          <cell r="W4">
            <v>8.9999999999999993E-3</v>
          </cell>
          <cell r="X4">
            <v>-39.119931034482761</v>
          </cell>
          <cell r="Y4">
            <v>-1212.7178620689656</v>
          </cell>
          <cell r="Z4">
            <v>100989</v>
          </cell>
        </row>
        <row r="5">
          <cell r="B5">
            <v>36373</v>
          </cell>
          <cell r="C5">
            <v>1788.8214285714287</v>
          </cell>
          <cell r="D5">
            <v>134.17857142857142</v>
          </cell>
          <cell r="E5">
            <v>26.321428571428573</v>
          </cell>
          <cell r="F5">
            <v>213.28571428571428</v>
          </cell>
          <cell r="G5">
            <v>6.3214285714285712</v>
          </cell>
          <cell r="H5">
            <v>245.92857142857144</v>
          </cell>
          <cell r="I5">
            <v>4.1785714285714288</v>
          </cell>
          <cell r="J5">
            <v>1520.9285714285716</v>
          </cell>
          <cell r="L5">
            <v>2173.1071428571431</v>
          </cell>
          <cell r="P5">
            <v>1901.0357142857142</v>
          </cell>
          <cell r="Q5">
            <v>272.07142857142856</v>
          </cell>
          <cell r="R5">
            <v>4</v>
          </cell>
          <cell r="S5">
            <v>38.071428571428569</v>
          </cell>
          <cell r="U5">
            <v>2215.1785714285711</v>
          </cell>
          <cell r="V5">
            <v>-146.02671428571429</v>
          </cell>
          <cell r="W5">
            <v>-9.1695714285714285</v>
          </cell>
          <cell r="X5">
            <v>-155.19628571428572</v>
          </cell>
          <cell r="Y5">
            <v>-1981</v>
          </cell>
          <cell r="Z5">
            <v>99008</v>
          </cell>
        </row>
        <row r="6">
          <cell r="B6">
            <v>36404</v>
          </cell>
          <cell r="C6">
            <v>1851.8965517241379</v>
          </cell>
          <cell r="D6">
            <v>131.75862068965515</v>
          </cell>
          <cell r="E6">
            <v>75.41379310344827</v>
          </cell>
          <cell r="F6">
            <v>305.20689655172413</v>
          </cell>
          <cell r="G6">
            <v>19.655172413793107</v>
          </cell>
          <cell r="H6">
            <v>400.27586206896547</v>
          </cell>
          <cell r="I6">
            <v>10.068965517241379</v>
          </cell>
          <cell r="J6">
            <v>1592.1034482758621</v>
          </cell>
          <cell r="L6">
            <v>2394</v>
          </cell>
          <cell r="P6">
            <v>1983.5862068965516</v>
          </cell>
          <cell r="Q6">
            <v>269.86206896551721</v>
          </cell>
          <cell r="R6">
            <v>4.1034482758620685</v>
          </cell>
          <cell r="S6">
            <v>40.241379310344826</v>
          </cell>
          <cell r="U6">
            <v>2297.7931034482754</v>
          </cell>
          <cell r="V6">
            <v>-56.301344827586213</v>
          </cell>
          <cell r="W6">
            <v>-1.5427241379310346</v>
          </cell>
          <cell r="X6">
            <v>-57.844068965517245</v>
          </cell>
          <cell r="Y6">
            <v>2011</v>
          </cell>
          <cell r="Z6">
            <v>101019</v>
          </cell>
        </row>
        <row r="7">
          <cell r="B7">
            <v>36434</v>
          </cell>
          <cell r="C7">
            <v>1840.3870967741934</v>
          </cell>
          <cell r="D7">
            <v>139.93548387096772</v>
          </cell>
          <cell r="E7">
            <v>125.0967741935484</v>
          </cell>
          <cell r="F7">
            <v>393.51612903225805</v>
          </cell>
          <cell r="G7">
            <v>65.354838709677423</v>
          </cell>
          <cell r="H7">
            <v>583.9677419354839</v>
          </cell>
          <cell r="I7">
            <v>16.322580645161288</v>
          </cell>
          <cell r="J7">
            <v>1642.8709677419354</v>
          </cell>
          <cell r="L7">
            <v>2580.6129032258068</v>
          </cell>
          <cell r="P7">
            <v>2175.4516129032259</v>
          </cell>
          <cell r="Q7">
            <v>213.83870967741936</v>
          </cell>
          <cell r="R7">
            <v>7.161290322580645</v>
          </cell>
          <cell r="S7">
            <v>42.354838709677416</v>
          </cell>
          <cell r="U7">
            <v>2438.8064516129034</v>
          </cell>
          <cell r="V7">
            <v>-19.442612903225807</v>
          </cell>
          <cell r="W7">
            <v>-10.636161290322582</v>
          </cell>
          <cell r="X7">
            <v>-30.078774193548391</v>
          </cell>
          <cell r="Y7">
            <v>2504</v>
          </cell>
          <cell r="Z7">
            <v>103523</v>
          </cell>
        </row>
        <row r="8">
          <cell r="B8">
            <v>36465</v>
          </cell>
          <cell r="C8">
            <v>1751.7241379310344</v>
          </cell>
          <cell r="D8">
            <v>138.86206896551724</v>
          </cell>
          <cell r="E8">
            <v>162.62068965517241</v>
          </cell>
          <cell r="F8">
            <v>328.51724137931029</v>
          </cell>
          <cell r="G8">
            <v>110.82758620689656</v>
          </cell>
          <cell r="H8">
            <v>601.96551724137919</v>
          </cell>
          <cell r="I8">
            <v>30.206896551724139</v>
          </cell>
          <cell r="J8">
            <v>1639.7931034482758</v>
          </cell>
          <cell r="L8">
            <v>2522.7586206896553</v>
          </cell>
          <cell r="P8">
            <v>2223.5517241379312</v>
          </cell>
          <cell r="Q8">
            <v>142.13793103448276</v>
          </cell>
          <cell r="R8">
            <v>12.241379310344827</v>
          </cell>
          <cell r="S8">
            <v>41.827586206896548</v>
          </cell>
          <cell r="U8">
            <v>2419.7586206896553</v>
          </cell>
          <cell r="V8">
            <v>-35.784103448275864</v>
          </cell>
          <cell r="W8">
            <v>-12.757666666666665</v>
          </cell>
          <cell r="X8">
            <v>-48.54177011494253</v>
          </cell>
          <cell r="Y8">
            <v>1212</v>
          </cell>
          <cell r="Z8">
            <v>104735</v>
          </cell>
        </row>
        <row r="9">
          <cell r="B9">
            <v>36495</v>
          </cell>
          <cell r="C9">
            <v>1727.2903225806451</v>
          </cell>
          <cell r="D9">
            <v>151.12903225806451</v>
          </cell>
          <cell r="E9">
            <v>183</v>
          </cell>
          <cell r="F9">
            <v>353.38709677419359</v>
          </cell>
          <cell r="G9">
            <v>169.09677419354838</v>
          </cell>
          <cell r="H9">
            <v>705.48387096774206</v>
          </cell>
          <cell r="I9">
            <v>28.903225806451612</v>
          </cell>
          <cell r="J9">
            <v>1601.6774193548388</v>
          </cell>
          <cell r="L9">
            <v>2612.8064516129034</v>
          </cell>
          <cell r="P9">
            <v>2764.2580645161288</v>
          </cell>
          <cell r="Q9">
            <v>154.51612903225805</v>
          </cell>
          <cell r="R9">
            <v>18.903225806451612</v>
          </cell>
          <cell r="S9">
            <v>43.322580645161288</v>
          </cell>
          <cell r="U9">
            <v>2981</v>
          </cell>
          <cell r="V9">
            <v>-344.34583870967737</v>
          </cell>
          <cell r="W9">
            <v>-90.249064516129025</v>
          </cell>
          <cell r="X9">
            <v>-434.59490322580638</v>
          </cell>
          <cell r="Y9">
            <v>-12286</v>
          </cell>
          <cell r="Z9">
            <v>92449</v>
          </cell>
        </row>
        <row r="10">
          <cell r="B10">
            <v>36526</v>
          </cell>
          <cell r="C10">
            <v>1680.4516129032256</v>
          </cell>
          <cell r="D10">
            <v>153.06451612903228</v>
          </cell>
          <cell r="E10">
            <v>134.7741935483871</v>
          </cell>
          <cell r="F10">
            <v>327.51612903225805</v>
          </cell>
          <cell r="G10">
            <v>104.41935483870968</v>
          </cell>
          <cell r="H10">
            <v>566.70967741935476</v>
          </cell>
          <cell r="I10">
            <v>33.580645161290327</v>
          </cell>
          <cell r="J10">
            <v>1605.8387096774193</v>
          </cell>
          <cell r="L10">
            <v>2433.8064516129029</v>
          </cell>
          <cell r="P10">
            <v>2630.7741935483868</v>
          </cell>
          <cell r="Q10">
            <v>108.19354838709677</v>
          </cell>
          <cell r="R10">
            <v>16</v>
          </cell>
          <cell r="S10">
            <v>41.451612903225801</v>
          </cell>
          <cell r="U10">
            <v>2796.4193548387093</v>
          </cell>
          <cell r="V10">
            <v>-485.24906451612901</v>
          </cell>
          <cell r="W10">
            <v>-123.18454838709677</v>
          </cell>
          <cell r="X10">
            <v>-608.43361290322582</v>
          </cell>
          <cell r="Y10">
            <v>-13412</v>
          </cell>
          <cell r="Z10">
            <v>79037</v>
          </cell>
        </row>
        <row r="11">
          <cell r="B11">
            <v>36557</v>
          </cell>
          <cell r="C11">
            <v>1744.1034482758621</v>
          </cell>
          <cell r="D11">
            <v>157.58620689655172</v>
          </cell>
          <cell r="E11">
            <v>134.75862068965515</v>
          </cell>
          <cell r="F11">
            <v>285.34482758620692</v>
          </cell>
          <cell r="G11">
            <v>154.72413793103451</v>
          </cell>
          <cell r="H11">
            <v>574.82758620689663</v>
          </cell>
          <cell r="I11">
            <v>24.413793103448274</v>
          </cell>
          <cell r="J11">
            <v>1590.6896551724139</v>
          </cell>
          <cell r="L11">
            <v>2500.9310344827586</v>
          </cell>
          <cell r="P11">
            <v>2454.2068965517242</v>
          </cell>
          <cell r="Q11">
            <v>177.82758620689654</v>
          </cell>
          <cell r="R11">
            <v>15.896551724137931</v>
          </cell>
          <cell r="S11">
            <v>41.172413793103452</v>
          </cell>
          <cell r="U11">
            <v>2689.1034482758623</v>
          </cell>
          <cell r="V11">
            <v>-495.61168965517237</v>
          </cell>
          <cell r="W11">
            <v>-89.646172413793096</v>
          </cell>
          <cell r="X11">
            <v>-585.25786206896544</v>
          </cell>
          <cell r="Y11">
            <v>-8006</v>
          </cell>
          <cell r="Z11">
            <v>71031</v>
          </cell>
        </row>
        <row r="12">
          <cell r="B12">
            <v>36586</v>
          </cell>
          <cell r="C12">
            <v>1790.8387096774195</v>
          </cell>
          <cell r="D12">
            <v>160.48387096774195</v>
          </cell>
          <cell r="E12">
            <v>179</v>
          </cell>
          <cell r="F12">
            <v>256.77419354838707</v>
          </cell>
          <cell r="G12">
            <v>143.51612903225805</v>
          </cell>
          <cell r="H12">
            <v>579.29032258064512</v>
          </cell>
          <cell r="I12">
            <v>22.483870967741936</v>
          </cell>
          <cell r="J12">
            <v>1611.4193548387098</v>
          </cell>
          <cell r="L12">
            <v>2553.0967741935483</v>
          </cell>
          <cell r="P12">
            <v>2118.0967741935488</v>
          </cell>
          <cell r="Q12">
            <v>201.90322580645162</v>
          </cell>
          <cell r="R12">
            <v>13</v>
          </cell>
          <cell r="S12">
            <v>41.677419354838712</v>
          </cell>
          <cell r="U12">
            <v>2374.677419354839</v>
          </cell>
          <cell r="V12">
            <v>-267.21680645161291</v>
          </cell>
          <cell r="W12">
            <v>-37.829709677419359</v>
          </cell>
          <cell r="X12">
            <v>-305.04651612903228</v>
          </cell>
          <cell r="Y12">
            <v>4211</v>
          </cell>
          <cell r="Z12">
            <v>75242</v>
          </cell>
        </row>
        <row r="13">
          <cell r="B13">
            <v>36617</v>
          </cell>
          <cell r="C13">
            <v>1774.2666666666667</v>
          </cell>
          <cell r="D13">
            <v>160.06666666666666</v>
          </cell>
          <cell r="E13">
            <v>74.666666666666671</v>
          </cell>
          <cell r="F13">
            <v>246.73333333333335</v>
          </cell>
          <cell r="G13">
            <v>51.2</v>
          </cell>
          <cell r="H13">
            <v>372.6</v>
          </cell>
          <cell r="I13">
            <v>0</v>
          </cell>
          <cell r="J13">
            <v>1586.1</v>
          </cell>
          <cell r="L13">
            <v>2306.9333333333334</v>
          </cell>
          <cell r="P13">
            <v>1763.1666666666667</v>
          </cell>
          <cell r="Q13">
            <v>188.16666666666666</v>
          </cell>
          <cell r="R13">
            <v>12.8</v>
          </cell>
          <cell r="S13">
            <v>37.033333333333339</v>
          </cell>
          <cell r="U13">
            <v>2001.1666666666667</v>
          </cell>
          <cell r="V13">
            <v>8.9999999999999993E-3</v>
          </cell>
          <cell r="W13">
            <v>8.9999999999999993E-3</v>
          </cell>
          <cell r="X13">
            <v>1.7999999999999999E-2</v>
          </cell>
          <cell r="Y13">
            <v>9947</v>
          </cell>
          <cell r="Z13">
            <v>85189</v>
          </cell>
        </row>
        <row r="14">
          <cell r="B14">
            <v>36647</v>
          </cell>
          <cell r="C14">
            <v>1864.7741935483871</v>
          </cell>
          <cell r="D14">
            <v>155.58064516129033</v>
          </cell>
          <cell r="E14">
            <v>132.29032258064515</v>
          </cell>
          <cell r="F14">
            <v>237.67741935483869</v>
          </cell>
          <cell r="G14">
            <v>45.322580645161288</v>
          </cell>
          <cell r="H14">
            <v>415.29032258064512</v>
          </cell>
          <cell r="I14">
            <v>0</v>
          </cell>
          <cell r="J14">
            <v>1599.9677419354839</v>
          </cell>
          <cell r="L14">
            <v>2435.6451612903224</v>
          </cell>
          <cell r="P14">
            <v>1902.3870967741934</v>
          </cell>
          <cell r="Q14">
            <v>264.80645161290323</v>
          </cell>
          <cell r="R14">
            <v>6.9354838709677411</v>
          </cell>
          <cell r="S14">
            <v>33.70967741935484</v>
          </cell>
          <cell r="U14">
            <v>2207.838709677419</v>
          </cell>
          <cell r="V14">
            <v>8.9999999999999993E-3</v>
          </cell>
          <cell r="W14">
            <v>-8.2361612903225812</v>
          </cell>
          <cell r="X14">
            <v>-8.2271612903225808</v>
          </cell>
          <cell r="Y14">
            <v>7471.3999999999942</v>
          </cell>
          <cell r="Z14">
            <v>92660.4</v>
          </cell>
        </row>
        <row r="15">
          <cell r="B15">
            <v>36678</v>
          </cell>
          <cell r="C15">
            <v>1852.5666666666668</v>
          </cell>
          <cell r="D15">
            <v>147.16666666666666</v>
          </cell>
          <cell r="E15">
            <v>259.7</v>
          </cell>
          <cell r="F15">
            <v>299.7</v>
          </cell>
          <cell r="G15">
            <v>28.8</v>
          </cell>
          <cell r="H15">
            <v>588.20000000000005</v>
          </cell>
          <cell r="I15">
            <v>0</v>
          </cell>
          <cell r="J15">
            <v>1515.5</v>
          </cell>
          <cell r="L15">
            <v>2587.9333333333334</v>
          </cell>
          <cell r="P15">
            <v>2096.666666666667</v>
          </cell>
          <cell r="Q15">
            <v>337.06666666666666</v>
          </cell>
          <cell r="R15">
            <v>5</v>
          </cell>
          <cell r="S15">
            <v>36.233333333333334</v>
          </cell>
          <cell r="U15">
            <v>2474.9666666666667</v>
          </cell>
          <cell r="V15">
            <v>8.9999999999999993E-3</v>
          </cell>
          <cell r="W15">
            <v>-24.887666666666668</v>
          </cell>
          <cell r="X15">
            <v>-24.878666666666668</v>
          </cell>
          <cell r="Y15">
            <v>4060.1000000000058</v>
          </cell>
          <cell r="Z15">
            <v>96720.5</v>
          </cell>
        </row>
        <row r="16">
          <cell r="B16">
            <v>36708</v>
          </cell>
          <cell r="C16">
            <v>1844.3548387096773</v>
          </cell>
          <cell r="D16">
            <v>143.1935483870968</v>
          </cell>
          <cell r="E16">
            <v>244.8064516129032</v>
          </cell>
          <cell r="F16">
            <v>363.12903225806457</v>
          </cell>
          <cell r="G16">
            <v>6.709677419354839</v>
          </cell>
          <cell r="H16">
            <v>614.64516129032268</v>
          </cell>
          <cell r="I16">
            <v>0</v>
          </cell>
          <cell r="J16">
            <v>1476.1935483870966</v>
          </cell>
          <cell r="L16">
            <v>2602.1935483870966</v>
          </cell>
          <cell r="P16">
            <v>2189.483870967742</v>
          </cell>
          <cell r="Q16">
            <v>368.16129032258067</v>
          </cell>
          <cell r="R16">
            <v>4</v>
          </cell>
          <cell r="S16">
            <v>36.354838709677416</v>
          </cell>
          <cell r="U16">
            <v>2598</v>
          </cell>
          <cell r="V16">
            <v>-67.313580645161281</v>
          </cell>
          <cell r="W16">
            <v>-20.184548387096772</v>
          </cell>
          <cell r="X16">
            <v>-87.498129032258049</v>
          </cell>
          <cell r="Y16">
            <v>696</v>
          </cell>
          <cell r="Z16">
            <v>97416.5</v>
          </cell>
        </row>
        <row r="17">
          <cell r="B17">
            <v>36739</v>
          </cell>
          <cell r="C17">
            <v>1851.8064516129032</v>
          </cell>
          <cell r="D17">
            <v>160.51612903225805</v>
          </cell>
          <cell r="E17">
            <v>241.61290322580646</v>
          </cell>
          <cell r="F17">
            <v>504.9677419354839</v>
          </cell>
          <cell r="G17">
            <v>10.096774193548386</v>
          </cell>
          <cell r="H17">
            <v>756.67741935483878</v>
          </cell>
          <cell r="I17">
            <v>0</v>
          </cell>
          <cell r="J17">
            <v>1429.3548387096773</v>
          </cell>
          <cell r="L17">
            <v>2769</v>
          </cell>
          <cell r="P17">
            <v>2553.161290322581</v>
          </cell>
          <cell r="Q17">
            <v>422.45161290322579</v>
          </cell>
          <cell r="R17">
            <v>4</v>
          </cell>
          <cell r="S17">
            <v>38.580645161290327</v>
          </cell>
          <cell r="U17">
            <v>3018.1935483870971</v>
          </cell>
          <cell r="V17">
            <v>-221.0555161290323</v>
          </cell>
          <cell r="W17">
            <v>-5.9264838709677408</v>
          </cell>
          <cell r="X17">
            <v>-226.98200000000003</v>
          </cell>
          <cell r="Y17">
            <v>-6930</v>
          </cell>
          <cell r="Z17">
            <v>90486.5</v>
          </cell>
        </row>
        <row r="18">
          <cell r="B18">
            <v>36770</v>
          </cell>
          <cell r="C18">
            <v>1812.5</v>
          </cell>
          <cell r="D18">
            <v>162.9</v>
          </cell>
          <cell r="E18">
            <v>232.63333333333335</v>
          </cell>
          <cell r="F18">
            <v>572.1</v>
          </cell>
          <cell r="G18">
            <v>18.433333333333334</v>
          </cell>
          <cell r="H18">
            <v>823.16666666666663</v>
          </cell>
          <cell r="I18">
            <v>0</v>
          </cell>
          <cell r="J18">
            <v>1416.2333333333333</v>
          </cell>
          <cell r="L18">
            <v>2798.5666666666666</v>
          </cell>
          <cell r="O18">
            <v>0</v>
          </cell>
          <cell r="P18">
            <v>2501.2333333333336</v>
          </cell>
          <cell r="Q18">
            <v>396.26666666666671</v>
          </cell>
          <cell r="R18">
            <v>4.0666666666666664</v>
          </cell>
          <cell r="S18">
            <v>39.866666666666667</v>
          </cell>
          <cell r="U18">
            <v>2941.4333333333338</v>
          </cell>
          <cell r="V18">
            <v>-103.22433333333333</v>
          </cell>
          <cell r="W18">
            <v>-3.5910000000000002</v>
          </cell>
          <cell r="X18">
            <v>-106.81533333333333</v>
          </cell>
          <cell r="Y18">
            <v>-2143</v>
          </cell>
          <cell r="Z18">
            <v>88343.5</v>
          </cell>
        </row>
        <row r="19">
          <cell r="B19">
            <v>36800</v>
          </cell>
          <cell r="C19">
            <v>1789.5806451612905</v>
          </cell>
          <cell r="D19">
            <v>164.64516129032256</v>
          </cell>
          <cell r="E19">
            <v>275.06451612903226</v>
          </cell>
          <cell r="F19">
            <v>607.22580645161281</v>
          </cell>
          <cell r="G19">
            <v>6.4516129032258069</v>
          </cell>
          <cell r="H19">
            <v>888.74193548387098</v>
          </cell>
          <cell r="I19">
            <v>0</v>
          </cell>
          <cell r="J19">
            <v>1477.7419354838712</v>
          </cell>
          <cell r="L19">
            <v>2842.9677419354839</v>
          </cell>
          <cell r="O19">
            <v>0</v>
          </cell>
          <cell r="P19">
            <v>2397.8709677419356</v>
          </cell>
          <cell r="Q19">
            <v>311.83870967741933</v>
          </cell>
          <cell r="R19">
            <v>6.1935483870967749</v>
          </cell>
          <cell r="S19">
            <v>39.129032258064512</v>
          </cell>
          <cell r="U19">
            <v>2755.0322580645161</v>
          </cell>
          <cell r="V19">
            <v>-14.28132258064516</v>
          </cell>
          <cell r="W19">
            <v>8.9999999999999993E-3</v>
          </cell>
          <cell r="X19">
            <v>-14.272322580645159</v>
          </cell>
          <cell r="Y19">
            <v>3177</v>
          </cell>
          <cell r="Z19">
            <v>91520.5</v>
          </cell>
        </row>
        <row r="20">
          <cell r="B20">
            <v>36831</v>
          </cell>
          <cell r="C20">
            <v>1661.9666666666667</v>
          </cell>
          <cell r="D20">
            <v>150</v>
          </cell>
          <cell r="E20">
            <v>230.66666666666666</v>
          </cell>
          <cell r="F20">
            <v>669.1</v>
          </cell>
          <cell r="G20">
            <v>21.066666666666666</v>
          </cell>
          <cell r="H20">
            <v>920.83333333333337</v>
          </cell>
          <cell r="I20">
            <v>0</v>
          </cell>
          <cell r="J20">
            <v>1465.3</v>
          </cell>
          <cell r="L20">
            <v>2732.8</v>
          </cell>
          <cell r="O20">
            <v>0</v>
          </cell>
          <cell r="P20">
            <v>2973.3</v>
          </cell>
          <cell r="Q20">
            <v>196.66666666666666</v>
          </cell>
          <cell r="R20">
            <v>15.366666666666665</v>
          </cell>
          <cell r="S20">
            <v>38.066666666666663</v>
          </cell>
          <cell r="U20">
            <v>3223.4</v>
          </cell>
          <cell r="V20">
            <v>-410.65766666666667</v>
          </cell>
          <cell r="W20">
            <v>-75.891000000000005</v>
          </cell>
          <cell r="X20">
            <v>-486.54866666666669</v>
          </cell>
          <cell r="Y20">
            <v>-14390</v>
          </cell>
          <cell r="Z20">
            <v>77130.5</v>
          </cell>
        </row>
        <row r="21">
          <cell r="B21">
            <v>36861</v>
          </cell>
          <cell r="C21">
            <v>1717.5161290322583</v>
          </cell>
          <cell r="D21">
            <v>151</v>
          </cell>
          <cell r="E21">
            <v>269.12903225806457</v>
          </cell>
          <cell r="F21">
            <v>734.22580645161281</v>
          </cell>
          <cell r="G21">
            <v>34.29032258064516</v>
          </cell>
          <cell r="H21">
            <v>1037.6451612903224</v>
          </cell>
          <cell r="I21">
            <v>0</v>
          </cell>
          <cell r="J21">
            <v>1430.7096774193551</v>
          </cell>
          <cell r="K21">
            <v>0</v>
          </cell>
          <cell r="L21">
            <v>2906.161290322581</v>
          </cell>
          <cell r="O21">
            <v>0</v>
          </cell>
          <cell r="P21">
            <v>2880.9354838709678</v>
          </cell>
          <cell r="Q21">
            <v>286.80645161290323</v>
          </cell>
          <cell r="R21">
            <v>14.29032258064516</v>
          </cell>
          <cell r="S21">
            <v>40.580645161290327</v>
          </cell>
          <cell r="U21">
            <v>3222.6129032258068</v>
          </cell>
          <cell r="V21">
            <v>-222.15229032258065</v>
          </cell>
          <cell r="W21">
            <v>-100.21680645161291</v>
          </cell>
          <cell r="X21">
            <v>-322.36909677419357</v>
          </cell>
          <cell r="Y21">
            <v>-9588</v>
          </cell>
          <cell r="Z21">
            <v>67542.5</v>
          </cell>
        </row>
        <row r="22">
          <cell r="B22">
            <v>36892</v>
          </cell>
          <cell r="C22">
            <v>1750</v>
          </cell>
          <cell r="D22">
            <v>150</v>
          </cell>
          <cell r="E22">
            <v>276.91666666666669</v>
          </cell>
          <cell r="F22">
            <v>540.75</v>
          </cell>
          <cell r="G22">
            <v>24.166666666666668</v>
          </cell>
          <cell r="H22">
            <v>841.83333333333337</v>
          </cell>
          <cell r="I22">
            <v>0</v>
          </cell>
          <cell r="J22">
            <v>1459.75</v>
          </cell>
          <cell r="K22">
            <v>0</v>
          </cell>
          <cell r="L22">
            <v>2741.833333333333</v>
          </cell>
          <cell r="O22">
            <v>0</v>
          </cell>
          <cell r="P22">
            <v>2967.9166666666665</v>
          </cell>
          <cell r="Q22">
            <v>290.25</v>
          </cell>
          <cell r="R22">
            <v>9</v>
          </cell>
          <cell r="S22">
            <v>30.160166666666662</v>
          </cell>
          <cell r="U22">
            <v>3297.3268333333331</v>
          </cell>
          <cell r="V22">
            <v>-520.49099999999999</v>
          </cell>
          <cell r="W22">
            <v>-49.657666666666664</v>
          </cell>
          <cell r="X22">
            <v>-570.1486666666666</v>
          </cell>
          <cell r="Y22">
            <v>-17674.608666666663</v>
          </cell>
          <cell r="Z22">
            <v>49867.891333333333</v>
          </cell>
        </row>
        <row r="23">
          <cell r="B23">
            <v>36923</v>
          </cell>
          <cell r="C23">
            <v>1600</v>
          </cell>
          <cell r="D23">
            <v>150</v>
          </cell>
          <cell r="E23">
            <v>225</v>
          </cell>
          <cell r="F23">
            <v>558</v>
          </cell>
          <cell r="G23">
            <v>117</v>
          </cell>
          <cell r="H23">
            <v>900</v>
          </cell>
          <cell r="I23">
            <v>0</v>
          </cell>
          <cell r="J23">
            <v>1400</v>
          </cell>
          <cell r="K23">
            <v>0</v>
          </cell>
          <cell r="L23">
            <v>2650</v>
          </cell>
          <cell r="O23">
            <v>0</v>
          </cell>
          <cell r="P23">
            <v>2826.9172413793103</v>
          </cell>
          <cell r="Q23">
            <v>200</v>
          </cell>
          <cell r="R23">
            <v>9</v>
          </cell>
          <cell r="S23">
            <v>29.15</v>
          </cell>
          <cell r="T23">
            <v>0</v>
          </cell>
          <cell r="U23">
            <v>3065.0672413793104</v>
          </cell>
          <cell r="X23">
            <v>-415.06724137931042</v>
          </cell>
          <cell r="Y23">
            <v>-11621.882758620692</v>
          </cell>
          <cell r="Z23">
            <v>38246.008574712643</v>
          </cell>
        </row>
        <row r="24">
          <cell r="B24">
            <v>36951</v>
          </cell>
          <cell r="C24">
            <v>1600</v>
          </cell>
          <cell r="D24">
            <v>150</v>
          </cell>
          <cell r="E24">
            <v>225</v>
          </cell>
          <cell r="F24">
            <v>558</v>
          </cell>
          <cell r="G24">
            <v>117</v>
          </cell>
          <cell r="H24">
            <v>900</v>
          </cell>
          <cell r="I24">
            <v>0</v>
          </cell>
          <cell r="J24">
            <v>1400</v>
          </cell>
          <cell r="K24">
            <v>0</v>
          </cell>
          <cell r="L24">
            <v>2650</v>
          </cell>
          <cell r="O24">
            <v>0</v>
          </cell>
          <cell r="P24">
            <v>2524.0016129032265</v>
          </cell>
          <cell r="Q24">
            <v>200</v>
          </cell>
          <cell r="R24">
            <v>9</v>
          </cell>
          <cell r="S24">
            <v>29.15</v>
          </cell>
          <cell r="T24">
            <v>0</v>
          </cell>
          <cell r="U24">
            <v>2762.1516129032266</v>
          </cell>
          <cell r="X24">
            <v>-112.15161290322658</v>
          </cell>
          <cell r="Y24">
            <v>-3476.7000000000239</v>
          </cell>
          <cell r="Z24">
            <v>34769.308574712617</v>
          </cell>
        </row>
        <row r="25">
          <cell r="B25">
            <v>36982</v>
          </cell>
          <cell r="C25">
            <v>1850</v>
          </cell>
          <cell r="D25">
            <v>150</v>
          </cell>
          <cell r="E25">
            <v>200</v>
          </cell>
          <cell r="F25">
            <v>496</v>
          </cell>
          <cell r="G25">
            <v>104</v>
          </cell>
          <cell r="H25">
            <v>800</v>
          </cell>
          <cell r="I25">
            <v>0</v>
          </cell>
          <cell r="J25">
            <v>1550</v>
          </cell>
          <cell r="K25">
            <v>0</v>
          </cell>
          <cell r="L25">
            <v>2800</v>
          </cell>
          <cell r="O25">
            <v>0</v>
          </cell>
          <cell r="P25">
            <v>2001.325</v>
          </cell>
          <cell r="Q25">
            <v>300</v>
          </cell>
          <cell r="R25">
            <v>9</v>
          </cell>
          <cell r="S25">
            <v>30.799999999999997</v>
          </cell>
          <cell r="T25">
            <v>0</v>
          </cell>
          <cell r="U25">
            <v>2341.125</v>
          </cell>
          <cell r="X25">
            <v>458.875</v>
          </cell>
          <cell r="Y25">
            <v>13766.25</v>
          </cell>
          <cell r="Z25">
            <v>48535.558574712617</v>
          </cell>
        </row>
        <row r="26">
          <cell r="B26">
            <v>37012</v>
          </cell>
          <cell r="C26">
            <v>1850</v>
          </cell>
          <cell r="D26">
            <v>150</v>
          </cell>
          <cell r="E26">
            <v>200</v>
          </cell>
          <cell r="F26">
            <v>496</v>
          </cell>
          <cell r="G26">
            <v>104</v>
          </cell>
          <cell r="H26">
            <v>800</v>
          </cell>
          <cell r="I26">
            <v>0</v>
          </cell>
          <cell r="J26">
            <v>1550</v>
          </cell>
          <cell r="K26">
            <v>0</v>
          </cell>
          <cell r="L26">
            <v>2800</v>
          </cell>
          <cell r="O26">
            <v>0</v>
          </cell>
          <cell r="P26">
            <v>1997.5064516129032</v>
          </cell>
          <cell r="Q26">
            <v>300</v>
          </cell>
          <cell r="R26">
            <v>9</v>
          </cell>
          <cell r="S26">
            <v>30.799999999999997</v>
          </cell>
          <cell r="T26">
            <v>0</v>
          </cell>
          <cell r="U26">
            <v>2337.3064516129034</v>
          </cell>
          <cell r="X26">
            <v>462.6935483870966</v>
          </cell>
          <cell r="Y26">
            <v>14343.499999999995</v>
          </cell>
          <cell r="Z26">
            <v>62879.05857471261</v>
          </cell>
        </row>
        <row r="27">
          <cell r="B27">
            <v>37043</v>
          </cell>
          <cell r="C27">
            <v>1850</v>
          </cell>
          <cell r="D27">
            <v>150</v>
          </cell>
          <cell r="E27">
            <v>200</v>
          </cell>
          <cell r="F27">
            <v>496</v>
          </cell>
          <cell r="G27">
            <v>104</v>
          </cell>
          <cell r="H27">
            <v>800</v>
          </cell>
          <cell r="I27">
            <v>0</v>
          </cell>
          <cell r="J27">
            <v>1550</v>
          </cell>
          <cell r="K27">
            <v>0</v>
          </cell>
          <cell r="L27">
            <v>2800</v>
          </cell>
          <cell r="O27">
            <v>0</v>
          </cell>
          <cell r="P27">
            <v>2096.666666666667</v>
          </cell>
          <cell r="Q27">
            <v>300</v>
          </cell>
          <cell r="R27">
            <v>9</v>
          </cell>
          <cell r="S27">
            <v>30.799999999999997</v>
          </cell>
          <cell r="T27">
            <v>109.44</v>
          </cell>
          <cell r="U27">
            <v>2545.9066666666672</v>
          </cell>
          <cell r="X27">
            <v>254.09333333333279</v>
          </cell>
          <cell r="Y27">
            <v>7622.7999999999838</v>
          </cell>
          <cell r="Z27">
            <v>70501.858574712591</v>
          </cell>
        </row>
        <row r="28">
          <cell r="B28">
            <v>37073</v>
          </cell>
          <cell r="C28">
            <v>1850</v>
          </cell>
          <cell r="D28">
            <v>150</v>
          </cell>
          <cell r="E28">
            <v>200</v>
          </cell>
          <cell r="F28">
            <v>496</v>
          </cell>
          <cell r="G28">
            <v>104</v>
          </cell>
          <cell r="H28">
            <v>800</v>
          </cell>
          <cell r="I28">
            <v>0</v>
          </cell>
          <cell r="J28">
            <v>1550</v>
          </cell>
          <cell r="K28">
            <v>0</v>
          </cell>
          <cell r="L28">
            <v>2800</v>
          </cell>
          <cell r="O28">
            <v>0</v>
          </cell>
          <cell r="P28">
            <v>2189.483870967742</v>
          </cell>
          <cell r="Q28">
            <v>300</v>
          </cell>
          <cell r="R28">
            <v>9</v>
          </cell>
          <cell r="S28">
            <v>30.799999999999997</v>
          </cell>
          <cell r="T28">
            <v>199.44</v>
          </cell>
          <cell r="U28">
            <v>2728.7238709677422</v>
          </cell>
          <cell r="X28">
            <v>71.276129032257813</v>
          </cell>
          <cell r="Y28">
            <v>2209.5599999999922</v>
          </cell>
          <cell r="Z28">
            <v>72711.418574712588</v>
          </cell>
        </row>
        <row r="29">
          <cell r="B29">
            <v>37104</v>
          </cell>
          <cell r="C29">
            <v>1850</v>
          </cell>
          <cell r="D29">
            <v>150</v>
          </cell>
          <cell r="E29">
            <v>200</v>
          </cell>
          <cell r="F29">
            <v>496</v>
          </cell>
          <cell r="G29">
            <v>104</v>
          </cell>
          <cell r="H29">
            <v>800</v>
          </cell>
          <cell r="I29">
            <v>0</v>
          </cell>
          <cell r="J29">
            <v>1550</v>
          </cell>
          <cell r="K29">
            <v>0</v>
          </cell>
          <cell r="L29">
            <v>2800</v>
          </cell>
          <cell r="O29">
            <v>0</v>
          </cell>
          <cell r="P29">
            <v>2553.161290322581</v>
          </cell>
          <cell r="Q29">
            <v>300</v>
          </cell>
          <cell r="R29">
            <v>9</v>
          </cell>
          <cell r="S29">
            <v>30.799999999999997</v>
          </cell>
          <cell r="T29">
            <v>208.62</v>
          </cell>
          <cell r="U29">
            <v>3101.581290322581</v>
          </cell>
          <cell r="X29">
            <v>-301.58129032258103</v>
          </cell>
          <cell r="Y29">
            <v>-9349.0200000000114</v>
          </cell>
          <cell r="Z29">
            <v>63362.398574712577</v>
          </cell>
        </row>
        <row r="30">
          <cell r="B30">
            <v>37135</v>
          </cell>
          <cell r="C30">
            <v>1850</v>
          </cell>
          <cell r="D30">
            <v>150</v>
          </cell>
          <cell r="E30">
            <v>200</v>
          </cell>
          <cell r="F30">
            <v>496</v>
          </cell>
          <cell r="G30">
            <v>104</v>
          </cell>
          <cell r="H30">
            <v>800</v>
          </cell>
          <cell r="I30">
            <v>0</v>
          </cell>
          <cell r="J30">
            <v>1550</v>
          </cell>
          <cell r="K30">
            <v>0</v>
          </cell>
          <cell r="L30">
            <v>2800</v>
          </cell>
          <cell r="O30">
            <v>0</v>
          </cell>
          <cell r="P30">
            <v>2551.2333333333336</v>
          </cell>
          <cell r="Q30">
            <v>300</v>
          </cell>
          <cell r="R30">
            <v>9</v>
          </cell>
          <cell r="S30">
            <v>30.799999999999997</v>
          </cell>
          <cell r="T30">
            <v>208.62</v>
          </cell>
          <cell r="U30">
            <v>3099.6533333333336</v>
          </cell>
          <cell r="X30">
            <v>-299.65333333333365</v>
          </cell>
          <cell r="Y30">
            <v>-8989.6000000000095</v>
          </cell>
          <cell r="Z30">
            <v>54372.798574712564</v>
          </cell>
        </row>
        <row r="31">
          <cell r="B31">
            <v>37165</v>
          </cell>
          <cell r="C31">
            <v>1850</v>
          </cell>
          <cell r="D31">
            <v>150</v>
          </cell>
          <cell r="E31">
            <v>200</v>
          </cell>
          <cell r="F31">
            <v>496</v>
          </cell>
          <cell r="G31">
            <v>104</v>
          </cell>
          <cell r="H31">
            <v>800</v>
          </cell>
          <cell r="I31">
            <v>0</v>
          </cell>
          <cell r="J31">
            <v>1550</v>
          </cell>
          <cell r="K31">
            <v>0</v>
          </cell>
          <cell r="L31">
            <v>2800</v>
          </cell>
          <cell r="O31">
            <v>0</v>
          </cell>
          <cell r="P31">
            <v>2447.8709677419356</v>
          </cell>
          <cell r="Q31">
            <v>300</v>
          </cell>
          <cell r="R31">
            <v>9</v>
          </cell>
          <cell r="S31">
            <v>30.799999999999997</v>
          </cell>
          <cell r="T31">
            <v>208.62</v>
          </cell>
          <cell r="U31">
            <v>2996.2909677419357</v>
          </cell>
          <cell r="X31">
            <v>-196.29096774193567</v>
          </cell>
          <cell r="Y31">
            <v>-6085.0200000000059</v>
          </cell>
          <cell r="Z31">
            <v>48287.77857471256</v>
          </cell>
        </row>
        <row r="32">
          <cell r="B32">
            <v>37196</v>
          </cell>
          <cell r="C32">
            <v>1650</v>
          </cell>
          <cell r="D32">
            <v>150</v>
          </cell>
          <cell r="E32">
            <v>250</v>
          </cell>
          <cell r="F32">
            <v>620</v>
          </cell>
          <cell r="G32">
            <v>130</v>
          </cell>
          <cell r="H32">
            <v>1000</v>
          </cell>
          <cell r="I32">
            <v>0</v>
          </cell>
          <cell r="J32">
            <v>1500</v>
          </cell>
          <cell r="K32">
            <v>0</v>
          </cell>
          <cell r="L32">
            <v>2800</v>
          </cell>
          <cell r="O32">
            <v>0</v>
          </cell>
          <cell r="P32">
            <v>3023.3</v>
          </cell>
          <cell r="Q32">
            <v>150</v>
          </cell>
          <cell r="R32">
            <v>9</v>
          </cell>
          <cell r="S32">
            <v>30.799999999999997</v>
          </cell>
          <cell r="T32">
            <v>139.08000000000001</v>
          </cell>
          <cell r="U32">
            <v>3352.1800000000003</v>
          </cell>
          <cell r="X32">
            <v>-552.18000000000029</v>
          </cell>
          <cell r="Y32">
            <v>-16565.400000000009</v>
          </cell>
          <cell r="Z32">
            <v>31722.378574712551</v>
          </cell>
        </row>
        <row r="33">
          <cell r="B33">
            <v>37226</v>
          </cell>
          <cell r="C33">
            <v>1650</v>
          </cell>
          <cell r="D33">
            <v>150</v>
          </cell>
          <cell r="E33">
            <v>250</v>
          </cell>
          <cell r="F33">
            <v>620</v>
          </cell>
          <cell r="G33">
            <v>130</v>
          </cell>
          <cell r="H33">
            <v>1000</v>
          </cell>
          <cell r="I33">
            <v>0</v>
          </cell>
          <cell r="J33">
            <v>1500</v>
          </cell>
          <cell r="K33">
            <v>0</v>
          </cell>
          <cell r="L33">
            <v>2800</v>
          </cell>
          <cell r="O33">
            <v>0</v>
          </cell>
          <cell r="P33">
            <v>2930.9354838709678</v>
          </cell>
          <cell r="Q33">
            <v>150</v>
          </cell>
          <cell r="R33">
            <v>9</v>
          </cell>
          <cell r="S33">
            <v>30.799999999999997</v>
          </cell>
          <cell r="T33">
            <v>139.08000000000001</v>
          </cell>
          <cell r="U33">
            <v>3259.8154838709679</v>
          </cell>
          <cell r="X33">
            <v>-459.81548387096791</v>
          </cell>
          <cell r="Y33">
            <v>-14254.280000000006</v>
          </cell>
          <cell r="Z33">
            <v>17468.098574712545</v>
          </cell>
        </row>
        <row r="34">
          <cell r="B34">
            <v>37257</v>
          </cell>
          <cell r="C34">
            <v>1650</v>
          </cell>
          <cell r="D34">
            <v>150</v>
          </cell>
          <cell r="E34">
            <v>250</v>
          </cell>
          <cell r="F34">
            <v>620</v>
          </cell>
          <cell r="G34">
            <v>130</v>
          </cell>
          <cell r="H34">
            <v>1000</v>
          </cell>
          <cell r="I34">
            <v>0</v>
          </cell>
          <cell r="J34">
            <v>1500</v>
          </cell>
          <cell r="K34">
            <v>0</v>
          </cell>
          <cell r="L34">
            <v>2800</v>
          </cell>
          <cell r="O34">
            <v>0</v>
          </cell>
          <cell r="P34">
            <v>2967.9166666666665</v>
          </cell>
          <cell r="Q34">
            <v>150</v>
          </cell>
          <cell r="R34">
            <v>9</v>
          </cell>
          <cell r="S34">
            <v>30.799999999999997</v>
          </cell>
          <cell r="T34">
            <v>139.08000000000001</v>
          </cell>
          <cell r="U34">
            <v>3296.7966666666666</v>
          </cell>
          <cell r="X34">
            <v>-496.79666666666662</v>
          </cell>
          <cell r="Y34">
            <v>-15400.696666666665</v>
          </cell>
          <cell r="Z34">
            <v>2067.4019080458802</v>
          </cell>
        </row>
        <row r="35">
          <cell r="B35">
            <v>37288</v>
          </cell>
          <cell r="C35">
            <v>1650</v>
          </cell>
          <cell r="D35">
            <v>150</v>
          </cell>
          <cell r="E35">
            <v>250</v>
          </cell>
          <cell r="F35">
            <v>620</v>
          </cell>
          <cell r="G35">
            <v>130</v>
          </cell>
          <cell r="H35">
            <v>1000</v>
          </cell>
          <cell r="I35">
            <v>0</v>
          </cell>
          <cell r="J35">
            <v>1500</v>
          </cell>
          <cell r="K35">
            <v>0</v>
          </cell>
          <cell r="L35">
            <v>2800</v>
          </cell>
          <cell r="O35">
            <v>0</v>
          </cell>
          <cell r="P35">
            <v>2876.9172413793103</v>
          </cell>
          <cell r="Q35">
            <v>150</v>
          </cell>
          <cell r="R35">
            <v>9</v>
          </cell>
          <cell r="S35">
            <v>30.799999999999997</v>
          </cell>
          <cell r="T35">
            <v>139.08000000000001</v>
          </cell>
          <cell r="U35">
            <v>3205.7972413793104</v>
          </cell>
          <cell r="X35">
            <v>-405.79724137931044</v>
          </cell>
          <cell r="Y35">
            <v>-11362.322758620692</v>
          </cell>
          <cell r="Z35">
            <v>-9294.920850574812</v>
          </cell>
        </row>
        <row r="36">
          <cell r="B36">
            <v>37316</v>
          </cell>
          <cell r="C36">
            <v>1650</v>
          </cell>
          <cell r="D36">
            <v>150</v>
          </cell>
          <cell r="E36">
            <v>250</v>
          </cell>
          <cell r="F36">
            <v>620</v>
          </cell>
          <cell r="G36">
            <v>130</v>
          </cell>
          <cell r="H36">
            <v>1000</v>
          </cell>
          <cell r="I36">
            <v>0</v>
          </cell>
          <cell r="J36">
            <v>1500</v>
          </cell>
          <cell r="K36">
            <v>0</v>
          </cell>
          <cell r="L36">
            <v>2800</v>
          </cell>
          <cell r="O36">
            <v>0</v>
          </cell>
          <cell r="P36">
            <v>2574.0016129032265</v>
          </cell>
          <cell r="Q36">
            <v>150</v>
          </cell>
          <cell r="R36">
            <v>9</v>
          </cell>
          <cell r="S36">
            <v>30.799999999999997</v>
          </cell>
          <cell r="T36">
            <v>139.08000000000001</v>
          </cell>
          <cell r="U36">
            <v>2902.8816129032266</v>
          </cell>
          <cell r="X36">
            <v>-102.8816129032266</v>
          </cell>
          <cell r="Y36">
            <v>-3189.3300000000245</v>
          </cell>
          <cell r="Z36">
            <v>-12484.250850574837</v>
          </cell>
        </row>
        <row r="37">
          <cell r="B37">
            <v>37347</v>
          </cell>
          <cell r="C37">
            <v>1850</v>
          </cell>
          <cell r="D37">
            <v>150</v>
          </cell>
          <cell r="E37">
            <v>200</v>
          </cell>
          <cell r="F37">
            <v>496</v>
          </cell>
          <cell r="G37">
            <v>104</v>
          </cell>
          <cell r="H37">
            <v>800</v>
          </cell>
          <cell r="I37">
            <v>0</v>
          </cell>
          <cell r="J37">
            <v>1550</v>
          </cell>
          <cell r="K37">
            <v>0</v>
          </cell>
          <cell r="L37">
            <v>2800</v>
          </cell>
          <cell r="O37">
            <v>0</v>
          </cell>
          <cell r="P37">
            <v>2001.325</v>
          </cell>
          <cell r="Q37">
            <v>300</v>
          </cell>
          <cell r="R37">
            <v>9</v>
          </cell>
          <cell r="S37">
            <v>30.799999999999997</v>
          </cell>
          <cell r="T37">
            <v>139.08000000000001</v>
          </cell>
          <cell r="U37">
            <v>2480.2049999999999</v>
          </cell>
          <cell r="X37">
            <v>319.79500000000007</v>
          </cell>
          <cell r="Y37">
            <v>9593.8500000000022</v>
          </cell>
          <cell r="Z37">
            <v>-2890.4008505748352</v>
          </cell>
        </row>
        <row r="38">
          <cell r="B38">
            <v>37377</v>
          </cell>
          <cell r="C38">
            <v>1850</v>
          </cell>
          <cell r="D38">
            <v>150</v>
          </cell>
          <cell r="E38">
            <v>200</v>
          </cell>
          <cell r="F38">
            <v>496</v>
          </cell>
          <cell r="G38">
            <v>104</v>
          </cell>
          <cell r="H38">
            <v>800</v>
          </cell>
          <cell r="I38">
            <v>0</v>
          </cell>
          <cell r="J38">
            <v>1550</v>
          </cell>
          <cell r="K38">
            <v>0</v>
          </cell>
          <cell r="L38">
            <v>2800</v>
          </cell>
          <cell r="O38">
            <v>0</v>
          </cell>
          <cell r="P38">
            <v>1997.5064516129032</v>
          </cell>
          <cell r="Q38">
            <v>300</v>
          </cell>
          <cell r="R38">
            <v>9</v>
          </cell>
          <cell r="S38">
            <v>30.799999999999997</v>
          </cell>
          <cell r="T38">
            <v>139.08000000000001</v>
          </cell>
          <cell r="U38">
            <v>2476.3864516129033</v>
          </cell>
          <cell r="X38">
            <v>323.61354838709667</v>
          </cell>
          <cell r="Y38">
            <v>10032.019999999997</v>
          </cell>
          <cell r="Z38">
            <v>7141.6191494251616</v>
          </cell>
        </row>
        <row r="39">
          <cell r="B39">
            <v>37408</v>
          </cell>
          <cell r="C39">
            <v>1850</v>
          </cell>
          <cell r="D39">
            <v>150</v>
          </cell>
          <cell r="E39">
            <v>200</v>
          </cell>
          <cell r="F39">
            <v>496</v>
          </cell>
          <cell r="G39">
            <v>104</v>
          </cell>
          <cell r="H39">
            <v>800</v>
          </cell>
          <cell r="I39">
            <v>0</v>
          </cell>
          <cell r="J39">
            <v>1550</v>
          </cell>
          <cell r="K39">
            <v>0</v>
          </cell>
          <cell r="L39">
            <v>2800</v>
          </cell>
          <cell r="O39">
            <v>0</v>
          </cell>
          <cell r="P39">
            <v>2096.666666666667</v>
          </cell>
          <cell r="Q39">
            <v>300</v>
          </cell>
          <cell r="R39">
            <v>9</v>
          </cell>
          <cell r="S39">
            <v>30.799999999999997</v>
          </cell>
          <cell r="T39">
            <v>208.62</v>
          </cell>
          <cell r="U39">
            <v>2645.086666666667</v>
          </cell>
          <cell r="X39">
            <v>154.91333333333296</v>
          </cell>
          <cell r="Y39">
            <v>4647.3999999999887</v>
          </cell>
          <cell r="Z39">
            <v>11789.01914942515</v>
          </cell>
        </row>
        <row r="40">
          <cell r="B40">
            <v>37438</v>
          </cell>
          <cell r="C40">
            <v>1850</v>
          </cell>
          <cell r="D40">
            <v>150</v>
          </cell>
          <cell r="E40">
            <v>200</v>
          </cell>
          <cell r="F40">
            <v>496</v>
          </cell>
          <cell r="G40">
            <v>104</v>
          </cell>
          <cell r="H40">
            <v>800</v>
          </cell>
          <cell r="I40">
            <v>0</v>
          </cell>
          <cell r="J40">
            <v>1550</v>
          </cell>
          <cell r="K40">
            <v>0</v>
          </cell>
          <cell r="L40">
            <v>2800</v>
          </cell>
          <cell r="O40">
            <v>0</v>
          </cell>
          <cell r="P40">
            <v>2189.483870967742</v>
          </cell>
          <cell r="Q40">
            <v>300</v>
          </cell>
          <cell r="R40">
            <v>9</v>
          </cell>
          <cell r="S40">
            <v>30.799999999999997</v>
          </cell>
          <cell r="T40">
            <v>557.82000000000005</v>
          </cell>
          <cell r="U40">
            <v>3087.1038709677423</v>
          </cell>
          <cell r="X40">
            <v>-287.1038709677423</v>
          </cell>
          <cell r="Y40">
            <v>-8900.2200000000121</v>
          </cell>
          <cell r="Z40">
            <v>2888.7991494251382</v>
          </cell>
        </row>
        <row r="41">
          <cell r="B41">
            <v>37469</v>
          </cell>
          <cell r="C41">
            <v>1850</v>
          </cell>
          <cell r="D41">
            <v>150</v>
          </cell>
          <cell r="E41">
            <v>200</v>
          </cell>
          <cell r="F41">
            <v>496</v>
          </cell>
          <cell r="G41">
            <v>104</v>
          </cell>
          <cell r="H41">
            <v>800</v>
          </cell>
          <cell r="I41">
            <v>0</v>
          </cell>
          <cell r="J41">
            <v>1550</v>
          </cell>
          <cell r="K41">
            <v>0</v>
          </cell>
          <cell r="L41">
            <v>2800</v>
          </cell>
          <cell r="O41">
            <v>0</v>
          </cell>
          <cell r="P41">
            <v>2553.161290322581</v>
          </cell>
          <cell r="Q41">
            <v>300</v>
          </cell>
          <cell r="R41">
            <v>9</v>
          </cell>
          <cell r="S41">
            <v>30.799999999999997</v>
          </cell>
          <cell r="T41">
            <v>557.82000000000005</v>
          </cell>
          <cell r="U41">
            <v>3450.7812903225813</v>
          </cell>
          <cell r="X41">
            <v>-650.7812903225813</v>
          </cell>
          <cell r="Y41">
            <v>-20174.220000000019</v>
          </cell>
          <cell r="Z41">
            <v>-17285.420850574883</v>
          </cell>
        </row>
        <row r="42">
          <cell r="B42">
            <v>37500</v>
          </cell>
          <cell r="C42">
            <v>1850</v>
          </cell>
          <cell r="D42">
            <v>150</v>
          </cell>
          <cell r="E42">
            <v>200</v>
          </cell>
          <cell r="F42">
            <v>496</v>
          </cell>
          <cell r="G42">
            <v>104</v>
          </cell>
          <cell r="H42">
            <v>800</v>
          </cell>
          <cell r="I42">
            <v>0</v>
          </cell>
          <cell r="J42">
            <v>1550</v>
          </cell>
          <cell r="K42">
            <v>0</v>
          </cell>
          <cell r="L42">
            <v>2800</v>
          </cell>
          <cell r="O42">
            <v>0</v>
          </cell>
          <cell r="P42">
            <v>2551.2333333333336</v>
          </cell>
          <cell r="Q42">
            <v>300</v>
          </cell>
          <cell r="R42">
            <v>9</v>
          </cell>
          <cell r="S42">
            <v>30.799999999999997</v>
          </cell>
          <cell r="T42">
            <v>557.82000000000005</v>
          </cell>
          <cell r="U42">
            <v>3448.8533333333339</v>
          </cell>
          <cell r="X42">
            <v>-648.85333333333392</v>
          </cell>
          <cell r="Y42">
            <v>-19465.600000000017</v>
          </cell>
          <cell r="Z42">
            <v>-36751.020850574903</v>
          </cell>
        </row>
        <row r="43">
          <cell r="B43">
            <v>37530</v>
          </cell>
          <cell r="C43">
            <v>1850</v>
          </cell>
          <cell r="D43">
            <v>150</v>
          </cell>
          <cell r="E43">
            <v>200</v>
          </cell>
          <cell r="F43">
            <v>496</v>
          </cell>
          <cell r="G43">
            <v>104</v>
          </cell>
          <cell r="H43">
            <v>800</v>
          </cell>
          <cell r="I43">
            <v>0</v>
          </cell>
          <cell r="J43">
            <v>1550</v>
          </cell>
          <cell r="K43">
            <v>0</v>
          </cell>
          <cell r="L43">
            <v>2800</v>
          </cell>
          <cell r="O43">
            <v>0</v>
          </cell>
          <cell r="P43">
            <v>2447.8709677419356</v>
          </cell>
          <cell r="Q43">
            <v>300</v>
          </cell>
          <cell r="R43">
            <v>9</v>
          </cell>
          <cell r="S43">
            <v>30.799999999999997</v>
          </cell>
          <cell r="T43">
            <v>557.82000000000005</v>
          </cell>
          <cell r="U43">
            <v>3345.4909677419359</v>
          </cell>
          <cell r="X43">
            <v>-545.49096774193595</v>
          </cell>
          <cell r="Y43">
            <v>-16910.220000000016</v>
          </cell>
          <cell r="Z43">
            <v>-53661.240850574919</v>
          </cell>
        </row>
        <row r="44">
          <cell r="B44">
            <v>37561</v>
          </cell>
          <cell r="C44">
            <v>1650</v>
          </cell>
          <cell r="D44">
            <v>150</v>
          </cell>
          <cell r="E44">
            <v>250</v>
          </cell>
          <cell r="F44">
            <v>620</v>
          </cell>
          <cell r="G44">
            <v>130</v>
          </cell>
          <cell r="H44">
            <v>1000</v>
          </cell>
          <cell r="I44">
            <v>0</v>
          </cell>
          <cell r="J44">
            <v>1500</v>
          </cell>
          <cell r="K44">
            <v>0</v>
          </cell>
          <cell r="L44">
            <v>2800</v>
          </cell>
          <cell r="O44">
            <v>0</v>
          </cell>
          <cell r="P44">
            <v>3023.3</v>
          </cell>
          <cell r="Q44">
            <v>150</v>
          </cell>
          <cell r="R44">
            <v>9</v>
          </cell>
          <cell r="S44">
            <v>30.799999999999997</v>
          </cell>
          <cell r="T44">
            <v>371.88</v>
          </cell>
          <cell r="U44">
            <v>3584.9800000000005</v>
          </cell>
          <cell r="X44">
            <v>-784.98000000000047</v>
          </cell>
          <cell r="Y44">
            <v>-23549.400000000016</v>
          </cell>
          <cell r="Z44">
            <v>-77210.640850574942</v>
          </cell>
        </row>
        <row r="45">
          <cell r="B45">
            <v>37591</v>
          </cell>
          <cell r="C45">
            <v>1650</v>
          </cell>
          <cell r="D45">
            <v>150</v>
          </cell>
          <cell r="E45">
            <v>250</v>
          </cell>
          <cell r="F45">
            <v>620</v>
          </cell>
          <cell r="G45">
            <v>130</v>
          </cell>
          <cell r="H45">
            <v>1000</v>
          </cell>
          <cell r="I45">
            <v>0</v>
          </cell>
          <cell r="J45">
            <v>1500</v>
          </cell>
          <cell r="K45">
            <v>0</v>
          </cell>
          <cell r="L45">
            <v>2800</v>
          </cell>
          <cell r="O45">
            <v>0</v>
          </cell>
          <cell r="P45">
            <v>2930.9354838709678</v>
          </cell>
          <cell r="Q45">
            <v>150</v>
          </cell>
          <cell r="R45">
            <v>9</v>
          </cell>
          <cell r="S45">
            <v>30.799999999999997</v>
          </cell>
          <cell r="T45">
            <v>371.88</v>
          </cell>
          <cell r="U45">
            <v>3492.6154838709681</v>
          </cell>
          <cell r="X45">
            <v>-692.61548387096809</v>
          </cell>
          <cell r="Y45">
            <v>-21471.080000000009</v>
          </cell>
          <cell r="Z45">
            <v>-98681.720850574959</v>
          </cell>
        </row>
        <row r="46">
          <cell r="B46">
            <v>37622</v>
          </cell>
        </row>
        <row r="48">
          <cell r="C48" t="str">
            <v>Malin Assumptions</v>
          </cell>
          <cell r="H48" t="str">
            <v>Winter Peak Day</v>
          </cell>
          <cell r="I48" t="str">
            <v>Supply</v>
          </cell>
          <cell r="J48" t="str">
            <v>Demand</v>
          </cell>
        </row>
        <row r="49">
          <cell r="C49" t="str">
            <v>Summer: If Aeco/Malin &gt; variable, 1850, 1700</v>
          </cell>
          <cell r="H49">
            <v>36509</v>
          </cell>
          <cell r="I49">
            <v>3553</v>
          </cell>
          <cell r="J49">
            <v>3492</v>
          </cell>
          <cell r="K49">
            <v>36531</v>
          </cell>
        </row>
        <row r="50">
          <cell r="C50" t="str">
            <v>Winter: If Socal/Malin &gt; variable, 1800, 1650</v>
          </cell>
        </row>
        <row r="51">
          <cell r="H51" t="str">
            <v>SF</v>
          </cell>
          <cell r="I51" t="str">
            <v>55 / 44</v>
          </cell>
          <cell r="J51" t="str">
            <v>56 / 38</v>
          </cell>
        </row>
        <row r="52">
          <cell r="C52" t="str">
            <v>Baja Assumptions</v>
          </cell>
          <cell r="H52" t="str">
            <v>Sacr</v>
          </cell>
          <cell r="I52" t="str">
            <v>57 / 30</v>
          </cell>
          <cell r="J52" t="str">
            <v>52 / 29</v>
          </cell>
        </row>
        <row r="53">
          <cell r="C53" t="str">
            <v>If Socal/SJ &gt;$0.60, 800, 650</v>
          </cell>
          <cell r="H53" t="str">
            <v>Summer Peak Day</v>
          </cell>
        </row>
        <row r="54">
          <cell r="I54" t="str">
            <v>Supply</v>
          </cell>
          <cell r="J54" t="str">
            <v>Demand</v>
          </cell>
        </row>
        <row r="55">
          <cell r="C55" t="str">
            <v>KRS Supply Assumptions</v>
          </cell>
          <cell r="H55">
            <v>36732</v>
          </cell>
          <cell r="I55">
            <v>3169</v>
          </cell>
          <cell r="J55">
            <v>3063</v>
          </cell>
          <cell r="K55">
            <v>36737</v>
          </cell>
        </row>
        <row r="56">
          <cell r="C56" t="str">
            <v>Summer: Supply of 50</v>
          </cell>
          <cell r="H56" t="str">
            <v>SF</v>
          </cell>
          <cell r="I56" t="str">
            <v>69 / 53</v>
          </cell>
          <cell r="J56" t="str">
            <v>71 / 54</v>
          </cell>
        </row>
        <row r="57">
          <cell r="C57" t="str">
            <v>Winter: Supply of 150</v>
          </cell>
          <cell r="H57" t="str">
            <v>Sacr</v>
          </cell>
          <cell r="I57" t="str">
            <v>95 / 60</v>
          </cell>
          <cell r="J57" t="str">
            <v>99 / 64</v>
          </cell>
        </row>
        <row r="59">
          <cell r="C59" t="str">
            <v>KRS Demand Assumptions</v>
          </cell>
        </row>
        <row r="60">
          <cell r="C60" t="str">
            <v>If Socal/Malin &gt; variable, 300,150</v>
          </cell>
        </row>
        <row r="61">
          <cell r="C61" t="str">
            <v>If Malin &gt; Socal, 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Ops"/>
      <sheetName val="Data"/>
      <sheetName val="Sheet4"/>
    </sheetNames>
    <sheetDataSet>
      <sheetData sheetId="0"/>
      <sheetData sheetId="1"/>
      <sheetData sheetId="2">
        <row r="7">
          <cell r="T7">
            <v>35247</v>
          </cell>
          <cell r="U7">
            <v>35278</v>
          </cell>
          <cell r="V7">
            <v>35309</v>
          </cell>
          <cell r="W7">
            <v>35339</v>
          </cell>
          <cell r="X7">
            <v>35370</v>
          </cell>
          <cell r="Y7">
            <v>35400</v>
          </cell>
          <cell r="Z7">
            <v>35431</v>
          </cell>
          <cell r="AA7">
            <v>35462</v>
          </cell>
          <cell r="AB7">
            <v>35490</v>
          </cell>
          <cell r="AC7">
            <v>35521</v>
          </cell>
          <cell r="AD7">
            <v>35551</v>
          </cell>
          <cell r="AE7">
            <v>35582</v>
          </cell>
          <cell r="AF7">
            <v>35612</v>
          </cell>
          <cell r="AG7">
            <v>35643</v>
          </cell>
          <cell r="AH7">
            <v>35674</v>
          </cell>
          <cell r="AI7">
            <v>35704</v>
          </cell>
          <cell r="AJ7">
            <v>35735</v>
          </cell>
          <cell r="AK7">
            <v>35765</v>
          </cell>
          <cell r="AL7">
            <v>35796</v>
          </cell>
          <cell r="AM7">
            <v>35827</v>
          </cell>
          <cell r="AN7">
            <v>35855</v>
          </cell>
          <cell r="AO7">
            <v>35886</v>
          </cell>
          <cell r="AP7">
            <v>35916</v>
          </cell>
          <cell r="AQ7">
            <v>35947</v>
          </cell>
          <cell r="AR7">
            <v>35977</v>
          </cell>
          <cell r="AS7">
            <v>36008</v>
          </cell>
          <cell r="AT7">
            <v>36039</v>
          </cell>
          <cell r="AU7">
            <v>36069</v>
          </cell>
          <cell r="AV7">
            <v>36100</v>
          </cell>
          <cell r="AW7">
            <v>36130</v>
          </cell>
          <cell r="AX7">
            <v>36161</v>
          </cell>
          <cell r="AY7">
            <v>36192</v>
          </cell>
          <cell r="AZ7">
            <v>36220</v>
          </cell>
          <cell r="BA7">
            <v>36251</v>
          </cell>
          <cell r="BB7">
            <v>36281</v>
          </cell>
          <cell r="BC7">
            <v>36312</v>
          </cell>
          <cell r="BD7">
            <v>36342</v>
          </cell>
          <cell r="BE7">
            <v>36373</v>
          </cell>
          <cell r="BF7">
            <v>36404</v>
          </cell>
          <cell r="BG7">
            <v>36434</v>
          </cell>
          <cell r="BH7">
            <v>36465</v>
          </cell>
          <cell r="BI7">
            <v>36495</v>
          </cell>
          <cell r="BJ7">
            <v>36526</v>
          </cell>
          <cell r="BK7">
            <v>36557</v>
          </cell>
          <cell r="BL7">
            <v>36586</v>
          </cell>
          <cell r="BM7">
            <v>36617</v>
          </cell>
          <cell r="BN7">
            <v>36647</v>
          </cell>
          <cell r="BO7">
            <v>36678</v>
          </cell>
          <cell r="BP7">
            <v>36708</v>
          </cell>
          <cell r="BQ7">
            <v>36739</v>
          </cell>
          <cell r="BR7">
            <v>36770</v>
          </cell>
          <cell r="BS7">
            <v>36800</v>
          </cell>
          <cell r="BT7">
            <v>36831</v>
          </cell>
          <cell r="BU7">
            <v>36861</v>
          </cell>
        </row>
        <row r="8">
          <cell r="S8" t="str">
            <v>SWG Topock</v>
          </cell>
          <cell r="T8">
            <v>140548.12903225806</v>
          </cell>
          <cell r="U8">
            <v>134642.83870967742</v>
          </cell>
          <cell r="V8">
            <v>114422.6</v>
          </cell>
          <cell r="W8">
            <v>114207.45161290323</v>
          </cell>
          <cell r="X8">
            <v>106764.43333333333</v>
          </cell>
          <cell r="Y8">
            <v>114944.22580645161</v>
          </cell>
          <cell r="Z8">
            <v>115382.03225806452</v>
          </cell>
          <cell r="AA8">
            <v>94673.21428571429</v>
          </cell>
          <cell r="AB8">
            <v>111768.74193548386</v>
          </cell>
          <cell r="AC8">
            <v>109922.2</v>
          </cell>
          <cell r="AD8">
            <v>68035.612903225803</v>
          </cell>
          <cell r="AE8">
            <v>73997.899999999994</v>
          </cell>
          <cell r="AF8">
            <v>63055.677419354841</v>
          </cell>
          <cell r="AG8">
            <v>59046.290322580644</v>
          </cell>
          <cell r="AH8">
            <v>59446.400000000001</v>
          </cell>
          <cell r="AI8">
            <v>67062.967741935485</v>
          </cell>
          <cell r="AJ8">
            <v>96307.433333333334</v>
          </cell>
          <cell r="AK8">
            <v>128239.06451612903</v>
          </cell>
          <cell r="AL8">
            <v>115979.4</v>
          </cell>
          <cell r="AM8">
            <v>113461.92857142857</v>
          </cell>
          <cell r="AN8">
            <v>88548.741935483864</v>
          </cell>
          <cell r="AO8">
            <v>106142.86666666667</v>
          </cell>
          <cell r="AP8">
            <v>79588.06451612903</v>
          </cell>
          <cell r="AQ8">
            <v>78909.724137931029</v>
          </cell>
          <cell r="AR8">
            <v>97948.290322580651</v>
          </cell>
          <cell r="AS8">
            <v>83716.166666666672</v>
          </cell>
          <cell r="AT8">
            <v>91214</v>
          </cell>
          <cell r="AU8">
            <v>70963.096774193546</v>
          </cell>
          <cell r="AV8">
            <v>115816.4</v>
          </cell>
          <cell r="AW8">
            <v>147797.09677419355</v>
          </cell>
          <cell r="AX8">
            <v>141441</v>
          </cell>
          <cell r="AY8">
            <v>125161.95454545454</v>
          </cell>
          <cell r="AZ8">
            <v>99431.227272727279</v>
          </cell>
          <cell r="BA8">
            <v>97820.46666666666</v>
          </cell>
          <cell r="BB8">
            <v>88171.193548387091</v>
          </cell>
          <cell r="BC8">
            <v>76940.733333333337</v>
          </cell>
          <cell r="BD8">
            <v>70164.645161290318</v>
          </cell>
          <cell r="BE8">
            <v>72899.354838709682</v>
          </cell>
          <cell r="BF8">
            <v>67015.899999999994</v>
          </cell>
          <cell r="BG8">
            <v>86721.5</v>
          </cell>
          <cell r="BH8">
            <v>102703.4</v>
          </cell>
          <cell r="BI8">
            <v>142546.48387096773</v>
          </cell>
          <cell r="BJ8">
            <v>112513.77419354839</v>
          </cell>
          <cell r="BK8">
            <v>107366.10344827586</v>
          </cell>
          <cell r="BL8">
            <v>114360.90322580645</v>
          </cell>
          <cell r="BM8">
            <v>104879.86666666667</v>
          </cell>
          <cell r="BN8">
            <v>118927.09677419355</v>
          </cell>
          <cell r="BO8">
            <v>94957.433333333334</v>
          </cell>
          <cell r="BP8">
            <v>107237</v>
          </cell>
          <cell r="BQ8">
            <v>139903.22580645161</v>
          </cell>
          <cell r="BR8">
            <v>134729.70000000001</v>
          </cell>
          <cell r="BS8">
            <v>138559.25806451612</v>
          </cell>
          <cell r="BT8">
            <v>132874.33333333334</v>
          </cell>
          <cell r="BU8">
            <v>133008</v>
          </cell>
        </row>
        <row r="9">
          <cell r="S9" t="str">
            <v>APS Phoenix</v>
          </cell>
          <cell r="T9">
            <v>59584.774193548386</v>
          </cell>
          <cell r="U9">
            <v>71701.483870967742</v>
          </cell>
          <cell r="V9">
            <v>19019.733333333334</v>
          </cell>
          <cell r="W9">
            <v>37807.93548387097</v>
          </cell>
          <cell r="X9">
            <v>10759.466666666667</v>
          </cell>
          <cell r="Y9">
            <v>11764.935483870968</v>
          </cell>
          <cell r="Z9">
            <v>648.45161290322585</v>
          </cell>
          <cell r="AA9">
            <v>2076.9642857142858</v>
          </cell>
          <cell r="AB9">
            <v>7824.322580645161</v>
          </cell>
          <cell r="AC9">
            <v>10502.266666666666</v>
          </cell>
          <cell r="AD9">
            <v>41001.032258064515</v>
          </cell>
          <cell r="AE9">
            <v>42749.5</v>
          </cell>
          <cell r="AF9">
            <v>63314</v>
          </cell>
          <cell r="AG9">
            <v>68865.225806451606</v>
          </cell>
          <cell r="AH9">
            <v>62892.666666666664</v>
          </cell>
          <cell r="AI9">
            <v>27242.870967741936</v>
          </cell>
          <cell r="AJ9">
            <v>6001.7</v>
          </cell>
          <cell r="AK9">
            <v>16975.935483870966</v>
          </cell>
          <cell r="AL9">
            <v>11675.966666666667</v>
          </cell>
          <cell r="AM9">
            <v>14820.892857142857</v>
          </cell>
          <cell r="AN9">
            <v>7848.2258064516127</v>
          </cell>
          <cell r="AO9">
            <v>18607.833333333332</v>
          </cell>
          <cell r="AP9">
            <v>12375.225806451614</v>
          </cell>
          <cell r="AQ9">
            <v>21821.931034482757</v>
          </cell>
          <cell r="AR9">
            <v>92861.548387096773</v>
          </cell>
          <cell r="AS9">
            <v>95576.766666666663</v>
          </cell>
          <cell r="AT9">
            <v>72940.275862068971</v>
          </cell>
          <cell r="AU9">
            <v>60290.225806451614</v>
          </cell>
          <cell r="AV9">
            <v>41973.033333333333</v>
          </cell>
          <cell r="AW9">
            <v>51835.709677419356</v>
          </cell>
          <cell r="AX9">
            <v>31844.193548387098</v>
          </cell>
          <cell r="AY9">
            <v>36915.909090909088</v>
          </cell>
          <cell r="AZ9">
            <v>27685.81818181818</v>
          </cell>
          <cell r="BA9">
            <v>55186.9</v>
          </cell>
          <cell r="BB9">
            <v>60348.516129032258</v>
          </cell>
          <cell r="BC9">
            <v>72042</v>
          </cell>
          <cell r="BD9">
            <v>82951.580645161288</v>
          </cell>
          <cell r="BE9">
            <v>83687.677419354834</v>
          </cell>
          <cell r="BF9">
            <v>55244.966666666667</v>
          </cell>
          <cell r="BG9">
            <v>85835.633333333331</v>
          </cell>
          <cell r="BH9">
            <v>50925.8</v>
          </cell>
          <cell r="BI9">
            <v>51436.419354838712</v>
          </cell>
          <cell r="BJ9">
            <v>44505.677419354841</v>
          </cell>
          <cell r="BK9">
            <v>40277.206896551725</v>
          </cell>
          <cell r="BL9">
            <v>34033.129032258068</v>
          </cell>
          <cell r="BM9">
            <v>38103.699999999997</v>
          </cell>
          <cell r="BN9">
            <v>73874.870967741939</v>
          </cell>
          <cell r="BO9">
            <v>96153</v>
          </cell>
          <cell r="BP9">
            <v>117712.70967741935</v>
          </cell>
          <cell r="BQ9">
            <v>158322.12903225806</v>
          </cell>
          <cell r="BR9">
            <v>127009.66666666667</v>
          </cell>
          <cell r="BS9">
            <v>85267.612903225803</v>
          </cell>
          <cell r="BT9">
            <v>105584.9</v>
          </cell>
          <cell r="BU9">
            <v>99731.642857142855</v>
          </cell>
        </row>
        <row r="10">
          <cell r="S10" t="str">
            <v>APS Yuma</v>
          </cell>
          <cell r="T10">
            <v>0</v>
          </cell>
          <cell r="U10">
            <v>2161.0645161290322</v>
          </cell>
          <cell r="V10">
            <v>3067.5666666666666</v>
          </cell>
          <cell r="W10">
            <v>6132.3548387096771</v>
          </cell>
          <cell r="X10">
            <v>166.3</v>
          </cell>
          <cell r="Y10">
            <v>2252.3225806451615</v>
          </cell>
          <cell r="Z10">
            <v>9670.3870967741932</v>
          </cell>
          <cell r="AA10">
            <v>6173.75</v>
          </cell>
          <cell r="AB10">
            <v>7077.2903225806449</v>
          </cell>
          <cell r="AC10">
            <v>3444.6333333333332</v>
          </cell>
          <cell r="AD10">
            <v>6182.8387096774195</v>
          </cell>
          <cell r="AE10">
            <v>892.73333333333335</v>
          </cell>
          <cell r="AF10">
            <v>7051.1612903225805</v>
          </cell>
          <cell r="AG10">
            <v>4503.6451612903229</v>
          </cell>
          <cell r="AH10">
            <v>5013.1333333333332</v>
          </cell>
          <cell r="AI10">
            <v>4330.5806451612907</v>
          </cell>
          <cell r="AJ10">
            <v>5710.0333333333338</v>
          </cell>
          <cell r="AK10">
            <v>8321.1290322580644</v>
          </cell>
          <cell r="AL10">
            <v>9245.6333333333332</v>
          </cell>
          <cell r="AM10">
            <v>6888.7142857142853</v>
          </cell>
          <cell r="AN10">
            <v>5740.1935483870966</v>
          </cell>
          <cell r="AO10">
            <v>8030.3</v>
          </cell>
          <cell r="AP10">
            <v>8638.9032258064508</v>
          </cell>
          <cell r="AQ10">
            <v>7801.1724137931033</v>
          </cell>
          <cell r="AR10">
            <v>10406.677419354839</v>
          </cell>
          <cell r="AS10">
            <v>12873.233333333334</v>
          </cell>
          <cell r="AT10">
            <v>9663.3793103448279</v>
          </cell>
          <cell r="AU10">
            <v>8753.2258064516136</v>
          </cell>
          <cell r="AV10">
            <v>3909.8</v>
          </cell>
          <cell r="AW10">
            <v>1449.9677419354839</v>
          </cell>
          <cell r="AX10">
            <v>5623.1612903225805</v>
          </cell>
          <cell r="AY10">
            <v>5130.136363636364</v>
          </cell>
          <cell r="AZ10">
            <v>6374.318181818182</v>
          </cell>
          <cell r="BA10">
            <v>7537.5666666666666</v>
          </cell>
          <cell r="BB10">
            <v>11202.258064516129</v>
          </cell>
          <cell r="BC10">
            <v>9634.9333333333325</v>
          </cell>
          <cell r="BD10">
            <v>9386.3870967741932</v>
          </cell>
          <cell r="BE10">
            <v>8817.645161290322</v>
          </cell>
          <cell r="BF10">
            <v>9684.7999999999993</v>
          </cell>
          <cell r="BG10">
            <v>11999.6</v>
          </cell>
          <cell r="BH10">
            <v>8910</v>
          </cell>
          <cell r="BI10">
            <v>11460.870967741936</v>
          </cell>
          <cell r="BJ10">
            <v>7493.8709677419356</v>
          </cell>
          <cell r="BK10">
            <v>9050.5517241379312</v>
          </cell>
          <cell r="BL10">
            <v>6171.677419354839</v>
          </cell>
          <cell r="BM10">
            <v>2001.9333333333334</v>
          </cell>
          <cell r="BN10">
            <v>10457.290322580646</v>
          </cell>
          <cell r="BO10">
            <v>7908.9</v>
          </cell>
          <cell r="BP10">
            <v>10284.451612903225</v>
          </cell>
          <cell r="BQ10">
            <v>12372.451612903225</v>
          </cell>
          <cell r="BR10">
            <v>13212.566666666668</v>
          </cell>
          <cell r="BS10">
            <v>4691.4516129032254</v>
          </cell>
          <cell r="BT10">
            <v>286.93333333333334</v>
          </cell>
          <cell r="BU10">
            <v>12016.48275862069</v>
          </cell>
        </row>
        <row r="11">
          <cell r="S11" t="str">
            <v>El Paso Electric</v>
          </cell>
          <cell r="T11">
            <v>21203.16129032258</v>
          </cell>
          <cell r="U11">
            <v>20606.806451612902</v>
          </cell>
          <cell r="V11">
            <v>14472.933333333332</v>
          </cell>
          <cell r="W11">
            <v>6771.3870967741932</v>
          </cell>
          <cell r="X11">
            <v>14769.566666666668</v>
          </cell>
          <cell r="Y11">
            <v>13759.516129032258</v>
          </cell>
          <cell r="Z11">
            <v>35869</v>
          </cell>
          <cell r="AA11">
            <v>21074.428571428572</v>
          </cell>
          <cell r="AB11">
            <v>12742.870967741936</v>
          </cell>
          <cell r="AC11">
            <v>14379.933333333332</v>
          </cell>
          <cell r="AD11">
            <v>15425.483870967742</v>
          </cell>
          <cell r="AE11">
            <v>40543.76666666667</v>
          </cell>
          <cell r="AF11">
            <v>35416.032258064515</v>
          </cell>
          <cell r="AG11">
            <v>31019.548387096773</v>
          </cell>
          <cell r="AH11">
            <v>35221.166666666664</v>
          </cell>
          <cell r="AI11">
            <v>37382.129032258068</v>
          </cell>
          <cell r="AJ11">
            <v>25368.333333333332</v>
          </cell>
          <cell r="AK11">
            <v>29472.806451612902</v>
          </cell>
          <cell r="AL11">
            <v>20910.233333333334</v>
          </cell>
          <cell r="AM11">
            <v>8957.6071428571431</v>
          </cell>
          <cell r="AN11">
            <v>24698.83870967742</v>
          </cell>
          <cell r="AO11">
            <v>29036.766666666666</v>
          </cell>
          <cell r="AP11">
            <v>35488.451612903227</v>
          </cell>
          <cell r="AQ11">
            <v>48545.448275862072</v>
          </cell>
          <cell r="AR11">
            <v>38560.645161290326</v>
          </cell>
          <cell r="AS11">
            <v>40908.800000000003</v>
          </cell>
          <cell r="AT11">
            <v>50170.551724137928</v>
          </cell>
          <cell r="AU11">
            <v>37368.483870967742</v>
          </cell>
          <cell r="AV11">
            <v>40150.699999999997</v>
          </cell>
          <cell r="AW11">
            <v>34656.838709677417</v>
          </cell>
          <cell r="AX11">
            <v>30966.387096774193</v>
          </cell>
          <cell r="AY11">
            <v>31536.545454545456</v>
          </cell>
          <cell r="AZ11">
            <v>28460.909090909092</v>
          </cell>
          <cell r="BA11">
            <v>28417.7</v>
          </cell>
          <cell r="BB11">
            <v>34830.258064516129</v>
          </cell>
          <cell r="BC11">
            <v>27847.433333333334</v>
          </cell>
          <cell r="BD11">
            <v>34497.322580645159</v>
          </cell>
          <cell r="BE11">
            <v>42263.322580645159</v>
          </cell>
          <cell r="BF11">
            <v>51334.966666666667</v>
          </cell>
          <cell r="BG11">
            <v>33718.066666666666</v>
          </cell>
          <cell r="BH11">
            <v>39153.533333333333</v>
          </cell>
          <cell r="BI11">
            <v>16596.774193548386</v>
          </cell>
          <cell r="BJ11">
            <v>27619.580645161292</v>
          </cell>
          <cell r="BK11">
            <v>14949.275862068966</v>
          </cell>
          <cell r="BL11">
            <v>20454.903225806451</v>
          </cell>
          <cell r="BM11">
            <v>33090.066666666666</v>
          </cell>
          <cell r="BN11">
            <v>29796.129032258064</v>
          </cell>
          <cell r="BO11">
            <v>31362.566666666666</v>
          </cell>
          <cell r="BP11">
            <v>38433.322580645159</v>
          </cell>
          <cell r="BQ11">
            <v>39853.354838709674</v>
          </cell>
          <cell r="BR11">
            <v>43742.466666666667</v>
          </cell>
          <cell r="BS11">
            <v>49326.774193548386</v>
          </cell>
          <cell r="BT11">
            <v>35332.800000000003</v>
          </cell>
          <cell r="BU11">
            <v>47352.34482758621</v>
          </cell>
        </row>
        <row r="12">
          <cell r="S12" t="str">
            <v>Salt River</v>
          </cell>
          <cell r="T12">
            <v>27291.548387096773</v>
          </cell>
          <cell r="U12">
            <v>50183.096774193546</v>
          </cell>
          <cell r="V12">
            <v>25325.066666666666</v>
          </cell>
          <cell r="W12">
            <v>17679.677419354837</v>
          </cell>
          <cell r="X12">
            <v>79.36666666666666</v>
          </cell>
          <cell r="Y12">
            <v>1877.258064516129</v>
          </cell>
          <cell r="Z12">
            <v>1.7419354838709677</v>
          </cell>
          <cell r="AA12">
            <v>30.035714285714285</v>
          </cell>
          <cell r="AB12">
            <v>458.74193548387098</v>
          </cell>
          <cell r="AC12">
            <v>1781.6</v>
          </cell>
          <cell r="AD12">
            <v>35067.483870967742</v>
          </cell>
          <cell r="AE12">
            <v>21955.566666666666</v>
          </cell>
          <cell r="AF12">
            <v>41656.258064516129</v>
          </cell>
          <cell r="AG12">
            <v>50182.677419354841</v>
          </cell>
          <cell r="AH12">
            <v>51005.8</v>
          </cell>
          <cell r="AI12">
            <v>12345.354838709678</v>
          </cell>
          <cell r="AJ12">
            <v>31.6</v>
          </cell>
          <cell r="AK12">
            <v>1883.8709677419354</v>
          </cell>
          <cell r="AL12">
            <v>7000.5333333333338</v>
          </cell>
          <cell r="AM12">
            <v>2228.9285714285716</v>
          </cell>
          <cell r="AN12">
            <v>1114.5483870967741</v>
          </cell>
          <cell r="AO12">
            <v>8571.2000000000007</v>
          </cell>
          <cell r="AP12">
            <v>4902.0322580645161</v>
          </cell>
          <cell r="AQ12">
            <v>22172.103448275862</v>
          </cell>
          <cell r="AR12">
            <v>77524.258064516136</v>
          </cell>
          <cell r="AS12">
            <v>103342.03333333334</v>
          </cell>
          <cell r="AT12">
            <v>86622.827586206899</v>
          </cell>
          <cell r="AU12">
            <v>66872.06451612903</v>
          </cell>
          <cell r="AV12">
            <v>37193.666666666664</v>
          </cell>
          <cell r="AW12">
            <v>61336.838709677417</v>
          </cell>
          <cell r="AX12">
            <v>26676.032258064515</v>
          </cell>
          <cell r="AY12">
            <v>24239.227272727272</v>
          </cell>
          <cell r="AZ12">
            <v>23271.81818181818</v>
          </cell>
          <cell r="BA12">
            <v>51654.5</v>
          </cell>
          <cell r="BB12">
            <v>47485.225806451614</v>
          </cell>
          <cell r="BC12">
            <v>70074.733333333337</v>
          </cell>
          <cell r="BD12">
            <v>67652.806451612909</v>
          </cell>
          <cell r="BE12">
            <v>83097.741935483864</v>
          </cell>
          <cell r="BF12">
            <v>51521.033333333333</v>
          </cell>
          <cell r="BG12">
            <v>73425</v>
          </cell>
          <cell r="BH12">
            <v>36863.633333333331</v>
          </cell>
          <cell r="BI12">
            <v>40225.06451612903</v>
          </cell>
          <cell r="BJ12">
            <v>48257.903225806454</v>
          </cell>
          <cell r="BK12">
            <v>55297.65517241379</v>
          </cell>
          <cell r="BL12">
            <v>31776.387096774193</v>
          </cell>
          <cell r="BM12">
            <v>57480.2</v>
          </cell>
          <cell r="BN12">
            <v>84669.322580645166</v>
          </cell>
          <cell r="BO12">
            <v>109006.03333333334</v>
          </cell>
          <cell r="BP12">
            <v>149322.09677419355</v>
          </cell>
          <cell r="BQ12">
            <v>192595.67741935485</v>
          </cell>
          <cell r="BR12">
            <v>158106.93333333332</v>
          </cell>
          <cell r="BS12">
            <v>124975.16129032258</v>
          </cell>
          <cell r="BT12">
            <v>125201.13333333333</v>
          </cell>
          <cell r="BU12">
            <v>132879.1724137931</v>
          </cell>
        </row>
        <row r="13">
          <cell r="S13" t="str">
            <v>SWG Phoenix</v>
          </cell>
          <cell r="T13">
            <v>48283.161290322583</v>
          </cell>
          <cell r="U13">
            <v>50220.483870967742</v>
          </cell>
          <cell r="V13">
            <v>54294.533333333333</v>
          </cell>
          <cell r="W13">
            <v>79655.967741935485</v>
          </cell>
          <cell r="X13">
            <v>101045.3</v>
          </cell>
          <cell r="Y13">
            <v>138261.74193548388</v>
          </cell>
          <cell r="Z13">
            <v>148937.22580645161</v>
          </cell>
          <cell r="AA13">
            <v>133665.82142857142</v>
          </cell>
          <cell r="AB13">
            <v>95758.096774193546</v>
          </cell>
          <cell r="AC13">
            <v>74998.133333333331</v>
          </cell>
          <cell r="AD13">
            <v>53725.387096774197</v>
          </cell>
          <cell r="AE13">
            <v>58981.333333333336</v>
          </cell>
          <cell r="AF13">
            <v>65482.032258064515</v>
          </cell>
          <cell r="AG13">
            <v>61630.580645161288</v>
          </cell>
          <cell r="AH13">
            <v>59097.566666666666</v>
          </cell>
          <cell r="AI13">
            <v>66069.225806451606</v>
          </cell>
          <cell r="AJ13">
            <v>105170.56666666667</v>
          </cell>
          <cell r="AK13">
            <v>169996.16129032258</v>
          </cell>
          <cell r="AL13">
            <v>170918.33333333334</v>
          </cell>
          <cell r="AM13">
            <v>156084.67857142858</v>
          </cell>
          <cell r="AN13">
            <v>118947.45161290323</v>
          </cell>
          <cell r="AO13">
            <v>94568.233333333337</v>
          </cell>
          <cell r="AP13">
            <v>70277.645161290318</v>
          </cell>
          <cell r="AQ13">
            <v>72897.68965517242</v>
          </cell>
          <cell r="AR13">
            <v>57064.354838709674</v>
          </cell>
          <cell r="AS13">
            <v>57670.6</v>
          </cell>
          <cell r="AT13">
            <v>57248.586206896551</v>
          </cell>
          <cell r="AU13">
            <v>67430</v>
          </cell>
          <cell r="AV13">
            <v>103847.83333333333</v>
          </cell>
          <cell r="AW13">
            <v>165862.70967741936</v>
          </cell>
          <cell r="AX13">
            <v>155186.29032258064</v>
          </cell>
          <cell r="AY13">
            <v>144911.54545454544</v>
          </cell>
          <cell r="AZ13">
            <v>106890.68181818182</v>
          </cell>
          <cell r="BA13">
            <v>97188.666666666672</v>
          </cell>
          <cell r="BB13">
            <v>78171.225806451606</v>
          </cell>
          <cell r="BC13">
            <v>67633.2</v>
          </cell>
          <cell r="BD13">
            <v>65054.290322580644</v>
          </cell>
          <cell r="BE13">
            <v>59249.354838709674</v>
          </cell>
          <cell r="BF13">
            <v>67213.166666666672</v>
          </cell>
          <cell r="BG13">
            <v>79670.733333333337</v>
          </cell>
          <cell r="BH13">
            <v>93871.866666666669</v>
          </cell>
          <cell r="BI13">
            <v>163982.38709677418</v>
          </cell>
          <cell r="BJ13">
            <v>142104.93548387097</v>
          </cell>
          <cell r="BK13">
            <v>129160.5172413793</v>
          </cell>
          <cell r="BL13">
            <v>125316.41935483871</v>
          </cell>
          <cell r="BM13">
            <v>89072.1</v>
          </cell>
          <cell r="BN13">
            <v>74159.903225806454</v>
          </cell>
          <cell r="BO13">
            <v>72309.433333333334</v>
          </cell>
          <cell r="BP13">
            <v>58886.225806451614</v>
          </cell>
          <cell r="BQ13">
            <v>59686</v>
          </cell>
          <cell r="BR13">
            <v>59678.066666666666</v>
          </cell>
          <cell r="BS13">
            <v>70446.580645161288</v>
          </cell>
          <cell r="BT13">
            <v>143242.26666666666</v>
          </cell>
          <cell r="BU13">
            <v>153420</v>
          </cell>
        </row>
        <row r="14">
          <cell r="S14" t="str">
            <v>SWG Tuscon</v>
          </cell>
          <cell r="T14">
            <v>39491.612903225803</v>
          </cell>
          <cell r="U14">
            <v>45905.548387096773</v>
          </cell>
          <cell r="V14">
            <v>43000.800000000003</v>
          </cell>
          <cell r="W14">
            <v>46185.322580645159</v>
          </cell>
          <cell r="X14">
            <v>63138.9</v>
          </cell>
          <cell r="Y14">
            <v>90732.709677419349</v>
          </cell>
          <cell r="Z14">
            <v>101470.3870967742</v>
          </cell>
          <cell r="AA14">
            <v>86610.428571428565</v>
          </cell>
          <cell r="AB14">
            <v>55665.870967741932</v>
          </cell>
          <cell r="AC14">
            <v>43428.1</v>
          </cell>
          <cell r="AD14">
            <v>28021.451612903227</v>
          </cell>
          <cell r="AE14">
            <v>32476.733333333334</v>
          </cell>
          <cell r="AF14">
            <v>50840.903225806454</v>
          </cell>
          <cell r="AG14">
            <v>58566.967741935485</v>
          </cell>
          <cell r="AH14">
            <v>50430.3</v>
          </cell>
          <cell r="AI14">
            <v>37853.096774193546</v>
          </cell>
          <cell r="AJ14">
            <v>60860.76666666667</v>
          </cell>
          <cell r="AK14">
            <v>106195.03225806452</v>
          </cell>
          <cell r="AL14">
            <v>92308.166666666672</v>
          </cell>
          <cell r="AM14">
            <v>102142.64285714286</v>
          </cell>
          <cell r="AN14">
            <v>76114.677419354834</v>
          </cell>
          <cell r="AO14">
            <v>59784.966666666667</v>
          </cell>
          <cell r="AP14">
            <v>40172.387096774197</v>
          </cell>
          <cell r="AQ14">
            <v>47131.689655172413</v>
          </cell>
          <cell r="AR14">
            <v>71122.548387096773</v>
          </cell>
          <cell r="AS14">
            <v>72057.3</v>
          </cell>
          <cell r="AT14">
            <v>63200.34482758621</v>
          </cell>
          <cell r="AU14">
            <v>47615.225806451614</v>
          </cell>
          <cell r="AV14">
            <v>67444.266666666663</v>
          </cell>
          <cell r="AW14">
            <v>104118.67741935483</v>
          </cell>
          <cell r="AX14">
            <v>91620.290322580651</v>
          </cell>
          <cell r="AY14">
            <v>79086.772727272721</v>
          </cell>
          <cell r="AZ14">
            <v>56674.5</v>
          </cell>
          <cell r="BA14">
            <v>88414.8</v>
          </cell>
          <cell r="BB14">
            <v>54822.903225806454</v>
          </cell>
          <cell r="BC14">
            <v>53670.23333333333</v>
          </cell>
          <cell r="BD14">
            <v>57664</v>
          </cell>
          <cell r="BE14">
            <v>59045.677419354841</v>
          </cell>
          <cell r="BF14">
            <v>57995.033333333333</v>
          </cell>
          <cell r="BG14">
            <v>71984.7</v>
          </cell>
          <cell r="BH14">
            <v>56597.666666666664</v>
          </cell>
          <cell r="BI14">
            <v>87087.096774193546</v>
          </cell>
          <cell r="BJ14">
            <v>78911.838709677424</v>
          </cell>
          <cell r="BK14">
            <v>57256.793103448275</v>
          </cell>
          <cell r="BL14">
            <v>43655.06451612903</v>
          </cell>
          <cell r="BM14">
            <v>62573.73333333333</v>
          </cell>
          <cell r="BN14">
            <v>65981.838709677424</v>
          </cell>
          <cell r="BO14">
            <v>61777.866666666669</v>
          </cell>
          <cell r="BP14">
            <v>68249.774193548394</v>
          </cell>
          <cell r="BQ14">
            <v>72207.870967741939</v>
          </cell>
          <cell r="BR14">
            <v>59301.3</v>
          </cell>
          <cell r="BS14">
            <v>66435.483870967742</v>
          </cell>
          <cell r="BT14">
            <v>127032.7</v>
          </cell>
          <cell r="BU14">
            <v>145573.1724137931</v>
          </cell>
        </row>
        <row r="15">
          <cell r="S15" t="str">
            <v>SWG Wilcox</v>
          </cell>
          <cell r="T15">
            <v>8680.8387096774186</v>
          </cell>
          <cell r="U15">
            <v>6651.0322580645161</v>
          </cell>
          <cell r="V15">
            <v>5784.5333333333338</v>
          </cell>
          <cell r="W15">
            <v>8476</v>
          </cell>
          <cell r="X15">
            <v>11050.166666666666</v>
          </cell>
          <cell r="Y15">
            <v>14087.225806451614</v>
          </cell>
          <cell r="Z15">
            <v>13976.354838709678</v>
          </cell>
          <cell r="AA15">
            <v>13951.678571428571</v>
          </cell>
          <cell r="AB15">
            <v>13415.709677419354</v>
          </cell>
          <cell r="AC15">
            <v>11804.5</v>
          </cell>
          <cell r="AD15">
            <v>7436.4193548387093</v>
          </cell>
          <cell r="AE15">
            <v>9337.4</v>
          </cell>
          <cell r="AF15">
            <v>8017.8709677419356</v>
          </cell>
          <cell r="AG15">
            <v>8358.354838709678</v>
          </cell>
          <cell r="AH15">
            <v>7515.8</v>
          </cell>
          <cell r="AI15">
            <v>8984.2580645161288</v>
          </cell>
          <cell r="AJ15">
            <v>10386.233333333334</v>
          </cell>
          <cell r="AK15">
            <v>12863.483870967742</v>
          </cell>
          <cell r="AL15">
            <v>12099.633333333333</v>
          </cell>
          <cell r="AM15">
            <v>11563.071428571429</v>
          </cell>
          <cell r="AN15">
            <v>3272.6774193548385</v>
          </cell>
          <cell r="AO15">
            <v>7818.333333333333</v>
          </cell>
          <cell r="AP15">
            <v>7150.3870967741932</v>
          </cell>
          <cell r="AQ15">
            <v>4938.6551724137935</v>
          </cell>
          <cell r="AR15">
            <v>4749.3548387096771</v>
          </cell>
          <cell r="AS15">
            <v>4159.1333333333332</v>
          </cell>
          <cell r="AT15">
            <v>4332.1379310344828</v>
          </cell>
          <cell r="AU15">
            <v>9669.645161290322</v>
          </cell>
          <cell r="AV15">
            <v>11229.133333333333</v>
          </cell>
          <cell r="AW15">
            <v>16575.612903225807</v>
          </cell>
          <cell r="AX15">
            <v>14802.612903225807</v>
          </cell>
          <cell r="AY15">
            <v>12644.272727272728</v>
          </cell>
          <cell r="AZ15">
            <v>8438.681818181818</v>
          </cell>
          <cell r="BA15">
            <v>9896.2333333333336</v>
          </cell>
          <cell r="BB15">
            <v>6900.1612903225805</v>
          </cell>
          <cell r="BC15">
            <v>4082.0666666666666</v>
          </cell>
          <cell r="BD15">
            <v>5244.3870967741932</v>
          </cell>
          <cell r="BE15">
            <v>5064.4193548387093</v>
          </cell>
          <cell r="BF15">
            <v>8147.8666666666668</v>
          </cell>
          <cell r="BG15">
            <v>6276.9666666666662</v>
          </cell>
          <cell r="BH15">
            <v>10332.6</v>
          </cell>
          <cell r="BI15">
            <v>22436.064516129034</v>
          </cell>
          <cell r="BJ15">
            <v>14451.354838709678</v>
          </cell>
          <cell r="BK15">
            <v>5045.7586206896549</v>
          </cell>
          <cell r="BL15">
            <v>4462.8709677419356</v>
          </cell>
          <cell r="BM15">
            <v>306.13333333333333</v>
          </cell>
          <cell r="BN15">
            <v>1233.3870967741937</v>
          </cell>
          <cell r="BO15">
            <v>1339.5333333333333</v>
          </cell>
          <cell r="BP15">
            <v>1180</v>
          </cell>
          <cell r="BQ15">
            <v>937.41935483870964</v>
          </cell>
          <cell r="BR15">
            <v>2229.5666666666666</v>
          </cell>
          <cell r="BS15">
            <v>1743.2903225806451</v>
          </cell>
          <cell r="BT15">
            <v>8127.333333333333</v>
          </cell>
          <cell r="BU15">
            <v>6033.9655172413795</v>
          </cell>
        </row>
        <row r="16">
          <cell r="S16" t="str">
            <v>SWG Yuma</v>
          </cell>
          <cell r="T16">
            <v>12890.41935483871</v>
          </cell>
          <cell r="U16">
            <v>12365.58064516129</v>
          </cell>
          <cell r="V16">
            <v>13095.433333333332</v>
          </cell>
          <cell r="W16">
            <v>14579.935483870968</v>
          </cell>
          <cell r="X16">
            <v>10803.633333333333</v>
          </cell>
          <cell r="Y16">
            <v>15704.064516129032</v>
          </cell>
          <cell r="Z16">
            <v>12394.645161290322</v>
          </cell>
          <cell r="AA16">
            <v>14420.071428571429</v>
          </cell>
          <cell r="AB16">
            <v>14847.806451612903</v>
          </cell>
          <cell r="AC16">
            <v>6878.8666666666668</v>
          </cell>
          <cell r="AD16">
            <v>13614</v>
          </cell>
          <cell r="AE16">
            <v>12600.566666666668</v>
          </cell>
          <cell r="AF16">
            <v>15840.290322580646</v>
          </cell>
          <cell r="AG16">
            <v>15373.903225806451</v>
          </cell>
          <cell r="AH16">
            <v>16793.099999999999</v>
          </cell>
          <cell r="AI16">
            <v>16682.129032258064</v>
          </cell>
          <cell r="AJ16">
            <v>16487.3</v>
          </cell>
          <cell r="AK16">
            <v>16919.741935483871</v>
          </cell>
          <cell r="AL16">
            <v>11895.666666666666</v>
          </cell>
          <cell r="AM16">
            <v>12804.857142857143</v>
          </cell>
          <cell r="AN16">
            <v>13365.741935483871</v>
          </cell>
          <cell r="AO16">
            <v>12500.466666666667</v>
          </cell>
          <cell r="AP16">
            <v>13412.096774193549</v>
          </cell>
          <cell r="AQ16">
            <v>12494.275862068966</v>
          </cell>
          <cell r="AR16">
            <v>13483.258064516129</v>
          </cell>
          <cell r="AS16">
            <v>14167.7</v>
          </cell>
          <cell r="AT16">
            <v>11401.793103448275</v>
          </cell>
          <cell r="AU16">
            <v>15272.387096774193</v>
          </cell>
          <cell r="AV16">
            <v>15422.066666666668</v>
          </cell>
          <cell r="AW16">
            <v>16437.806451612902</v>
          </cell>
          <cell r="AX16">
            <v>14346.129032258064</v>
          </cell>
          <cell r="AY16">
            <v>14479.272727272728</v>
          </cell>
          <cell r="AZ16">
            <v>6323</v>
          </cell>
          <cell r="BA16">
            <v>14020.533333333333</v>
          </cell>
          <cell r="BB16">
            <v>17429</v>
          </cell>
          <cell r="BC16">
            <v>9199.0666666666675</v>
          </cell>
          <cell r="BD16">
            <v>12760.096774193549</v>
          </cell>
          <cell r="BE16">
            <v>11221.612903225807</v>
          </cell>
          <cell r="BF16">
            <v>12033</v>
          </cell>
          <cell r="BG16">
            <v>13393.366666666667</v>
          </cell>
          <cell r="BH16">
            <v>16279.166666666666</v>
          </cell>
          <cell r="BI16">
            <v>17618.064516129034</v>
          </cell>
          <cell r="BJ16">
            <v>16886.677419354837</v>
          </cell>
          <cell r="BK16">
            <v>16800</v>
          </cell>
          <cell r="BL16">
            <v>14229.516129032258</v>
          </cell>
          <cell r="BM16">
            <v>6747.7</v>
          </cell>
          <cell r="BN16">
            <v>15489.258064516129</v>
          </cell>
          <cell r="BO16">
            <v>15752.533333333333</v>
          </cell>
          <cell r="BP16">
            <v>15575.064516129032</v>
          </cell>
          <cell r="BQ16">
            <v>12168.741935483871</v>
          </cell>
          <cell r="BR16">
            <v>16886.633333333335</v>
          </cell>
          <cell r="BS16">
            <v>16942.258064516129</v>
          </cell>
          <cell r="BT16">
            <v>14935.866666666667</v>
          </cell>
          <cell r="BU16">
            <v>15983.862068965518</v>
          </cell>
        </row>
        <row r="17">
          <cell r="S17" t="str">
            <v>EOC N ML Total</v>
          </cell>
          <cell r="T17">
            <v>491310.58064516127</v>
          </cell>
          <cell r="U17">
            <v>406103.12903225806</v>
          </cell>
          <cell r="V17">
            <v>439362.5</v>
          </cell>
          <cell r="W17">
            <v>385579.19354838709</v>
          </cell>
          <cell r="X17">
            <v>243819.96666666667</v>
          </cell>
          <cell r="Y17">
            <v>200004.32258064515</v>
          </cell>
          <cell r="Z17">
            <v>230298.16129032258</v>
          </cell>
          <cell r="AA17">
            <v>208341.14285714287</v>
          </cell>
          <cell r="AB17">
            <v>300488.32258064515</v>
          </cell>
          <cell r="AC17">
            <v>249381.6</v>
          </cell>
          <cell r="AD17">
            <v>163728.35483870967</v>
          </cell>
          <cell r="AE17">
            <v>150710.79999999999</v>
          </cell>
          <cell r="AF17">
            <v>138238.06451612903</v>
          </cell>
          <cell r="AG17">
            <v>104925.3870967742</v>
          </cell>
          <cell r="AH17">
            <v>102809.46666666666</v>
          </cell>
          <cell r="AI17">
            <v>193591.45161290321</v>
          </cell>
          <cell r="AJ17">
            <v>210210.23333333334</v>
          </cell>
          <cell r="AK17">
            <v>243796.48387096773</v>
          </cell>
          <cell r="AL17">
            <v>189613.7</v>
          </cell>
          <cell r="AM17">
            <v>259882.60714285713</v>
          </cell>
          <cell r="AN17">
            <v>237676.64516129033</v>
          </cell>
          <cell r="AO17">
            <v>215685.56666666668</v>
          </cell>
          <cell r="AP17">
            <v>192760.87096774194</v>
          </cell>
          <cell r="AQ17">
            <v>352904.13793103449</v>
          </cell>
          <cell r="AR17">
            <v>250277.61290322582</v>
          </cell>
          <cell r="AS17">
            <v>105378.27586206897</v>
          </cell>
          <cell r="AT17">
            <v>181373.06896551725</v>
          </cell>
          <cell r="AU17">
            <v>148478.80645161291</v>
          </cell>
          <cell r="AV17">
            <v>162165.83333333334</v>
          </cell>
          <cell r="AW17">
            <v>221006.90322580645</v>
          </cell>
          <cell r="AX17">
            <v>210295.19354838709</v>
          </cell>
          <cell r="AY17">
            <v>196522.45454545456</v>
          </cell>
          <cell r="AZ17">
            <v>184720.95454545456</v>
          </cell>
          <cell r="BA17">
            <v>190770.26666666666</v>
          </cell>
          <cell r="BB17">
            <v>147534.12903225806</v>
          </cell>
          <cell r="BC17">
            <v>161973.96666666667</v>
          </cell>
          <cell r="BD17">
            <v>186245.22580645161</v>
          </cell>
          <cell r="BE17">
            <v>251621.45161290321</v>
          </cell>
          <cell r="BF17" t="e">
            <v>#DIV/0!</v>
          </cell>
          <cell r="BG17" t="e">
            <v>#DIV/0!</v>
          </cell>
          <cell r="BH17" t="e">
            <v>#DIV/0!</v>
          </cell>
          <cell r="BI17">
            <v>212019.08695652173</v>
          </cell>
          <cell r="BJ17">
            <v>180471.70967741936</v>
          </cell>
          <cell r="BK17">
            <v>166623.55172413794</v>
          </cell>
          <cell r="BL17">
            <v>175409.93548387097</v>
          </cell>
          <cell r="BM17">
            <v>154272.29999999999</v>
          </cell>
          <cell r="BN17">
            <v>165720</v>
          </cell>
          <cell r="BO17">
            <v>129285.7</v>
          </cell>
          <cell r="BP17">
            <v>141715.77419354839</v>
          </cell>
          <cell r="BQ17">
            <v>190976.48387096773</v>
          </cell>
          <cell r="BR17">
            <v>156396.06666666668</v>
          </cell>
          <cell r="BS17">
            <v>176213.12903225806</v>
          </cell>
          <cell r="BT17">
            <v>202837.83333333334</v>
          </cell>
          <cell r="BU17">
            <v>203220.24137931035</v>
          </cell>
        </row>
        <row r="18">
          <cell r="S18" t="str">
            <v>EOC S ML Total</v>
          </cell>
          <cell r="T18">
            <v>400949.32258064515</v>
          </cell>
          <cell r="U18">
            <v>466154.25806451612</v>
          </cell>
          <cell r="V18">
            <v>379206.76666666666</v>
          </cell>
          <cell r="W18">
            <v>426729.06451612903</v>
          </cell>
          <cell r="X18">
            <v>435661.36666666664</v>
          </cell>
          <cell r="Y18">
            <v>586726.25806451612</v>
          </cell>
          <cell r="Z18">
            <v>624047.25806451612</v>
          </cell>
          <cell r="AA18">
            <v>528691.89285714284</v>
          </cell>
          <cell r="AB18">
            <v>420054.54838709679</v>
          </cell>
          <cell r="AC18">
            <v>428291.9</v>
          </cell>
          <cell r="AD18">
            <v>449522.32258064515</v>
          </cell>
          <cell r="AE18">
            <v>423567.23333333334</v>
          </cell>
          <cell r="AF18">
            <v>469735.06451612903</v>
          </cell>
          <cell r="AG18">
            <v>487783.90322580643</v>
          </cell>
          <cell r="AH18">
            <v>472487.66666666669</v>
          </cell>
          <cell r="AI18">
            <v>389229.09677419357</v>
          </cell>
          <cell r="AJ18">
            <v>476814.7</v>
          </cell>
          <cell r="AK18">
            <v>662706.61290322582</v>
          </cell>
          <cell r="AL18">
            <v>588848.19999999995</v>
          </cell>
          <cell r="AM18">
            <v>565991.14285714284</v>
          </cell>
          <cell r="AN18">
            <v>421142.22580645164</v>
          </cell>
          <cell r="AO18">
            <v>408465.3</v>
          </cell>
          <cell r="AP18">
            <v>333163.74193548388</v>
          </cell>
          <cell r="AQ18">
            <v>378404.10344827588</v>
          </cell>
          <cell r="AR18">
            <v>524400.19354838715</v>
          </cell>
          <cell r="AS18">
            <v>558435.9</v>
          </cell>
          <cell r="AT18">
            <v>507312.37931034481</v>
          </cell>
          <cell r="AU18">
            <v>481200.90322580643</v>
          </cell>
          <cell r="AV18">
            <v>477014.53333333333</v>
          </cell>
          <cell r="AW18">
            <v>675744.29032258061</v>
          </cell>
          <cell r="AX18">
            <v>566128.41935483867</v>
          </cell>
          <cell r="AY18">
            <v>517449.5</v>
          </cell>
          <cell r="AZ18">
            <v>413804.18181818182</v>
          </cell>
          <cell r="BA18">
            <v>499451.6</v>
          </cell>
          <cell r="BB18">
            <v>426160.51612903224</v>
          </cell>
          <cell r="BC18">
            <v>431311.33333333331</v>
          </cell>
          <cell r="BD18">
            <v>483581.96774193546</v>
          </cell>
          <cell r="BE18">
            <v>520343.51612903224</v>
          </cell>
          <cell r="BF18" t="e">
            <v>#DIV/0!</v>
          </cell>
          <cell r="BG18" t="e">
            <v>#DIV/0!</v>
          </cell>
          <cell r="BH18" t="e">
            <v>#DIV/0!</v>
          </cell>
          <cell r="BI18">
            <v>663967.78260869568</v>
          </cell>
          <cell r="BJ18">
            <v>616234.16129032255</v>
          </cell>
          <cell r="BK18">
            <v>526467.6551724138</v>
          </cell>
          <cell r="BL18">
            <v>458163.83870967739</v>
          </cell>
          <cell r="BM18">
            <v>458581.23333333334</v>
          </cell>
          <cell r="BN18">
            <v>547810.19354838715</v>
          </cell>
          <cell r="BO18">
            <v>585106.43333333335</v>
          </cell>
          <cell r="BP18">
            <v>677565.58064516133</v>
          </cell>
          <cell r="BQ18">
            <v>753443.87096774194</v>
          </cell>
          <cell r="BR18">
            <v>707105.1</v>
          </cell>
          <cell r="BS18">
            <v>646788.51612903224</v>
          </cell>
          <cell r="BT18">
            <v>823710</v>
          </cell>
          <cell r="BU18">
            <v>888616.48275862064</v>
          </cell>
        </row>
        <row r="19">
          <cell r="T19" t="str">
            <v>Month</v>
          </cell>
          <cell r="U19" t="str">
            <v>Month</v>
          </cell>
          <cell r="V19" t="str">
            <v>Month</v>
          </cell>
          <cell r="W19" t="str">
            <v>Month</v>
          </cell>
          <cell r="X19" t="str">
            <v>Month</v>
          </cell>
          <cell r="Y19" t="str">
            <v>Month</v>
          </cell>
          <cell r="Z19" t="str">
            <v>Month</v>
          </cell>
          <cell r="AA19" t="str">
            <v>Month</v>
          </cell>
          <cell r="AB19" t="str">
            <v>Month</v>
          </cell>
          <cell r="AC19" t="str">
            <v>Month</v>
          </cell>
          <cell r="AD19" t="str">
            <v>Month</v>
          </cell>
          <cell r="AE19" t="str">
            <v>Month</v>
          </cell>
          <cell r="AF19" t="str">
            <v>Month</v>
          </cell>
          <cell r="AG19" t="str">
            <v>Month</v>
          </cell>
          <cell r="AH19" t="str">
            <v>Month</v>
          </cell>
          <cell r="AI19" t="str">
            <v>Month</v>
          </cell>
          <cell r="AJ19" t="str">
            <v>Month</v>
          </cell>
          <cell r="AK19" t="str">
            <v>Month</v>
          </cell>
          <cell r="AL19" t="str">
            <v>Month</v>
          </cell>
          <cell r="AM19" t="str">
            <v>Month</v>
          </cell>
          <cell r="AN19" t="str">
            <v>Month</v>
          </cell>
          <cell r="AO19" t="str">
            <v>Month</v>
          </cell>
          <cell r="AP19" t="str">
            <v>Month</v>
          </cell>
          <cell r="AQ19" t="str">
            <v>Month</v>
          </cell>
          <cell r="AR19" t="str">
            <v>Month</v>
          </cell>
          <cell r="AS19" t="str">
            <v>Month</v>
          </cell>
          <cell r="AT19" t="str">
            <v>Month</v>
          </cell>
          <cell r="AU19" t="str">
            <v>Month</v>
          </cell>
          <cell r="AV19" t="str">
            <v>Month</v>
          </cell>
          <cell r="AW19" t="str">
            <v>Month</v>
          </cell>
          <cell r="AX19" t="str">
            <v>Month</v>
          </cell>
          <cell r="AY19" t="str">
            <v>Month</v>
          </cell>
          <cell r="AZ19" t="str">
            <v>Month</v>
          </cell>
          <cell r="BA19" t="str">
            <v>Month</v>
          </cell>
          <cell r="BB19" t="str">
            <v>Month</v>
          </cell>
          <cell r="BC19" t="str">
            <v>Month</v>
          </cell>
          <cell r="BD19" t="str">
            <v>Month</v>
          </cell>
          <cell r="BE19" t="str">
            <v>Month</v>
          </cell>
          <cell r="BF19" t="str">
            <v>Month</v>
          </cell>
          <cell r="BG19" t="str">
            <v>Month</v>
          </cell>
          <cell r="BH19" t="str">
            <v>Month</v>
          </cell>
          <cell r="BI19" t="str">
            <v>Month</v>
          </cell>
          <cell r="BJ19" t="str">
            <v>Month</v>
          </cell>
          <cell r="BK19" t="str">
            <v>Month</v>
          </cell>
          <cell r="BL19" t="str">
            <v>Month</v>
          </cell>
          <cell r="BM19" t="str">
            <v>Month</v>
          </cell>
          <cell r="BN19" t="str">
            <v>Month</v>
          </cell>
          <cell r="BO19" t="str">
            <v>Month</v>
          </cell>
          <cell r="BP19" t="str">
            <v>Month</v>
          </cell>
          <cell r="BQ19" t="str">
            <v>Month</v>
          </cell>
          <cell r="BR19" t="str">
            <v>Month</v>
          </cell>
          <cell r="BS19" t="str">
            <v>Month</v>
          </cell>
          <cell r="BT19" t="str">
            <v>Month</v>
          </cell>
          <cell r="BU19" t="str">
            <v>Month</v>
          </cell>
        </row>
        <row r="20">
          <cell r="T20">
            <v>7</v>
          </cell>
          <cell r="U20">
            <v>8</v>
          </cell>
          <cell r="V20">
            <v>9</v>
          </cell>
          <cell r="W20">
            <v>10</v>
          </cell>
          <cell r="X20">
            <v>11</v>
          </cell>
          <cell r="Y20">
            <v>12</v>
          </cell>
          <cell r="Z20">
            <v>1</v>
          </cell>
          <cell r="AA20">
            <v>2</v>
          </cell>
          <cell r="AB20">
            <v>3</v>
          </cell>
          <cell r="AC20">
            <v>4</v>
          </cell>
          <cell r="AD20">
            <v>5</v>
          </cell>
          <cell r="AE20">
            <v>6</v>
          </cell>
          <cell r="AF20">
            <v>7</v>
          </cell>
          <cell r="AG20">
            <v>8</v>
          </cell>
          <cell r="AH20">
            <v>9</v>
          </cell>
          <cell r="AI20">
            <v>10</v>
          </cell>
          <cell r="AJ20">
            <v>11</v>
          </cell>
          <cell r="AK20">
            <v>12</v>
          </cell>
          <cell r="AL20">
            <v>1</v>
          </cell>
          <cell r="AM20">
            <v>2</v>
          </cell>
          <cell r="AN20">
            <v>3</v>
          </cell>
          <cell r="AO20">
            <v>4</v>
          </cell>
          <cell r="AP20">
            <v>5</v>
          </cell>
          <cell r="AQ20">
            <v>6</v>
          </cell>
          <cell r="AR20">
            <v>7</v>
          </cell>
          <cell r="AS20">
            <v>8</v>
          </cell>
          <cell r="AT20">
            <v>9</v>
          </cell>
          <cell r="AU20">
            <v>10</v>
          </cell>
          <cell r="AV20">
            <v>11</v>
          </cell>
          <cell r="AW20">
            <v>12</v>
          </cell>
          <cell r="AX20">
            <v>1</v>
          </cell>
          <cell r="AY20">
            <v>2</v>
          </cell>
          <cell r="AZ20">
            <v>3</v>
          </cell>
          <cell r="BA20">
            <v>4</v>
          </cell>
          <cell r="BB20">
            <v>5</v>
          </cell>
          <cell r="BC20">
            <v>6</v>
          </cell>
          <cell r="BD20">
            <v>7</v>
          </cell>
          <cell r="BE20">
            <v>8</v>
          </cell>
          <cell r="BF20">
            <v>9</v>
          </cell>
          <cell r="BG20">
            <v>10</v>
          </cell>
          <cell r="BH20">
            <v>11</v>
          </cell>
          <cell r="BI20">
            <v>12</v>
          </cell>
          <cell r="BJ20">
            <v>1</v>
          </cell>
          <cell r="BK20">
            <v>2</v>
          </cell>
          <cell r="BL20">
            <v>3</v>
          </cell>
          <cell r="BM20">
            <v>4</v>
          </cell>
          <cell r="BN20">
            <v>5</v>
          </cell>
          <cell r="BO20">
            <v>6</v>
          </cell>
          <cell r="BP20">
            <v>7</v>
          </cell>
          <cell r="BQ20">
            <v>8</v>
          </cell>
          <cell r="BR20">
            <v>9</v>
          </cell>
          <cell r="BS20">
            <v>10</v>
          </cell>
          <cell r="BT20">
            <v>11</v>
          </cell>
          <cell r="BU20">
            <v>12</v>
          </cell>
        </row>
      </sheetData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Ops"/>
      <sheetName val="Data"/>
      <sheetName val="Rolling Avg."/>
      <sheetName val="Sheet1"/>
    </sheetNames>
    <sheetDataSet>
      <sheetData sheetId="0"/>
      <sheetData sheetId="1"/>
      <sheetData sheetId="2">
        <row r="7">
          <cell r="AD7">
            <v>35247</v>
          </cell>
          <cell r="AE7">
            <v>35278</v>
          </cell>
          <cell r="AF7">
            <v>35309</v>
          </cell>
          <cell r="AG7">
            <v>35339</v>
          </cell>
          <cell r="AH7">
            <v>35370</v>
          </cell>
          <cell r="AI7">
            <v>35400</v>
          </cell>
          <cell r="AJ7">
            <v>35431</v>
          </cell>
          <cell r="AK7">
            <v>35462</v>
          </cell>
          <cell r="AL7">
            <v>35490</v>
          </cell>
          <cell r="AM7">
            <v>35521</v>
          </cell>
          <cell r="AN7">
            <v>35551</v>
          </cell>
          <cell r="AO7">
            <v>35582</v>
          </cell>
          <cell r="AP7">
            <v>35612</v>
          </cell>
          <cell r="AQ7">
            <v>35643</v>
          </cell>
          <cell r="AR7">
            <v>35674</v>
          </cell>
          <cell r="AS7">
            <v>35704</v>
          </cell>
          <cell r="AT7">
            <v>35735</v>
          </cell>
          <cell r="AU7">
            <v>35765</v>
          </cell>
          <cell r="AV7">
            <v>35796</v>
          </cell>
          <cell r="AW7">
            <v>35827</v>
          </cell>
          <cell r="AX7">
            <v>35855</v>
          </cell>
          <cell r="AY7">
            <v>35886</v>
          </cell>
          <cell r="AZ7">
            <v>35916</v>
          </cell>
          <cell r="BA7">
            <v>35947</v>
          </cell>
          <cell r="BB7">
            <v>35977</v>
          </cell>
          <cell r="BC7">
            <v>36008</v>
          </cell>
          <cell r="BD7">
            <v>36039</v>
          </cell>
          <cell r="BE7">
            <v>36069</v>
          </cell>
          <cell r="BF7">
            <v>36100</v>
          </cell>
          <cell r="BG7">
            <v>36130</v>
          </cell>
          <cell r="BH7">
            <v>36161</v>
          </cell>
          <cell r="BI7">
            <v>36192</v>
          </cell>
          <cell r="BJ7">
            <v>36220</v>
          </cell>
          <cell r="BK7">
            <v>36251</v>
          </cell>
          <cell r="BL7">
            <v>36281</v>
          </cell>
          <cell r="BM7">
            <v>36312</v>
          </cell>
          <cell r="BN7">
            <v>36342</v>
          </cell>
          <cell r="BO7">
            <v>36373</v>
          </cell>
          <cell r="BP7">
            <v>36404</v>
          </cell>
          <cell r="BQ7">
            <v>36434</v>
          </cell>
          <cell r="BR7">
            <v>36465</v>
          </cell>
          <cell r="BS7">
            <v>36495</v>
          </cell>
          <cell r="BT7">
            <v>36526</v>
          </cell>
          <cell r="BU7">
            <v>36557</v>
          </cell>
          <cell r="BV7">
            <v>36586</v>
          </cell>
          <cell r="BW7">
            <v>36617</v>
          </cell>
          <cell r="BX7">
            <v>36647</v>
          </cell>
          <cell r="BY7">
            <v>36678</v>
          </cell>
          <cell r="BZ7">
            <v>36708</v>
          </cell>
          <cell r="CA7">
            <v>36739</v>
          </cell>
          <cell r="CB7">
            <v>36770</v>
          </cell>
          <cell r="CC7">
            <v>36800</v>
          </cell>
          <cell r="CD7">
            <v>36831</v>
          </cell>
          <cell r="CE7">
            <v>36861</v>
          </cell>
        </row>
        <row r="8">
          <cell r="AC8" t="str">
            <v>Plains N</v>
          </cell>
          <cell r="AD8">
            <v>233413.80645161291</v>
          </cell>
          <cell r="AE8">
            <v>300280.74193548388</v>
          </cell>
          <cell r="AF8">
            <v>199246.76666666666</v>
          </cell>
          <cell r="AG8">
            <v>240675.74193548388</v>
          </cell>
          <cell r="AH8">
            <v>249847.16666666666</v>
          </cell>
          <cell r="AI8">
            <v>193108.03225806452</v>
          </cell>
          <cell r="AJ8">
            <v>324132.45161290321</v>
          </cell>
          <cell r="AK8">
            <v>313972.5</v>
          </cell>
          <cell r="AL8">
            <v>313668.19354838709</v>
          </cell>
          <cell r="AM8">
            <v>232916.63333333333</v>
          </cell>
          <cell r="AN8">
            <v>199396.35483870967</v>
          </cell>
          <cell r="AO8">
            <v>221921.06666666668</v>
          </cell>
          <cell r="AP8">
            <v>165945</v>
          </cell>
          <cell r="AQ8">
            <v>148881.25806451612</v>
          </cell>
          <cell r="AR8">
            <v>134628.16666666666</v>
          </cell>
          <cell r="AS8">
            <v>252649.48387096773</v>
          </cell>
          <cell r="AT8">
            <v>279288.83333333331</v>
          </cell>
          <cell r="AU8">
            <v>240172.87096774194</v>
          </cell>
          <cell r="AV8">
            <v>286390.2</v>
          </cell>
          <cell r="AW8">
            <v>286908.82142857142</v>
          </cell>
          <cell r="AX8">
            <v>265961.03225806454</v>
          </cell>
          <cell r="AY8">
            <v>271448.96666666667</v>
          </cell>
          <cell r="AZ8">
            <v>253726.45161290321</v>
          </cell>
          <cell r="BA8">
            <v>265978.24137931032</v>
          </cell>
          <cell r="BB8">
            <v>188328.45161290321</v>
          </cell>
          <cell r="BC8">
            <v>188041.73333333334</v>
          </cell>
          <cell r="BD8">
            <v>185766.41379310345</v>
          </cell>
          <cell r="BE8">
            <v>137024.29032258064</v>
          </cell>
          <cell r="BF8">
            <v>228678.76666666666</v>
          </cell>
          <cell r="BG8">
            <v>199135.74193548388</v>
          </cell>
          <cell r="BH8">
            <v>250856.29032258064</v>
          </cell>
          <cell r="BI8">
            <v>270129.36363636365</v>
          </cell>
          <cell r="BJ8">
            <v>260703.63636363635</v>
          </cell>
          <cell r="BK8">
            <v>241316.6</v>
          </cell>
          <cell r="BL8">
            <v>211161.29032258064</v>
          </cell>
          <cell r="BM8">
            <v>224422.06666666668</v>
          </cell>
          <cell r="BN8">
            <v>205911.45161290321</v>
          </cell>
          <cell r="BO8">
            <v>244117</v>
          </cell>
          <cell r="BP8">
            <v>203955.93103448275</v>
          </cell>
          <cell r="BQ8">
            <v>176518.77419354839</v>
          </cell>
          <cell r="BR8">
            <v>226111.9</v>
          </cell>
          <cell r="BS8">
            <v>182168.80645161291</v>
          </cell>
          <cell r="BT8">
            <v>197506.38709677418</v>
          </cell>
          <cell r="BU8">
            <v>256231.3448275862</v>
          </cell>
          <cell r="BV8">
            <v>214283.90322580645</v>
          </cell>
          <cell r="BW8">
            <v>152136.53333333333</v>
          </cell>
          <cell r="BX8">
            <v>159722.19354838709</v>
          </cell>
          <cell r="BY8">
            <v>169319.9</v>
          </cell>
          <cell r="BZ8">
            <v>140781.83870967742</v>
          </cell>
          <cell r="CA8">
            <v>203640.67741935485</v>
          </cell>
          <cell r="CB8">
            <v>139085.43333333332</v>
          </cell>
          <cell r="CC8">
            <v>159510.83870967742</v>
          </cell>
          <cell r="CD8">
            <v>122767.76666666666</v>
          </cell>
          <cell r="CE8">
            <v>151161.79310344829</v>
          </cell>
        </row>
        <row r="9">
          <cell r="AC9" t="str">
            <v>Plains S</v>
          </cell>
          <cell r="AD9" t="str">
            <v>N/A</v>
          </cell>
          <cell r="AE9" t="str">
            <v>N/A</v>
          </cell>
          <cell r="AF9" t="str">
            <v>N/A</v>
          </cell>
          <cell r="AG9" t="str">
            <v>N/A</v>
          </cell>
          <cell r="AH9" t="str">
            <v>N/A</v>
          </cell>
          <cell r="AI9" t="str">
            <v>N/A</v>
          </cell>
          <cell r="AJ9" t="str">
            <v>N/A</v>
          </cell>
          <cell r="AK9" t="str">
            <v>N/A</v>
          </cell>
          <cell r="AL9" t="str">
            <v>N/A</v>
          </cell>
          <cell r="AM9" t="str">
            <v>N/A</v>
          </cell>
          <cell r="AN9" t="str">
            <v>N/A</v>
          </cell>
          <cell r="AO9" t="str">
            <v>N/A</v>
          </cell>
          <cell r="AP9" t="str">
            <v>N/A</v>
          </cell>
          <cell r="AQ9" t="str">
            <v>N/A</v>
          </cell>
          <cell r="AR9" t="str">
            <v>N/A</v>
          </cell>
          <cell r="AS9" t="str">
            <v>N/A</v>
          </cell>
          <cell r="AT9" t="str">
            <v>N/A</v>
          </cell>
          <cell r="AU9" t="str">
            <v>N/A</v>
          </cell>
          <cell r="AV9" t="str">
            <v>N/A</v>
          </cell>
          <cell r="AW9" t="str">
            <v>N/A</v>
          </cell>
          <cell r="AX9" t="str">
            <v>N/A</v>
          </cell>
          <cell r="AY9" t="str">
            <v>N/A</v>
          </cell>
          <cell r="AZ9" t="str">
            <v>N/A</v>
          </cell>
          <cell r="BA9" t="str">
            <v>N/A</v>
          </cell>
          <cell r="BB9" t="str">
            <v>N/A</v>
          </cell>
          <cell r="BC9" t="str">
            <v>N/A</v>
          </cell>
          <cell r="BD9">
            <v>383227.78571428574</v>
          </cell>
          <cell r="BE9">
            <v>409782.96774193546</v>
          </cell>
          <cell r="BF9">
            <v>157814.53333333333</v>
          </cell>
          <cell r="BG9">
            <v>38679.032258064515</v>
          </cell>
          <cell r="BH9">
            <v>128527.32258064517</v>
          </cell>
          <cell r="BI9">
            <v>131182.36363636365</v>
          </cell>
          <cell r="BJ9">
            <v>220230.27272727274</v>
          </cell>
          <cell r="BK9">
            <v>304690.09999999998</v>
          </cell>
          <cell r="BL9">
            <v>311658.22580645164</v>
          </cell>
          <cell r="BM9">
            <v>332311.03333333333</v>
          </cell>
          <cell r="BN9">
            <v>329326.32258064515</v>
          </cell>
          <cell r="BO9">
            <v>291130.19354838709</v>
          </cell>
          <cell r="BP9">
            <v>347327.27586206899</v>
          </cell>
          <cell r="BQ9">
            <v>316875.06451612903</v>
          </cell>
          <cell r="BR9">
            <v>292356.93333333335</v>
          </cell>
          <cell r="BS9">
            <v>335488.51612903224</v>
          </cell>
          <cell r="BT9">
            <v>314530.16129032261</v>
          </cell>
          <cell r="BU9">
            <v>266065.44827586209</v>
          </cell>
          <cell r="BV9">
            <v>329317.41935483873</v>
          </cell>
          <cell r="BW9">
            <v>391102.7</v>
          </cell>
          <cell r="BX9">
            <v>374527.06451612903</v>
          </cell>
          <cell r="BY9">
            <v>357224.66666666669</v>
          </cell>
          <cell r="BZ9">
            <v>380730.90322580643</v>
          </cell>
          <cell r="CA9">
            <v>205854.67741935485</v>
          </cell>
          <cell r="CB9">
            <v>283833.53333333333</v>
          </cell>
          <cell r="CC9">
            <v>204897.4193548387</v>
          </cell>
          <cell r="CD9">
            <v>119613.93333333333</v>
          </cell>
          <cell r="CE9">
            <v>26696.620689655174</v>
          </cell>
        </row>
        <row r="10">
          <cell r="AC10" t="str">
            <v>SJ Total</v>
          </cell>
          <cell r="AD10" t="str">
            <v>N/A</v>
          </cell>
          <cell r="AE10" t="str">
            <v>N/A</v>
          </cell>
          <cell r="AF10" t="str">
            <v>N/A</v>
          </cell>
          <cell r="AG10" t="str">
            <v>N/A</v>
          </cell>
          <cell r="AH10" t="str">
            <v>N/A</v>
          </cell>
          <cell r="AI10" t="str">
            <v>N/A</v>
          </cell>
          <cell r="AJ10" t="str">
            <v>N/A</v>
          </cell>
          <cell r="AK10" t="str">
            <v>N/A</v>
          </cell>
          <cell r="AL10" t="str">
            <v>N/A</v>
          </cell>
          <cell r="AM10" t="str">
            <v>N/A</v>
          </cell>
          <cell r="AN10" t="str">
            <v>N/A</v>
          </cell>
          <cell r="AO10">
            <v>2589616.1333333333</v>
          </cell>
          <cell r="AP10">
            <v>2600332.064516129</v>
          </cell>
          <cell r="AQ10">
            <v>2725696.6129032257</v>
          </cell>
          <cell r="AR10">
            <v>2709847.6</v>
          </cell>
          <cell r="AS10">
            <v>2670744.4193548388</v>
          </cell>
          <cell r="AT10">
            <v>2720954.6</v>
          </cell>
          <cell r="AU10">
            <v>2688522.0322580645</v>
          </cell>
          <cell r="AV10">
            <v>2439251.9333333331</v>
          </cell>
          <cell r="AW10">
            <v>2695591.0714285714</v>
          </cell>
          <cell r="AX10">
            <v>2630448.0967741935</v>
          </cell>
          <cell r="AY10">
            <v>2724811.6</v>
          </cell>
          <cell r="AZ10">
            <v>2639696.1612903224</v>
          </cell>
          <cell r="BA10">
            <v>2767021.8965517241</v>
          </cell>
          <cell r="BB10">
            <v>2708327.6451612902</v>
          </cell>
          <cell r="BC10">
            <v>2665226.7999999998</v>
          </cell>
          <cell r="BD10">
            <v>2726780.2758620689</v>
          </cell>
          <cell r="BE10">
            <v>2703975.9032258065</v>
          </cell>
          <cell r="BF10">
            <v>2622663.9333333331</v>
          </cell>
          <cell r="BG10">
            <v>2573007.7419354836</v>
          </cell>
          <cell r="BH10">
            <v>2781457.5483870967</v>
          </cell>
          <cell r="BI10">
            <v>2699522.5454545454</v>
          </cell>
          <cell r="BJ10">
            <v>2758252.5</v>
          </cell>
          <cell r="BK10">
            <v>2768227.9333333331</v>
          </cell>
          <cell r="BL10">
            <v>2622008.7096774192</v>
          </cell>
          <cell r="BM10">
            <v>2748505.4666666668</v>
          </cell>
          <cell r="BN10">
            <v>2575216.5483870967</v>
          </cell>
          <cell r="BO10">
            <v>2708451.3870967743</v>
          </cell>
          <cell r="BP10">
            <v>2705307.7586206896</v>
          </cell>
          <cell r="BQ10">
            <v>2597602.1612903224</v>
          </cell>
          <cell r="BR10">
            <v>2637081</v>
          </cell>
          <cell r="BS10">
            <v>2653097</v>
          </cell>
          <cell r="BT10">
            <v>2667249.2903225808</v>
          </cell>
          <cell r="BU10">
            <v>2700963.7241379311</v>
          </cell>
          <cell r="BV10">
            <v>2717890.5806451612</v>
          </cell>
          <cell r="BW10">
            <v>2674621.2999999998</v>
          </cell>
          <cell r="BX10">
            <v>2665598.6451612902</v>
          </cell>
          <cell r="BY10">
            <v>2607173.7333333334</v>
          </cell>
          <cell r="BZ10">
            <v>2681214.9677419355</v>
          </cell>
          <cell r="CA10">
            <v>2690344.6129032257</v>
          </cell>
          <cell r="CB10">
            <v>2761519.3333333335</v>
          </cell>
          <cell r="CC10">
            <v>2727822.3870967743</v>
          </cell>
          <cell r="CD10">
            <v>2570322.1666666665</v>
          </cell>
          <cell r="CE10">
            <v>2614920.3448275863</v>
          </cell>
        </row>
        <row r="11">
          <cell r="AC11" t="str">
            <v>SJ East</v>
          </cell>
          <cell r="AD11">
            <v>609557.54838709673</v>
          </cell>
          <cell r="AE11">
            <v>626517.93548387091</v>
          </cell>
          <cell r="AF11">
            <v>537755.5</v>
          </cell>
          <cell r="AG11">
            <v>586753.32258064521</v>
          </cell>
          <cell r="AH11">
            <v>543418.9</v>
          </cell>
          <cell r="AI11">
            <v>378116.41935483873</v>
          </cell>
          <cell r="AJ11">
            <v>490110.32258064515</v>
          </cell>
          <cell r="AK11">
            <v>600924.35714285716</v>
          </cell>
          <cell r="AL11">
            <v>588422.48387096776</v>
          </cell>
          <cell r="AM11">
            <v>466425</v>
          </cell>
          <cell r="AN11">
            <v>461302.09677419357</v>
          </cell>
          <cell r="AO11">
            <v>570765.6</v>
          </cell>
          <cell r="AP11">
            <v>550110.87096774194</v>
          </cell>
          <cell r="AQ11">
            <v>574416.90322580643</v>
          </cell>
          <cell r="AR11">
            <v>571920.6333333333</v>
          </cell>
          <cell r="AS11">
            <v>594962.80645161285</v>
          </cell>
          <cell r="AT11">
            <v>584350.53333333333</v>
          </cell>
          <cell r="AU11">
            <v>586975.29032258061</v>
          </cell>
          <cell r="AV11">
            <v>569349.46666666667</v>
          </cell>
          <cell r="AW11">
            <v>608337.89285714284</v>
          </cell>
          <cell r="AX11">
            <v>600880.80645161285</v>
          </cell>
          <cell r="AY11">
            <v>626849.66666666663</v>
          </cell>
          <cell r="AZ11">
            <v>610155</v>
          </cell>
          <cell r="BA11">
            <v>640145.58620689658</v>
          </cell>
          <cell r="BB11">
            <v>592568.74193548388</v>
          </cell>
          <cell r="BC11">
            <v>559587.23333333328</v>
          </cell>
          <cell r="BD11">
            <v>590816.79310344823</v>
          </cell>
          <cell r="BE11">
            <v>574549.45161290327</v>
          </cell>
          <cell r="BF11">
            <v>444340.36666666664</v>
          </cell>
          <cell r="BG11">
            <v>274504.41935483873</v>
          </cell>
          <cell r="BH11">
            <v>511924.19354838709</v>
          </cell>
          <cell r="BI11">
            <v>512394.5</v>
          </cell>
          <cell r="BJ11">
            <v>573978.77272727271</v>
          </cell>
          <cell r="BK11">
            <v>560350.4</v>
          </cell>
          <cell r="BL11">
            <v>530689.93548387091</v>
          </cell>
          <cell r="BM11">
            <v>580044.16666666663</v>
          </cell>
          <cell r="BN11">
            <v>565063.96774193551</v>
          </cell>
          <cell r="BO11">
            <v>595709.93548387091</v>
          </cell>
          <cell r="BP11">
            <v>582761.55172413797</v>
          </cell>
          <cell r="BQ11">
            <v>551041.80645161285</v>
          </cell>
          <cell r="BR11">
            <v>597920</v>
          </cell>
          <cell r="BS11">
            <v>596715.77419354836</v>
          </cell>
          <cell r="BT11">
            <v>576003.09677419357</v>
          </cell>
          <cell r="BU11">
            <v>621491.96551724139</v>
          </cell>
          <cell r="BV11">
            <v>635940.6451612903</v>
          </cell>
          <cell r="BW11">
            <v>616917.4</v>
          </cell>
          <cell r="BX11">
            <v>630626.06451612909</v>
          </cell>
          <cell r="BY11">
            <v>617325.56666666665</v>
          </cell>
          <cell r="BZ11">
            <v>618652.48387096776</v>
          </cell>
          <cell r="CA11">
            <v>504360.51612903224</v>
          </cell>
          <cell r="CB11">
            <v>564576.80000000005</v>
          </cell>
          <cell r="CC11">
            <v>469495.54838709679</v>
          </cell>
          <cell r="CD11">
            <v>354749.93333333335</v>
          </cell>
          <cell r="CE11">
            <v>213347.8275862069</v>
          </cell>
        </row>
        <row r="12">
          <cell r="AC12" t="str">
            <v>SJ West</v>
          </cell>
          <cell r="AD12">
            <v>2109239.5483870967</v>
          </cell>
          <cell r="AE12">
            <v>2162027.3870967743</v>
          </cell>
          <cell r="AF12">
            <v>2227612.9333333331</v>
          </cell>
          <cell r="AG12">
            <v>2177123.2580645164</v>
          </cell>
          <cell r="AH12">
            <v>2222524.5666666669</v>
          </cell>
          <cell r="AI12">
            <v>2166998.3548387098</v>
          </cell>
          <cell r="AJ12">
            <v>2022277.3548387096</v>
          </cell>
          <cell r="AK12">
            <v>1952949.857142857</v>
          </cell>
          <cell r="AL12">
            <v>2023861.5483870967</v>
          </cell>
          <cell r="AM12">
            <v>2177309.1</v>
          </cell>
          <cell r="AN12">
            <v>2164492.7096774192</v>
          </cell>
          <cell r="AO12">
            <v>2005222.0333333334</v>
          </cell>
          <cell r="AP12">
            <v>2038569.6774193549</v>
          </cell>
          <cell r="AQ12">
            <v>2139243.935483871</v>
          </cell>
          <cell r="AR12">
            <v>2125389.4</v>
          </cell>
          <cell r="AS12">
            <v>1965767.2903225806</v>
          </cell>
          <cell r="AT12">
            <v>2050411.2</v>
          </cell>
          <cell r="AU12">
            <v>2029289.0322580645</v>
          </cell>
          <cell r="AV12">
            <v>1839528.2333333334</v>
          </cell>
          <cell r="AW12">
            <v>1989428.857142857</v>
          </cell>
          <cell r="AX12">
            <v>1915113.7419354839</v>
          </cell>
          <cell r="AY12">
            <v>1999699.2333333334</v>
          </cell>
          <cell r="AZ12">
            <v>1923880.064516129</v>
          </cell>
          <cell r="BA12">
            <v>1865617.3793103448</v>
          </cell>
          <cell r="BB12">
            <v>1974464.2580645161</v>
          </cell>
          <cell r="BC12">
            <v>2084813.8</v>
          </cell>
          <cell r="BD12">
            <v>2042484.5172413792</v>
          </cell>
          <cell r="BE12">
            <v>2064186.8387096773</v>
          </cell>
          <cell r="BF12">
            <v>2157238.9</v>
          </cell>
          <cell r="BG12">
            <v>2214495.3548387098</v>
          </cell>
          <cell r="BH12">
            <v>2198484.9032258065</v>
          </cell>
          <cell r="BI12">
            <v>2126632.4090909092</v>
          </cell>
          <cell r="BJ12">
            <v>2091570.0909090908</v>
          </cell>
          <cell r="BK12">
            <v>2093772.3333333333</v>
          </cell>
          <cell r="BL12">
            <v>2001364.7096774194</v>
          </cell>
          <cell r="BM12">
            <v>2016839.8666666667</v>
          </cell>
          <cell r="BN12">
            <v>1864138.1290322582</v>
          </cell>
          <cell r="BO12">
            <v>1908813.8064516129</v>
          </cell>
          <cell r="BP12">
            <v>1951988.6206896552</v>
          </cell>
          <cell r="BQ12">
            <v>1960165.3870967743</v>
          </cell>
          <cell r="BR12">
            <v>1938242.2666666666</v>
          </cell>
          <cell r="BS12">
            <v>1959790.4193548388</v>
          </cell>
          <cell r="BT12">
            <v>2004000.2258064516</v>
          </cell>
          <cell r="BU12">
            <v>2000465</v>
          </cell>
          <cell r="BV12">
            <v>2006587.8709677418</v>
          </cell>
          <cell r="BW12">
            <v>1975092.3333333333</v>
          </cell>
          <cell r="BX12">
            <v>1955955.5806451612</v>
          </cell>
          <cell r="BY12">
            <v>1923031.1666666667</v>
          </cell>
          <cell r="BZ12">
            <v>1991182.2258064516</v>
          </cell>
          <cell r="CA12">
            <v>2089429.1612903227</v>
          </cell>
          <cell r="CB12">
            <v>2126245.2666666666</v>
          </cell>
          <cell r="CC12">
            <v>2182360.4193548388</v>
          </cell>
          <cell r="CD12">
            <v>2125661.6</v>
          </cell>
          <cell r="CE12">
            <v>2324220.1724137929</v>
          </cell>
        </row>
        <row r="13">
          <cell r="AC13" t="str">
            <v>Keystone W</v>
          </cell>
          <cell r="AD13" t="e">
            <v>#DIV/0!</v>
          </cell>
          <cell r="AE13" t="e">
            <v>#DIV/0!</v>
          </cell>
          <cell r="AF13" t="e">
            <v>#DIV/0!</v>
          </cell>
          <cell r="AG13" t="e">
            <v>#DIV/0!</v>
          </cell>
          <cell r="AH13" t="e">
            <v>#DIV/0!</v>
          </cell>
          <cell r="AI13" t="e">
            <v>#DIV/0!</v>
          </cell>
          <cell r="AJ13" t="e">
            <v>#DIV/0!</v>
          </cell>
          <cell r="AK13" t="e">
            <v>#DIV/0!</v>
          </cell>
          <cell r="AL13" t="e">
            <v>#DIV/0!</v>
          </cell>
          <cell r="AM13" t="e">
            <v>#DIV/0!</v>
          </cell>
          <cell r="AN13" t="e">
            <v>#DIV/0!</v>
          </cell>
          <cell r="AO13">
            <v>675415.1333333333</v>
          </cell>
          <cell r="AP13">
            <v>777568.29032258061</v>
          </cell>
          <cell r="AQ13">
            <v>791415</v>
          </cell>
          <cell r="AR13">
            <v>884981.66666666663</v>
          </cell>
          <cell r="AS13">
            <v>694759.48387096776</v>
          </cell>
          <cell r="AT13">
            <v>699626.16666666663</v>
          </cell>
          <cell r="AU13">
            <v>772464.58064516133</v>
          </cell>
          <cell r="AV13">
            <v>757301.66666666663</v>
          </cell>
          <cell r="AW13">
            <v>745853.46428571432</v>
          </cell>
          <cell r="AX13">
            <v>752895.29032258061</v>
          </cell>
          <cell r="AY13">
            <v>771107.5</v>
          </cell>
          <cell r="AZ13">
            <v>759903.03225806449</v>
          </cell>
          <cell r="BA13">
            <v>707666.48275862064</v>
          </cell>
          <cell r="BB13">
            <v>754677.6451612903</v>
          </cell>
          <cell r="BC13">
            <v>956261.96666666667</v>
          </cell>
          <cell r="BD13">
            <v>857900.79310344823</v>
          </cell>
          <cell r="BE13">
            <v>947294.25806451612</v>
          </cell>
          <cell r="BF13">
            <v>867369.8</v>
          </cell>
          <cell r="BG13">
            <v>1018558.4516129033</v>
          </cell>
          <cell r="BH13">
            <v>789307.74193548388</v>
          </cell>
          <cell r="BI13">
            <v>685673.81818181823</v>
          </cell>
          <cell r="BJ13">
            <v>654989.59090909094</v>
          </cell>
          <cell r="BK13">
            <v>682285.56666666665</v>
          </cell>
          <cell r="BL13">
            <v>774633.83870967745</v>
          </cell>
          <cell r="BM13">
            <v>741108.6333333333</v>
          </cell>
          <cell r="BN13">
            <v>819181.74193548388</v>
          </cell>
          <cell r="BO13">
            <v>660459.22580645164</v>
          </cell>
          <cell r="BP13">
            <v>819890.51724137936</v>
          </cell>
          <cell r="BQ13">
            <v>897383.70967741939</v>
          </cell>
          <cell r="BR13">
            <v>865974</v>
          </cell>
          <cell r="BS13">
            <v>999922.12903225806</v>
          </cell>
          <cell r="BT13">
            <v>907055.87096774194</v>
          </cell>
          <cell r="BU13">
            <v>690093.6551724138</v>
          </cell>
          <cell r="BV13">
            <v>805327.38709677418</v>
          </cell>
          <cell r="BW13">
            <v>751157.16666666663</v>
          </cell>
          <cell r="BX13">
            <v>765046.58064516133</v>
          </cell>
          <cell r="BY13">
            <v>969174.3</v>
          </cell>
          <cell r="BZ13">
            <v>1013705.9032258064</v>
          </cell>
          <cell r="CA13">
            <v>640151.16129032255</v>
          </cell>
          <cell r="CB13">
            <v>737210.6</v>
          </cell>
          <cell r="CC13">
            <v>853120.70967741939</v>
          </cell>
          <cell r="CD13">
            <v>889994.6</v>
          </cell>
          <cell r="CE13">
            <v>912801.51724137936</v>
          </cell>
        </row>
        <row r="14">
          <cell r="AC14" t="str">
            <v>Cornu E</v>
          </cell>
          <cell r="AD14">
            <v>207736.48387096773</v>
          </cell>
          <cell r="AE14">
            <v>132868.48387096773</v>
          </cell>
          <cell r="AF14">
            <v>176603.33333333334</v>
          </cell>
          <cell r="AG14">
            <v>105604.64516129032</v>
          </cell>
          <cell r="AH14">
            <v>0</v>
          </cell>
          <cell r="AI14">
            <v>1327.6451612903227</v>
          </cell>
          <cell r="AJ14">
            <v>26503</v>
          </cell>
          <cell r="AK14">
            <v>145993.75</v>
          </cell>
          <cell r="AL14">
            <v>230314.54838709679</v>
          </cell>
          <cell r="AM14">
            <v>139185.70000000001</v>
          </cell>
          <cell r="AN14">
            <v>225584.93548387097</v>
          </cell>
          <cell r="AO14">
            <v>269842.90000000002</v>
          </cell>
          <cell r="AP14">
            <v>152993.4193548387</v>
          </cell>
          <cell r="AQ14">
            <v>172605.96774193548</v>
          </cell>
          <cell r="AR14">
            <v>71189.53333333334</v>
          </cell>
          <cell r="AS14">
            <v>179282.35483870967</v>
          </cell>
          <cell r="AT14">
            <v>305162.83333333331</v>
          </cell>
          <cell r="AU14">
            <v>170835.61290322582</v>
          </cell>
          <cell r="AV14">
            <v>102566.5</v>
          </cell>
          <cell r="AW14">
            <v>174187.46428571429</v>
          </cell>
          <cell r="AX14">
            <v>213190.03225806452</v>
          </cell>
          <cell r="AY14">
            <v>344139.9</v>
          </cell>
          <cell r="AZ14">
            <v>328740.25806451612</v>
          </cell>
          <cell r="BA14">
            <v>356781.4827586207</v>
          </cell>
          <cell r="BB14">
            <v>217068.32258064515</v>
          </cell>
          <cell r="BC14">
            <v>462.16666666666669</v>
          </cell>
          <cell r="BD14">
            <v>139641.24137931035</v>
          </cell>
          <cell r="BE14">
            <v>120993.35483870968</v>
          </cell>
          <cell r="BF14">
            <v>0</v>
          </cell>
          <cell r="BG14">
            <v>0</v>
          </cell>
          <cell r="BH14">
            <v>0</v>
          </cell>
          <cell r="BI14">
            <v>12707.681818181818</v>
          </cell>
          <cell r="BJ14">
            <v>154435.18181818182</v>
          </cell>
          <cell r="BK14">
            <v>66323.899999999994</v>
          </cell>
          <cell r="BL14">
            <v>90441.870967741939</v>
          </cell>
          <cell r="BM14">
            <v>142303.9</v>
          </cell>
          <cell r="BN14">
            <v>80782.451612903227</v>
          </cell>
          <cell r="BO14">
            <v>94411.612903225803</v>
          </cell>
          <cell r="BP14">
            <v>77994.482758620696</v>
          </cell>
          <cell r="BQ14">
            <v>0</v>
          </cell>
          <cell r="BR14">
            <v>20180.666666666668</v>
          </cell>
          <cell r="BS14">
            <v>2549.0645161290322</v>
          </cell>
          <cell r="BT14">
            <v>20390.225806451614</v>
          </cell>
          <cell r="BU14">
            <v>62858.137931034486</v>
          </cell>
          <cell r="BV14">
            <v>27440.774193548386</v>
          </cell>
          <cell r="BW14">
            <v>96996.766666666663</v>
          </cell>
          <cell r="BX14">
            <v>90225.225806451606</v>
          </cell>
          <cell r="BY14">
            <v>514.20000000000005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</row>
        <row r="15">
          <cell r="AC15" t="str">
            <v>Waha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622028.16666666663</v>
          </cell>
          <cell r="AP15">
            <v>509173.06451612903</v>
          </cell>
          <cell r="AQ15">
            <v>510754.03225806454</v>
          </cell>
          <cell r="AR15">
            <v>417944.73333333334</v>
          </cell>
          <cell r="AS15">
            <v>463919.51612903224</v>
          </cell>
          <cell r="AT15">
            <v>546347.23333333328</v>
          </cell>
          <cell r="AU15">
            <v>481981.48387096776</v>
          </cell>
          <cell r="AV15">
            <v>419737.03333333333</v>
          </cell>
          <cell r="AW15">
            <v>480558.92857142858</v>
          </cell>
          <cell r="AX15">
            <v>563635.06451612909</v>
          </cell>
          <cell r="AY15">
            <v>676707.03333333333</v>
          </cell>
          <cell r="AZ15">
            <v>639243</v>
          </cell>
          <cell r="BA15">
            <v>724617.93103448278</v>
          </cell>
          <cell r="BB15">
            <v>602169.51612903224</v>
          </cell>
          <cell r="BC15">
            <v>286194.40000000002</v>
          </cell>
          <cell r="BD15">
            <v>528252.75862068962</v>
          </cell>
          <cell r="BE15">
            <v>420465.12903225806</v>
          </cell>
          <cell r="BF15">
            <v>201329.3</v>
          </cell>
          <cell r="BG15">
            <v>125089.67741935483</v>
          </cell>
          <cell r="BH15">
            <v>191273.38709677418</v>
          </cell>
          <cell r="BI15">
            <v>324938</v>
          </cell>
          <cell r="BJ15">
            <v>509166.72727272729</v>
          </cell>
          <cell r="BK15">
            <v>465796.23333333334</v>
          </cell>
          <cell r="BL15">
            <v>492205.96774193546</v>
          </cell>
          <cell r="BM15">
            <v>549162.56666666665</v>
          </cell>
          <cell r="BN15">
            <v>407615.06451612903</v>
          </cell>
          <cell r="BO15">
            <v>493111.77419354836</v>
          </cell>
          <cell r="BP15">
            <v>468737.42857142858</v>
          </cell>
          <cell r="BQ15">
            <v>227271.74193548388</v>
          </cell>
          <cell r="BR15">
            <v>329868</v>
          </cell>
          <cell r="BS15">
            <v>307540.12903225806</v>
          </cell>
          <cell r="BT15">
            <v>311147.03225806454</v>
          </cell>
          <cell r="BU15">
            <v>471979.5172413793</v>
          </cell>
          <cell r="BV15">
            <v>432281.83870967739</v>
          </cell>
          <cell r="BW15">
            <v>493300.6</v>
          </cell>
          <cell r="BX15">
            <v>501321.93548387097</v>
          </cell>
          <cell r="BY15">
            <v>334637.63333333336</v>
          </cell>
          <cell r="BZ15">
            <v>142747.09677419355</v>
          </cell>
          <cell r="CA15">
            <v>-68645.93548387097</v>
          </cell>
          <cell r="CB15">
            <v>-152552.9</v>
          </cell>
          <cell r="CC15">
            <v>-208901.19354838709</v>
          </cell>
          <cell r="CD15">
            <v>-180370.1724137931</v>
          </cell>
          <cell r="CE15">
            <v>-258150</v>
          </cell>
        </row>
        <row r="16">
          <cell r="AC16" t="str">
            <v>Mojave</v>
          </cell>
          <cell r="AD16">
            <v>244119.83870967742</v>
          </cell>
          <cell r="AE16">
            <v>276865.61290322582</v>
          </cell>
          <cell r="AF16">
            <v>337335.66666666669</v>
          </cell>
          <cell r="AG16">
            <v>302976.3548387097</v>
          </cell>
          <cell r="AH16">
            <v>269244.86666666664</v>
          </cell>
          <cell r="AI16">
            <v>233470.35483870967</v>
          </cell>
          <cell r="AJ16">
            <v>169049.77419354839</v>
          </cell>
          <cell r="AK16">
            <v>169638.35714285713</v>
          </cell>
          <cell r="AL16">
            <v>271310.83870967739</v>
          </cell>
          <cell r="AM16">
            <v>399424.93333333335</v>
          </cell>
          <cell r="AN16">
            <v>368812.41935483873</v>
          </cell>
          <cell r="AO16">
            <v>313378.7</v>
          </cell>
          <cell r="AP16">
            <v>287437.06451612903</v>
          </cell>
          <cell r="AQ16">
            <v>326798.61290322582</v>
          </cell>
          <cell r="AR16">
            <v>387895.03333333333</v>
          </cell>
          <cell r="AS16">
            <v>282397.87096774194</v>
          </cell>
          <cell r="AT16">
            <v>218988.86666666667</v>
          </cell>
          <cell r="AU16">
            <v>212309.45161290321</v>
          </cell>
          <cell r="AV16">
            <v>236617.53333333333</v>
          </cell>
          <cell r="AW16">
            <v>227191.60714285713</v>
          </cell>
          <cell r="AX16">
            <v>236746.74193548388</v>
          </cell>
          <cell r="AY16">
            <v>302721.73333333334</v>
          </cell>
          <cell r="AZ16">
            <v>262373.06451612903</v>
          </cell>
          <cell r="BA16">
            <v>271295.4827586207</v>
          </cell>
          <cell r="BB16">
            <v>284428.16129032261</v>
          </cell>
          <cell r="BC16">
            <v>246042.16666666666</v>
          </cell>
          <cell r="BD16">
            <v>217204.24137931035</v>
          </cell>
          <cell r="BE16">
            <v>208497.4193548387</v>
          </cell>
          <cell r="BF16">
            <v>186873.8</v>
          </cell>
          <cell r="BG16">
            <v>184256.74193548388</v>
          </cell>
          <cell r="BH16">
            <v>176505.54838709679</v>
          </cell>
          <cell r="BI16">
            <v>162293.5</v>
          </cell>
          <cell r="BJ16">
            <v>219368.95454545456</v>
          </cell>
          <cell r="BK16">
            <v>173960.43333333332</v>
          </cell>
          <cell r="BL16">
            <v>179558.35483870967</v>
          </cell>
          <cell r="BM16">
            <v>295036.13333333336</v>
          </cell>
          <cell r="BN16">
            <v>248439.48387096773</v>
          </cell>
          <cell r="BO16">
            <v>341328.51612903224</v>
          </cell>
          <cell r="BP16">
            <v>280974.1724137931</v>
          </cell>
          <cell r="BQ16">
            <v>238527.48387096773</v>
          </cell>
          <cell r="BR16">
            <v>204189.83333333334</v>
          </cell>
          <cell r="BS16">
            <v>155572.93548387097</v>
          </cell>
          <cell r="BT16">
            <v>178011.45161290321</v>
          </cell>
          <cell r="BU16">
            <v>223219.68965517241</v>
          </cell>
          <cell r="BV16">
            <v>265550.25806451612</v>
          </cell>
          <cell r="BW16">
            <v>281179.23333333334</v>
          </cell>
          <cell r="BX16">
            <v>309497.25806451612</v>
          </cell>
          <cell r="BY16">
            <v>247905.23333333334</v>
          </cell>
          <cell r="BZ16">
            <v>256258.03225806452</v>
          </cell>
          <cell r="CA16">
            <v>233046.45161290321</v>
          </cell>
          <cell r="CB16">
            <v>217286.1</v>
          </cell>
          <cell r="CC16">
            <v>222278.09677419355</v>
          </cell>
          <cell r="CD16">
            <v>192575.13333333333</v>
          </cell>
          <cell r="CE16">
            <v>250389.58620689655</v>
          </cell>
        </row>
        <row r="17">
          <cell r="AC17" t="str">
            <v>PG&amp;E Top</v>
          </cell>
          <cell r="AD17">
            <v>190044.93548387097</v>
          </cell>
          <cell r="AE17">
            <v>315875.67741935485</v>
          </cell>
          <cell r="AF17">
            <v>288853.06666666665</v>
          </cell>
          <cell r="AG17">
            <v>281572.3548387097</v>
          </cell>
          <cell r="AH17">
            <v>537244.96666666667</v>
          </cell>
          <cell r="AI17">
            <v>580673.45161290327</v>
          </cell>
          <cell r="AJ17">
            <v>492841.61290322582</v>
          </cell>
          <cell r="AK17">
            <v>397331.35714285716</v>
          </cell>
          <cell r="AL17">
            <v>253436.51612903227</v>
          </cell>
          <cell r="AM17">
            <v>309350.33333333331</v>
          </cell>
          <cell r="AN17">
            <v>288706.32258064515</v>
          </cell>
          <cell r="AO17">
            <v>164538.56666666668</v>
          </cell>
          <cell r="AP17">
            <v>301166.38709677418</v>
          </cell>
          <cell r="AQ17">
            <v>379619.19354838709</v>
          </cell>
          <cell r="AR17">
            <v>312836</v>
          </cell>
          <cell r="AS17">
            <v>286320.83870967739</v>
          </cell>
          <cell r="AT17">
            <v>424661.63333333336</v>
          </cell>
          <cell r="AU17">
            <v>497342.93548387097</v>
          </cell>
          <cell r="AV17">
            <v>192661.16666666666</v>
          </cell>
          <cell r="AW17">
            <v>279435.53571428574</v>
          </cell>
          <cell r="AX17">
            <v>166657.25806451612</v>
          </cell>
          <cell r="AY17">
            <v>178556.13333333333</v>
          </cell>
          <cell r="AZ17">
            <v>188104.67741935485</v>
          </cell>
          <cell r="BA17">
            <v>130223.62068965517</v>
          </cell>
          <cell r="BB17">
            <v>204173.19354838709</v>
          </cell>
          <cell r="BC17">
            <v>443192.73333333334</v>
          </cell>
          <cell r="BD17">
            <v>413214.58620689658</v>
          </cell>
          <cell r="BE17">
            <v>480245.83870967739</v>
          </cell>
          <cell r="BF17">
            <v>652952.66666666663</v>
          </cell>
          <cell r="BG17">
            <v>679681.25806451612</v>
          </cell>
          <cell r="BH17">
            <v>551712.80645161285</v>
          </cell>
          <cell r="BI17">
            <v>446819.59090909088</v>
          </cell>
          <cell r="BJ17">
            <v>366265.04545454547</v>
          </cell>
          <cell r="BK17">
            <v>460095.06666666665</v>
          </cell>
          <cell r="BL17">
            <v>373373.58064516127</v>
          </cell>
          <cell r="BM17">
            <v>327206.96666666667</v>
          </cell>
          <cell r="BN17">
            <v>276216.12903225806</v>
          </cell>
          <cell r="BO17">
            <v>203515.03225806452</v>
          </cell>
          <cell r="BP17">
            <v>304323.58620689658</v>
          </cell>
          <cell r="BQ17">
            <v>399491.93548387097</v>
          </cell>
          <cell r="BR17">
            <v>326010.93333333335</v>
          </cell>
          <cell r="BS17">
            <v>352693.06451612903</v>
          </cell>
          <cell r="BT17">
            <v>323521.77419354836</v>
          </cell>
          <cell r="BU17">
            <v>278631.10344827588</v>
          </cell>
          <cell r="BV17">
            <v>247783.74193548388</v>
          </cell>
          <cell r="BW17">
            <v>221032.83333333334</v>
          </cell>
          <cell r="BX17">
            <v>200551.96774193548</v>
          </cell>
          <cell r="BY17">
            <v>267451.76666666666</v>
          </cell>
          <cell r="BZ17">
            <v>349007.45161290321</v>
          </cell>
          <cell r="CA17">
            <v>487576.87096774194</v>
          </cell>
          <cell r="CB17">
            <v>541125.66666666663</v>
          </cell>
          <cell r="CC17">
            <v>605133.80645161285</v>
          </cell>
          <cell r="CD17">
            <v>670845.1</v>
          </cell>
          <cell r="CE17">
            <v>741506.93103448278</v>
          </cell>
        </row>
        <row r="18">
          <cell r="AC18" t="str">
            <v>Socal Top</v>
          </cell>
          <cell r="AD18">
            <v>512150.74193548388</v>
          </cell>
          <cell r="AE18">
            <v>483687.61290322582</v>
          </cell>
          <cell r="AF18">
            <v>507268.63333333336</v>
          </cell>
          <cell r="AG18">
            <v>529988.09677419357</v>
          </cell>
          <cell r="AH18">
            <v>525190.40000000002</v>
          </cell>
          <cell r="AI18">
            <v>508607.29032258067</v>
          </cell>
          <cell r="AJ18">
            <v>472051.3548387097</v>
          </cell>
          <cell r="AK18">
            <v>499220.39285714284</v>
          </cell>
          <cell r="AL18">
            <v>508362.12903225806</v>
          </cell>
          <cell r="AM18">
            <v>533524.8666666667</v>
          </cell>
          <cell r="AN18">
            <v>532310.87096774194</v>
          </cell>
          <cell r="AO18">
            <v>513108.2</v>
          </cell>
          <cell r="AP18">
            <v>475736.09677419357</v>
          </cell>
          <cell r="AQ18">
            <v>515941.12903225806</v>
          </cell>
          <cell r="AR18">
            <v>514082.73333333334</v>
          </cell>
          <cell r="AS18">
            <v>529118.29032258061</v>
          </cell>
          <cell r="AT18">
            <v>495056.5</v>
          </cell>
          <cell r="AU18">
            <v>385711.87096774194</v>
          </cell>
          <cell r="AV18">
            <v>413575.23333333334</v>
          </cell>
          <cell r="AW18">
            <v>458317.71428571426</v>
          </cell>
          <cell r="AX18">
            <v>529171.06451612909</v>
          </cell>
          <cell r="AY18">
            <v>528740.93333333335</v>
          </cell>
          <cell r="AZ18">
            <v>523536.06451612903</v>
          </cell>
          <cell r="BA18">
            <v>524943.37931034481</v>
          </cell>
          <cell r="BB18">
            <v>530440.96774193551</v>
          </cell>
          <cell r="BC18">
            <v>516347.06666666665</v>
          </cell>
          <cell r="BD18">
            <v>514904.79310344829</v>
          </cell>
          <cell r="BE18">
            <v>504919.80645161291</v>
          </cell>
          <cell r="BF18">
            <v>420676.13333333336</v>
          </cell>
          <cell r="BG18">
            <v>416247.29032258067</v>
          </cell>
          <cell r="BH18">
            <v>467275.22580645164</v>
          </cell>
          <cell r="BI18">
            <v>510702.72727272729</v>
          </cell>
          <cell r="BJ18">
            <v>529251</v>
          </cell>
          <cell r="BK18">
            <v>505871.23333333334</v>
          </cell>
          <cell r="BL18">
            <v>519137.93548387097</v>
          </cell>
          <cell r="BM18">
            <v>527072.83333333337</v>
          </cell>
          <cell r="BN18">
            <v>525054.19354838715</v>
          </cell>
          <cell r="BO18">
            <v>515158.6451612903</v>
          </cell>
          <cell r="BP18">
            <v>513847</v>
          </cell>
          <cell r="BQ18">
            <v>475504.12903225806</v>
          </cell>
          <cell r="BR18">
            <v>512411.2</v>
          </cell>
          <cell r="BS18">
            <v>465715.45161290321</v>
          </cell>
          <cell r="BT18">
            <v>534494.90322580643</v>
          </cell>
          <cell r="BU18">
            <v>534107.68965517241</v>
          </cell>
          <cell r="BV18">
            <v>530086.32258064521</v>
          </cell>
          <cell r="BW18">
            <v>536237.1333333333</v>
          </cell>
          <cell r="BX18">
            <v>529007.38709677418</v>
          </cell>
          <cell r="BY18">
            <v>528816.76666666672</v>
          </cell>
          <cell r="BZ18">
            <v>528054.6451612903</v>
          </cell>
          <cell r="CA18">
            <v>514841.48387096776</v>
          </cell>
          <cell r="CB18">
            <v>512572.83333333331</v>
          </cell>
          <cell r="CC18">
            <v>510995.77419354836</v>
          </cell>
          <cell r="CD18">
            <v>510793.33333333331</v>
          </cell>
          <cell r="CE18">
            <v>530220.86206896557</v>
          </cell>
        </row>
        <row r="19">
          <cell r="AC19" t="str">
            <v>Socal Her</v>
          </cell>
          <cell r="AD19">
            <v>450355.54838709679</v>
          </cell>
          <cell r="AE19">
            <v>536592.09677419357</v>
          </cell>
          <cell r="AF19">
            <v>600951.6333333333</v>
          </cell>
          <cell r="AG19">
            <v>642522.38709677418</v>
          </cell>
          <cell r="AH19">
            <v>822027.1333333333</v>
          </cell>
          <cell r="AI19">
            <v>728987.32258064521</v>
          </cell>
          <cell r="AJ19">
            <v>635168.58064516133</v>
          </cell>
          <cell r="AK19">
            <v>560241.57142857148</v>
          </cell>
          <cell r="AL19">
            <v>593761.38709677418</v>
          </cell>
          <cell r="AM19">
            <v>686625.93333333335</v>
          </cell>
          <cell r="AN19">
            <v>730501</v>
          </cell>
          <cell r="AO19">
            <v>699907.9</v>
          </cell>
          <cell r="AP19">
            <v>839153.09677419357</v>
          </cell>
          <cell r="AQ19">
            <v>769249.74193548388</v>
          </cell>
          <cell r="AR19">
            <v>982639.46666666667</v>
          </cell>
          <cell r="AS19">
            <v>724914.06451612909</v>
          </cell>
          <cell r="AT19">
            <v>573385.43333333335</v>
          </cell>
          <cell r="AU19">
            <v>534034.38709677418</v>
          </cell>
          <cell r="AV19">
            <v>697366.43333333335</v>
          </cell>
          <cell r="AW19">
            <v>647665.75</v>
          </cell>
          <cell r="AX19">
            <v>718893.90322580643</v>
          </cell>
          <cell r="AY19">
            <v>678766.66666666663</v>
          </cell>
          <cell r="AZ19">
            <v>728308</v>
          </cell>
          <cell r="BA19">
            <v>597677.31034482759</v>
          </cell>
          <cell r="BB19">
            <v>605879.70967741939</v>
          </cell>
          <cell r="BC19">
            <v>980123.96666666667</v>
          </cell>
          <cell r="BD19">
            <v>729118.10344827583</v>
          </cell>
          <cell r="BE19">
            <v>880858.74193548388</v>
          </cell>
          <cell r="BF19">
            <v>970877.6</v>
          </cell>
          <cell r="BG19">
            <v>1061931.7741935484</v>
          </cell>
          <cell r="BH19">
            <v>877594.51612903224</v>
          </cell>
          <cell r="BI19">
            <v>686212.45454545459</v>
          </cell>
          <cell r="BJ19">
            <v>665299.54545454541</v>
          </cell>
          <cell r="BK19">
            <v>697971.76666666672</v>
          </cell>
          <cell r="BL19">
            <v>787220.45161290327</v>
          </cell>
          <cell r="BM19">
            <v>699910.26666666672</v>
          </cell>
          <cell r="BN19">
            <v>743689.3548387097</v>
          </cell>
          <cell r="BO19">
            <v>566213.93548387091</v>
          </cell>
          <cell r="BP19">
            <v>815762.89655172417</v>
          </cell>
          <cell r="BQ19">
            <v>1020540.8709677419</v>
          </cell>
          <cell r="BR19">
            <v>915177.8</v>
          </cell>
          <cell r="BS19">
            <v>934644.29032258061</v>
          </cell>
          <cell r="BT19">
            <v>873234.77419354836</v>
          </cell>
          <cell r="BU19">
            <v>657837.51724137936</v>
          </cell>
          <cell r="BV19">
            <v>875494.12903225806</v>
          </cell>
          <cell r="BW19">
            <v>782791.8666666667</v>
          </cell>
          <cell r="BX19">
            <v>651917.32258064521</v>
          </cell>
          <cell r="BY19">
            <v>928640.8666666667</v>
          </cell>
          <cell r="BZ19">
            <v>1025364.8709677419</v>
          </cell>
          <cell r="CA19">
            <v>924626.25806451612</v>
          </cell>
          <cell r="CB19">
            <v>1105508.2666666666</v>
          </cell>
          <cell r="CC19">
            <v>1163509.9032258065</v>
          </cell>
          <cell r="CD19">
            <v>1101332.9666666666</v>
          </cell>
          <cell r="CE19">
            <v>1191441.7586206896</v>
          </cell>
        </row>
        <row r="20">
          <cell r="AC20" t="str">
            <v>Calif Deliv</v>
          </cell>
          <cell r="AD20">
            <v>1396671.064516129</v>
          </cell>
          <cell r="AE20">
            <v>1613021</v>
          </cell>
          <cell r="AF20">
            <v>1734409</v>
          </cell>
          <cell r="AG20">
            <v>1757059.1935483871</v>
          </cell>
          <cell r="AH20">
            <v>2153707.3666666667</v>
          </cell>
          <cell r="AI20">
            <v>2051738.4193548388</v>
          </cell>
          <cell r="AJ20">
            <v>1769111.3225806451</v>
          </cell>
          <cell r="AK20">
            <v>1626431.6785714286</v>
          </cell>
          <cell r="AL20">
            <v>1626870.8709677418</v>
          </cell>
          <cell r="AM20">
            <v>1928926.0666666667</v>
          </cell>
          <cell r="AN20">
            <v>1920330.6129032257</v>
          </cell>
          <cell r="AO20">
            <v>1690933.3666666667</v>
          </cell>
          <cell r="AP20">
            <v>1903492.6451612904</v>
          </cell>
          <cell r="AQ20">
            <v>1991608.6774193549</v>
          </cell>
          <cell r="AR20">
            <v>2197453.2333333334</v>
          </cell>
          <cell r="AS20">
            <v>1822751.064516129</v>
          </cell>
          <cell r="AT20">
            <v>1712092.4333333333</v>
          </cell>
          <cell r="AU20">
            <v>1629398.6451612904</v>
          </cell>
          <cell r="AV20">
            <v>1540220.3666666667</v>
          </cell>
          <cell r="AW20">
            <v>1612610.607142857</v>
          </cell>
          <cell r="AX20">
            <v>1651468.9677419355</v>
          </cell>
          <cell r="AY20">
            <v>1688785.4666666666</v>
          </cell>
          <cell r="AZ20">
            <v>1702321.8064516129</v>
          </cell>
          <cell r="BA20">
            <v>1524139.7931034483</v>
          </cell>
          <cell r="BB20">
            <v>1624922.0322580645</v>
          </cell>
          <cell r="BC20">
            <v>2185705.9333333331</v>
          </cell>
          <cell r="BD20">
            <v>1874441.7241379311</v>
          </cell>
          <cell r="BE20">
            <v>2074521.8064516129</v>
          </cell>
          <cell r="BF20">
            <v>2231380.2000000002</v>
          </cell>
          <cell r="BG20">
            <v>2342117.064516129</v>
          </cell>
          <cell r="BH20">
            <v>2073088.0967741935</v>
          </cell>
          <cell r="BI20">
            <v>1806028.2727272727</v>
          </cell>
          <cell r="BJ20">
            <v>1780184.5454545454</v>
          </cell>
          <cell r="BK20">
            <v>1837898.5</v>
          </cell>
          <cell r="BL20">
            <v>1859290.3225806451</v>
          </cell>
          <cell r="BM20">
            <v>1849226.2</v>
          </cell>
          <cell r="BN20">
            <v>1793399.1612903227</v>
          </cell>
          <cell r="BO20">
            <v>1626216.1290322582</v>
          </cell>
          <cell r="BP20">
            <v>1914907.6551724137</v>
          </cell>
          <cell r="BQ20">
            <v>2134064.4193548388</v>
          </cell>
          <cell r="BR20">
            <v>1957789.7666666666</v>
          </cell>
          <cell r="BS20">
            <v>1908625.7419354839</v>
          </cell>
          <cell r="BT20">
            <v>1909262.9032258065</v>
          </cell>
          <cell r="BU20">
            <v>1693796</v>
          </cell>
          <cell r="BV20">
            <v>1918914.4516129033</v>
          </cell>
          <cell r="BW20">
            <v>1821241.0666666667</v>
          </cell>
          <cell r="BX20">
            <v>1690973.935483871</v>
          </cell>
          <cell r="BY20">
            <v>1972814.6333333333</v>
          </cell>
          <cell r="BZ20">
            <v>2158685</v>
          </cell>
          <cell r="CA20">
            <v>2160091.064516129</v>
          </cell>
          <cell r="CB20">
            <v>2376492.8666666667</v>
          </cell>
          <cell r="CC20">
            <v>2501917.5806451612</v>
          </cell>
          <cell r="CD20">
            <v>2475546.5333333332</v>
          </cell>
          <cell r="CE20">
            <v>2538490.8064516131</v>
          </cell>
        </row>
        <row r="21">
          <cell r="AC21" t="str">
            <v>Waha West</v>
          </cell>
          <cell r="AD21" t="str">
            <v>N/A</v>
          </cell>
          <cell r="AE21" t="str">
            <v>N/A</v>
          </cell>
          <cell r="AF21" t="str">
            <v>N/A</v>
          </cell>
          <cell r="AG21" t="str">
            <v>N/A</v>
          </cell>
          <cell r="AH21" t="str">
            <v>N/A</v>
          </cell>
          <cell r="AI21" t="str">
            <v>N/A</v>
          </cell>
          <cell r="AJ21" t="str">
            <v>N/A</v>
          </cell>
          <cell r="AK21" t="str">
            <v>N/A</v>
          </cell>
          <cell r="AL21" t="str">
            <v>N/A</v>
          </cell>
          <cell r="AM21" t="str">
            <v>N/A</v>
          </cell>
          <cell r="AN21" t="str">
            <v>N/A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80324.866666666669</v>
          </cell>
          <cell r="BD21">
            <v>7498.4137931034484</v>
          </cell>
          <cell r="BE21">
            <v>28928.677419354837</v>
          </cell>
          <cell r="BF21">
            <v>93839.6</v>
          </cell>
          <cell r="BG21">
            <v>258266.51612903227</v>
          </cell>
          <cell r="BH21">
            <v>97916.612903225803</v>
          </cell>
          <cell r="BI21">
            <v>218.54545454545453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 t="e">
            <v>#DIV/0!</v>
          </cell>
          <cell r="BQ21" t="e">
            <v>#DIV/0!</v>
          </cell>
          <cell r="BR21" t="e">
            <v>#DIV/0!</v>
          </cell>
          <cell r="BS21" t="e">
            <v>#DIV/0!</v>
          </cell>
          <cell r="BT21">
            <v>53790.774193548386</v>
          </cell>
          <cell r="BU21">
            <v>0</v>
          </cell>
          <cell r="BV21">
            <v>0</v>
          </cell>
          <cell r="BW21">
            <v>0</v>
          </cell>
          <cell r="BX21">
            <v>2195.2580645161293</v>
          </cell>
          <cell r="BY21">
            <v>27248.133333333335</v>
          </cell>
          <cell r="BZ21">
            <v>194237.38709677418</v>
          </cell>
          <cell r="CA21">
            <v>538708.09677419357</v>
          </cell>
          <cell r="CB21">
            <v>591291.19999999995</v>
          </cell>
          <cell r="CC21">
            <v>447577.16129032261</v>
          </cell>
          <cell r="CD21">
            <v>670562.69999999995</v>
          </cell>
          <cell r="CE21">
            <v>729659.72413793101</v>
          </cell>
        </row>
        <row r="22">
          <cell r="AC22" t="str">
            <v>From NWPL</v>
          </cell>
          <cell r="AD22" t="str">
            <v>N/A</v>
          </cell>
          <cell r="AE22" t="str">
            <v>N/A</v>
          </cell>
          <cell r="AF22" t="str">
            <v>N/A</v>
          </cell>
          <cell r="AG22" t="str">
            <v>N/A</v>
          </cell>
          <cell r="AH22" t="str">
            <v>N/A</v>
          </cell>
          <cell r="AI22" t="str">
            <v>N/A</v>
          </cell>
          <cell r="AJ22" t="str">
            <v>N/A</v>
          </cell>
          <cell r="AK22" t="str">
            <v>N/A</v>
          </cell>
          <cell r="AL22" t="str">
            <v>N/A</v>
          </cell>
          <cell r="AM22" t="str">
            <v>N/A</v>
          </cell>
          <cell r="AN22" t="str">
            <v>N/A</v>
          </cell>
          <cell r="AO22" t="str">
            <v>N/A</v>
          </cell>
          <cell r="AP22" t="str">
            <v>N/A</v>
          </cell>
          <cell r="AQ22" t="str">
            <v>N/A</v>
          </cell>
          <cell r="AR22" t="str">
            <v>N/A</v>
          </cell>
          <cell r="AS22" t="str">
            <v>N/A</v>
          </cell>
          <cell r="AT22" t="str">
            <v>N/A</v>
          </cell>
          <cell r="AU22" t="str">
            <v>N/A</v>
          </cell>
          <cell r="AV22" t="str">
            <v>N/A</v>
          </cell>
          <cell r="AW22" t="str">
            <v>N/A</v>
          </cell>
          <cell r="AX22" t="str">
            <v>N/A</v>
          </cell>
          <cell r="AY22" t="str">
            <v>N/A</v>
          </cell>
          <cell r="AZ22" t="str">
            <v>N/A</v>
          </cell>
          <cell r="BA22" t="str">
            <v>N/A</v>
          </cell>
          <cell r="BB22" t="str">
            <v>N/A</v>
          </cell>
          <cell r="BC22" t="str">
            <v>N/A</v>
          </cell>
          <cell r="BD22" t="str">
            <v>N/A</v>
          </cell>
          <cell r="BE22" t="str">
            <v>N/A</v>
          </cell>
          <cell r="BF22" t="str">
            <v>N/A</v>
          </cell>
          <cell r="BG22" t="str">
            <v>N/A</v>
          </cell>
          <cell r="BH22" t="str">
            <v>N/A</v>
          </cell>
          <cell r="BI22" t="str">
            <v>N/A</v>
          </cell>
          <cell r="BJ22" t="str">
            <v>N/A</v>
          </cell>
          <cell r="BK22" t="str">
            <v>N/A</v>
          </cell>
          <cell r="BL22" t="str">
            <v>N/A</v>
          </cell>
          <cell r="BM22" t="str">
            <v>N/A</v>
          </cell>
          <cell r="BN22" t="str">
            <v>N/A</v>
          </cell>
          <cell r="BO22" t="str">
            <v>N/A</v>
          </cell>
          <cell r="BP22" t="str">
            <v>N/A</v>
          </cell>
          <cell r="BQ22" t="str">
            <v>N/A</v>
          </cell>
          <cell r="BR22">
            <v>17724.857142857141</v>
          </cell>
          <cell r="BS22">
            <v>30473.677419354837</v>
          </cell>
          <cell r="BT22">
            <v>26181.483870967742</v>
          </cell>
          <cell r="BU22">
            <v>26250.137931034482</v>
          </cell>
          <cell r="BV22">
            <v>14478.387096774193</v>
          </cell>
          <cell r="BW22">
            <v>38454.033333333333</v>
          </cell>
          <cell r="BX22">
            <v>39986.290322580644</v>
          </cell>
          <cell r="BY22">
            <v>80560.7</v>
          </cell>
          <cell r="BZ22">
            <v>100065.6129032258</v>
          </cell>
          <cell r="CA22">
            <v>74966.483870967742</v>
          </cell>
          <cell r="CB22">
            <v>78931.433333333334</v>
          </cell>
          <cell r="CC22">
            <v>45333.903225806454</v>
          </cell>
          <cell r="CD22">
            <v>27056.666666666668</v>
          </cell>
          <cell r="CE22">
            <v>10493.827586206897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nergy.state.or.us/office/rel/rel98e.htm" TargetMode="External"/><Relationship Id="rId3" Type="http://schemas.openxmlformats.org/officeDocument/2006/relationships/hyperlink" Target="http://nrstg1s.djnr.com/cgi-bin/DJInteractive?cgi=WEB_FLAT_PAGE&amp;GJANum=228471440&amp;page=wrapper/index&amp;entry_point=1" TargetMode="External"/><Relationship Id="rId7" Type="http://schemas.openxmlformats.org/officeDocument/2006/relationships/hyperlink" Target="http://nrstg1s.djnr.com/cgi-bin/DJInteractive?cgi=WEB_FLAT_PAGE&amp;GJANum=228471440&amp;page=wrapper/index&amp;entry_point=1" TargetMode="External"/><Relationship Id="rId2" Type="http://schemas.openxmlformats.org/officeDocument/2006/relationships/hyperlink" Target="http://nrstg1s.djnr.com/cgi-bin/DJInteractive?cgi=WEB_FLAT_PAGE&amp;GJANum=228471440&amp;page=wrapper/index&amp;entry_point=1" TargetMode="External"/><Relationship Id="rId1" Type="http://schemas.openxmlformats.org/officeDocument/2006/relationships/hyperlink" Target="http://www.energy.state.or.us/office/rel/rel98g.htm" TargetMode="External"/><Relationship Id="rId6" Type="http://schemas.openxmlformats.org/officeDocument/2006/relationships/hyperlink" Target="http://nrstg1s.djnr.com/cgi-bin/DJInteractive?cgi=WEB_FLAT_PAGE&amp;GJANum=228471440&amp;page=wrapper/index&amp;entry_point=1" TargetMode="External"/><Relationship Id="rId5" Type="http://schemas.openxmlformats.org/officeDocument/2006/relationships/hyperlink" Target="http://www.energy.state.or.us/office/rel/rel98g.htm" TargetMode="External"/><Relationship Id="rId4" Type="http://schemas.openxmlformats.org/officeDocument/2006/relationships/hyperlink" Target="http://www.energy.state.or.us/office/rel/rel98e.htm" TargetMode="External"/><Relationship Id="rId9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topLeftCell="A32" workbookViewId="0">
      <selection activeCell="C48" sqref="C48"/>
    </sheetView>
  </sheetViews>
  <sheetFormatPr defaultColWidth="9.109375" defaultRowHeight="10.199999999999999" x14ac:dyDescent="0.2"/>
  <cols>
    <col min="1" max="1" width="2.6640625" style="21" bestFit="1" customWidth="1"/>
    <col min="2" max="2" width="9.109375" style="21"/>
    <col min="3" max="3" width="11" style="21" bestFit="1" customWidth="1"/>
    <col min="4" max="4" width="10.6640625" style="21" bestFit="1" customWidth="1"/>
    <col min="5" max="5" width="9.109375" style="21"/>
    <col min="6" max="6" width="10.6640625" style="21" bestFit="1" customWidth="1"/>
    <col min="7" max="7" width="9.109375" style="21"/>
    <col min="8" max="8" width="9.88671875" style="21" customWidth="1"/>
    <col min="9" max="9" width="10.6640625" style="21" bestFit="1" customWidth="1"/>
    <col min="10" max="10" width="9.109375" style="21"/>
    <col min="11" max="11" width="12.33203125" style="21" bestFit="1" customWidth="1"/>
    <col min="12" max="16384" width="9.109375" style="21"/>
  </cols>
  <sheetData>
    <row r="1" spans="1:13" ht="10.8" thickBot="1" x14ac:dyDescent="0.25">
      <c r="A1" s="66"/>
      <c r="C1" s="307" t="s">
        <v>76</v>
      </c>
      <c r="D1" s="308" t="s">
        <v>11</v>
      </c>
      <c r="E1" s="308" t="s">
        <v>77</v>
      </c>
      <c r="F1" s="308" t="s">
        <v>78</v>
      </c>
      <c r="G1" s="309"/>
      <c r="H1" s="310" t="s">
        <v>170</v>
      </c>
      <c r="I1" s="311" t="s">
        <v>171</v>
      </c>
    </row>
    <row r="2" spans="1:13" ht="10.8" thickBot="1" x14ac:dyDescent="0.25">
      <c r="A2" s="261">
        <f>B3-B2</f>
        <v>31</v>
      </c>
      <c r="B2" s="87">
        <v>35551</v>
      </c>
      <c r="C2" s="6">
        <f>VLOOKUP($B2,Forecast!$C$5:$S$100,16)</f>
        <v>2740580.6451612907</v>
      </c>
      <c r="D2" s="6">
        <f>VLOOKUP($B2,Forecast!$C$5:$S$100,5)</f>
        <v>2216129.0322580645</v>
      </c>
      <c r="E2" s="6">
        <f>VLOOKUP($B2,Forecast!$C$5:$S$100,17)</f>
        <v>566806.45161290327</v>
      </c>
      <c r="F2" s="92">
        <v>48797000</v>
      </c>
      <c r="G2" s="265">
        <f>B2</f>
        <v>35551</v>
      </c>
      <c r="H2" s="278"/>
      <c r="I2" s="144"/>
    </row>
    <row r="3" spans="1:13" x14ac:dyDescent="0.2">
      <c r="A3" s="261">
        <f t="shared" ref="A3:A60" si="0">B4-B3</f>
        <v>30</v>
      </c>
      <c r="B3" s="312">
        <f>DATE(YEAR(B2),MONTH(B2)+1,1)</f>
        <v>35582</v>
      </c>
      <c r="C3" s="6">
        <f>VLOOKUP($B3,Forecast!$C$5:$S$100,16)</f>
        <v>2710766.6666666665</v>
      </c>
      <c r="D3" s="3">
        <f>VLOOKUP($B3,Forecast!$C$5:$S$100,5)</f>
        <v>2185300</v>
      </c>
      <c r="E3" s="4">
        <f>VLOOKUP($B3,Forecast!$C$5:$S$100,17)</f>
        <v>586100</v>
      </c>
      <c r="F3" s="92">
        <v>66511000</v>
      </c>
      <c r="G3" s="268">
        <f t="shared" ref="G3:G60" si="1">B3</f>
        <v>35582</v>
      </c>
      <c r="H3" s="66"/>
      <c r="I3" s="146"/>
    </row>
    <row r="4" spans="1:13" ht="10.8" thickBot="1" x14ac:dyDescent="0.25">
      <c r="A4" s="261">
        <f t="shared" si="0"/>
        <v>31</v>
      </c>
      <c r="B4" s="313">
        <f t="shared" ref="B4:B59" si="2">DATE(YEAR(B3),MONTH(B3)+1,1)</f>
        <v>35612</v>
      </c>
      <c r="C4" s="6">
        <f>VLOOKUP($B4,Forecast!$C$5:$S$100,16)</f>
        <v>2688451.6129032257</v>
      </c>
      <c r="D4" s="314">
        <f>VLOOKUP($B4,Forecast!$C$5:$S$100,5)</f>
        <v>2460935.4838709678</v>
      </c>
      <c r="E4" s="94">
        <f>VLOOKUP($B4,Forecast!$C$5:$S$100,17)</f>
        <v>271741.93548387097</v>
      </c>
      <c r="F4" s="95">
        <v>74703000</v>
      </c>
      <c r="G4" s="268">
        <f t="shared" si="1"/>
        <v>35612</v>
      </c>
      <c r="H4" s="66"/>
      <c r="I4" s="146"/>
    </row>
    <row r="5" spans="1:13" x14ac:dyDescent="0.2">
      <c r="A5" s="261">
        <f t="shared" si="0"/>
        <v>31</v>
      </c>
      <c r="B5" s="88">
        <f t="shared" si="2"/>
        <v>35643</v>
      </c>
      <c r="C5" s="6">
        <f>VLOOKUP($B5,Forecast!$C$5:$S$100,16)</f>
        <v>2625677.4193548388</v>
      </c>
      <c r="D5" s="6">
        <f>VLOOKUP($B5,Forecast!$C$5:$S$100,5)</f>
        <v>2513838.7096774192</v>
      </c>
      <c r="E5" s="6">
        <f>VLOOKUP($B5,Forecast!$C$5:$S$100,17)</f>
        <v>175032.25806451612</v>
      </c>
      <c r="F5" s="93">
        <v>80577000</v>
      </c>
      <c r="G5" s="268">
        <f t="shared" si="1"/>
        <v>35643</v>
      </c>
      <c r="H5" s="66"/>
      <c r="I5" s="146"/>
    </row>
    <row r="6" spans="1:13" x14ac:dyDescent="0.2">
      <c r="A6" s="261">
        <f t="shared" si="0"/>
        <v>30</v>
      </c>
      <c r="B6" s="88">
        <f t="shared" si="2"/>
        <v>35674</v>
      </c>
      <c r="C6" s="6">
        <f>VLOOKUP($B6,Forecast!$C$5:$S$100,16)</f>
        <v>2784333.333333333</v>
      </c>
      <c r="D6" s="6">
        <f>VLOOKUP($B6,Forecast!$C$5:$S$100,5)</f>
        <v>2709566.6666666665</v>
      </c>
      <c r="E6" s="6">
        <f>VLOOKUP($B6,Forecast!$C$5:$S$100,17)</f>
        <v>139866.66666666666</v>
      </c>
      <c r="F6" s="93">
        <v>84058000</v>
      </c>
      <c r="G6" s="268">
        <f t="shared" si="1"/>
        <v>35674</v>
      </c>
      <c r="H6" s="66"/>
      <c r="I6" s="146"/>
    </row>
    <row r="7" spans="1:13" ht="10.8" thickBot="1" x14ac:dyDescent="0.25">
      <c r="A7" s="261">
        <f t="shared" si="0"/>
        <v>31</v>
      </c>
      <c r="B7" s="89">
        <f t="shared" si="2"/>
        <v>35704</v>
      </c>
      <c r="C7" s="94">
        <f>VLOOKUP($B7,Forecast!$C$5:$S$100,16)</f>
        <v>2577225.8064516126</v>
      </c>
      <c r="D7" s="94">
        <f>VLOOKUP($B7,Forecast!$C$5:$S$100,5)</f>
        <v>2319903.2258064514</v>
      </c>
      <c r="E7" s="94">
        <f>VLOOKUP($B7,Forecast!$C$5:$S$100,17)</f>
        <v>320000</v>
      </c>
      <c r="F7" s="95">
        <v>93976000</v>
      </c>
      <c r="G7" s="270">
        <f t="shared" si="1"/>
        <v>35704</v>
      </c>
      <c r="H7" s="150"/>
      <c r="I7" s="115"/>
    </row>
    <row r="8" spans="1:13" ht="10.8" thickBot="1" x14ac:dyDescent="0.25">
      <c r="A8" s="261">
        <f t="shared" si="0"/>
        <v>30</v>
      </c>
      <c r="B8" s="88">
        <f t="shared" si="2"/>
        <v>35735</v>
      </c>
      <c r="C8" s="6">
        <f>VLOOKUP($B8,Forecast!$C$5:$S$100,16)</f>
        <v>2321666.6666666665</v>
      </c>
      <c r="D8" s="6">
        <f>VLOOKUP($B8,Forecast!$C$5:$S$100,5)</f>
        <v>2419633.3333333335</v>
      </c>
      <c r="E8" s="6">
        <f>VLOOKUP($B8,Forecast!$C$5:$S$100,17)</f>
        <v>-34933.333333333336</v>
      </c>
      <c r="F8" s="262">
        <v>92893000</v>
      </c>
      <c r="G8" s="268">
        <f t="shared" si="1"/>
        <v>35735</v>
      </c>
      <c r="H8" s="66"/>
      <c r="I8" s="146"/>
    </row>
    <row r="9" spans="1:13" x14ac:dyDescent="0.2">
      <c r="A9" s="261">
        <f t="shared" si="0"/>
        <v>31</v>
      </c>
      <c r="B9" s="88">
        <f t="shared" si="2"/>
        <v>35765</v>
      </c>
      <c r="C9" s="6">
        <f>VLOOKUP($B9,Forecast!$C$5:$S$100,16)</f>
        <v>1857548.3870967743</v>
      </c>
      <c r="D9" s="6">
        <f>VLOOKUP($B9,Forecast!$C$5:$S$100,5)</f>
        <v>3118516.1290322579</v>
      </c>
      <c r="E9" s="6">
        <f>VLOOKUP($B9,Forecast!$C$5:$S$100,17)</f>
        <v>-1209580.6451612904</v>
      </c>
      <c r="F9" s="93">
        <v>55335000</v>
      </c>
      <c r="G9" s="268">
        <f t="shared" si="1"/>
        <v>35765</v>
      </c>
      <c r="H9" s="66"/>
      <c r="I9" s="146"/>
    </row>
    <row r="10" spans="1:13" x14ac:dyDescent="0.2">
      <c r="A10" s="261">
        <f t="shared" si="0"/>
        <v>31</v>
      </c>
      <c r="B10" s="88">
        <f t="shared" si="2"/>
        <v>35796</v>
      </c>
      <c r="C10" s="6">
        <f>VLOOKUP($B10,Forecast!$C$5:$S$100,16)</f>
        <v>2426580.6451612902</v>
      </c>
      <c r="D10" s="6">
        <f>VLOOKUP($B10,Forecast!$C$5:$S$100,5)</f>
        <v>2979709.6774193547</v>
      </c>
      <c r="E10" s="6">
        <f>VLOOKUP($B10,Forecast!$C$5:$S$100,17)</f>
        <v>-490709.67741935485</v>
      </c>
      <c r="F10" s="93">
        <v>39934000</v>
      </c>
      <c r="G10" s="268">
        <f t="shared" si="1"/>
        <v>35796</v>
      </c>
      <c r="H10" s="66"/>
      <c r="I10" s="146"/>
    </row>
    <row r="11" spans="1:13" ht="10.8" thickBot="1" x14ac:dyDescent="0.25">
      <c r="A11" s="261">
        <f t="shared" si="0"/>
        <v>28</v>
      </c>
      <c r="B11" s="88">
        <f t="shared" si="2"/>
        <v>35827</v>
      </c>
      <c r="C11" s="6">
        <f>VLOOKUP($B11,Forecast!$C$5:$S$100,16)</f>
        <v>2395428.5714285718</v>
      </c>
      <c r="D11" s="6">
        <f>VLOOKUP($B11,Forecast!$C$5:$S$100,5)</f>
        <v>3107285.7142857141</v>
      </c>
      <c r="E11" s="6">
        <f>VLOOKUP($B11,Forecast!$C$5:$S$100,17)</f>
        <v>-656928.57142857148</v>
      </c>
      <c r="F11" s="93">
        <v>21507000</v>
      </c>
      <c r="G11" s="268">
        <f t="shared" si="1"/>
        <v>35827</v>
      </c>
      <c r="H11" s="264">
        <v>0.22681216931216941</v>
      </c>
      <c r="I11" s="275">
        <v>0.20070105820105866</v>
      </c>
    </row>
    <row r="12" spans="1:13" ht="10.8" thickBot="1" x14ac:dyDescent="0.25">
      <c r="A12" s="261">
        <f t="shared" si="0"/>
        <v>31</v>
      </c>
      <c r="B12" s="89">
        <f t="shared" si="2"/>
        <v>35855</v>
      </c>
      <c r="C12" s="94">
        <f>VLOOKUP($B12,Forecast!$C$5:$S$100,16)</f>
        <v>2752354.8387096776</v>
      </c>
      <c r="D12" s="94">
        <f>VLOOKUP($B12,Forecast!$C$5:$S$100,5)</f>
        <v>2722354.8387096776</v>
      </c>
      <c r="E12" s="94">
        <f>VLOOKUP($B12,Forecast!$C$5:$S$100,17)</f>
        <v>59258.06451612903</v>
      </c>
      <c r="F12" s="95">
        <v>23218000</v>
      </c>
      <c r="G12" s="270">
        <f t="shared" si="1"/>
        <v>35855</v>
      </c>
      <c r="H12" s="276">
        <v>0.28274193548387139</v>
      </c>
      <c r="I12" s="277">
        <v>0.25854838709677441</v>
      </c>
      <c r="K12" s="285" t="s">
        <v>173</v>
      </c>
      <c r="L12" s="283" t="s">
        <v>175</v>
      </c>
      <c r="M12" s="279" t="s">
        <v>172</v>
      </c>
    </row>
    <row r="13" spans="1:13" x14ac:dyDescent="0.2">
      <c r="A13" s="261">
        <f t="shared" si="0"/>
        <v>30</v>
      </c>
      <c r="B13" s="88">
        <f t="shared" si="2"/>
        <v>35886</v>
      </c>
      <c r="C13" s="6">
        <f>VLOOKUP($B13,Forecast!$C$5:$S$100,16)</f>
        <v>2744966.6666666665</v>
      </c>
      <c r="D13" s="6">
        <f>VLOOKUP($B13,Forecast!$C$5:$S$100,5)</f>
        <v>2586866.6666666665</v>
      </c>
      <c r="E13" s="6">
        <f>VLOOKUP($B13,Forecast!$C$5:$S$100,17)</f>
        <v>170233.33333333334</v>
      </c>
      <c r="F13" s="93">
        <v>28262000</v>
      </c>
      <c r="G13" s="268">
        <f t="shared" si="1"/>
        <v>35886</v>
      </c>
      <c r="H13" s="264">
        <v>0.34744444444444378</v>
      </c>
      <c r="I13" s="275">
        <v>0.26690804597701101</v>
      </c>
      <c r="K13" s="286" t="s">
        <v>174</v>
      </c>
      <c r="L13" s="121">
        <v>0.153</v>
      </c>
      <c r="M13" s="281">
        <v>0.191</v>
      </c>
    </row>
    <row r="14" spans="1:13" ht="10.8" thickBot="1" x14ac:dyDescent="0.25">
      <c r="A14" s="261">
        <f t="shared" si="0"/>
        <v>31</v>
      </c>
      <c r="B14" s="88">
        <f t="shared" si="2"/>
        <v>35916</v>
      </c>
      <c r="C14" s="6" t="e">
        <f>VLOOKUP($B14,Forecast!$C$5:$S$100,16)</f>
        <v>#DIV/0!</v>
      </c>
      <c r="D14" s="6" t="e">
        <f>VLOOKUP($B14,Forecast!$C$5:$S$100,5)</f>
        <v>#DIV/0!</v>
      </c>
      <c r="E14" s="6" t="e">
        <f>VLOOKUP($B14,Forecast!$C$5:$S$100,17)</f>
        <v>#DIV/0!</v>
      </c>
      <c r="F14" s="93" t="s">
        <v>169</v>
      </c>
      <c r="G14" s="268">
        <f t="shared" si="1"/>
        <v>35916</v>
      </c>
      <c r="H14" s="264">
        <v>0.29397849462365588</v>
      </c>
      <c r="I14" s="275">
        <v>0.2089784946236557</v>
      </c>
      <c r="K14" s="287" t="s">
        <v>176</v>
      </c>
      <c r="L14" s="284">
        <v>0.19700000000000001</v>
      </c>
      <c r="M14" s="48">
        <v>0.23899999999999999</v>
      </c>
    </row>
    <row r="15" spans="1:13" ht="10.8" thickBot="1" x14ac:dyDescent="0.25">
      <c r="A15" s="261">
        <f t="shared" si="0"/>
        <v>30</v>
      </c>
      <c r="B15" s="88">
        <f t="shared" si="2"/>
        <v>35947</v>
      </c>
      <c r="C15" s="6" t="e">
        <f>VLOOKUP($B15,Forecast!$C$5:$S$100,16)</f>
        <v>#DIV/0!</v>
      </c>
      <c r="D15" s="6" t="e">
        <f>VLOOKUP($B15,Forecast!$C$5:$S$100,5)</f>
        <v>#DIV/0!</v>
      </c>
      <c r="E15" s="6" t="e">
        <f>VLOOKUP($B15,Forecast!$C$5:$S$100,17)</f>
        <v>#DIV/0!</v>
      </c>
      <c r="F15" s="93" t="s">
        <v>169</v>
      </c>
      <c r="G15" s="268">
        <f t="shared" si="1"/>
        <v>35947</v>
      </c>
      <c r="H15" s="264">
        <v>0.37100000000000066</v>
      </c>
      <c r="I15" s="275">
        <v>7.5500000000000123E-2</v>
      </c>
    </row>
    <row r="16" spans="1:13" x14ac:dyDescent="0.2">
      <c r="A16" s="261">
        <f t="shared" si="0"/>
        <v>31</v>
      </c>
      <c r="B16" s="88">
        <f t="shared" si="2"/>
        <v>35977</v>
      </c>
      <c r="C16" s="6" t="e">
        <f>VLOOKUP($B16,Forecast!$C$5:$S$100,16)</f>
        <v>#DIV/0!</v>
      </c>
      <c r="D16" s="6" t="e">
        <f>VLOOKUP($B16,Forecast!$C$5:$S$100,5)</f>
        <v>#DIV/0!</v>
      </c>
      <c r="E16" s="6" t="e">
        <f>VLOOKUP($B16,Forecast!$C$5:$S$100,17)</f>
        <v>#DIV/0!</v>
      </c>
      <c r="F16" s="93" t="s">
        <v>169</v>
      </c>
      <c r="G16" s="268">
        <f t="shared" si="1"/>
        <v>35977</v>
      </c>
      <c r="H16" s="264">
        <v>0.47002688172042983</v>
      </c>
      <c r="I16" s="275">
        <v>0.22102688172043017</v>
      </c>
      <c r="K16" s="70" t="s">
        <v>177</v>
      </c>
      <c r="L16" s="288" t="s">
        <v>175</v>
      </c>
    </row>
    <row r="17" spans="1:12" x14ac:dyDescent="0.2">
      <c r="A17" s="261">
        <f t="shared" si="0"/>
        <v>31</v>
      </c>
      <c r="B17" s="88">
        <f t="shared" si="2"/>
        <v>36008</v>
      </c>
      <c r="C17" s="6">
        <f>VLOOKUP($B17,Forecast!$C$5:$S$100,16)</f>
        <v>2993032.2580645164</v>
      </c>
      <c r="D17" s="6">
        <f>VLOOKUP($B17,Forecast!$C$5:$S$100,5)</f>
        <v>2905967.7419354836</v>
      </c>
      <c r="E17" s="6">
        <f>VLOOKUP($B17,Forecast!$C$5:$S$100,17)</f>
        <v>82322.580645161288</v>
      </c>
      <c r="F17" s="93">
        <v>74661000</v>
      </c>
      <c r="G17" s="268">
        <f t="shared" si="1"/>
        <v>36008</v>
      </c>
      <c r="H17" s="264">
        <v>0.49758064516129163</v>
      </c>
      <c r="I17" s="275">
        <v>0.45241935483871099</v>
      </c>
      <c r="K17" s="280" t="s">
        <v>174</v>
      </c>
      <c r="L17" s="281">
        <v>0.56000000000000005</v>
      </c>
    </row>
    <row r="18" spans="1:12" ht="10.8" thickBot="1" x14ac:dyDescent="0.25">
      <c r="A18" s="261">
        <f t="shared" si="0"/>
        <v>30</v>
      </c>
      <c r="B18" s="88">
        <f t="shared" si="2"/>
        <v>36039</v>
      </c>
      <c r="C18" s="6">
        <f>VLOOKUP($B18,Forecast!$C$5:$S$100,16)</f>
        <v>2731954.0229885057</v>
      </c>
      <c r="D18" s="6">
        <f>VLOOKUP($B18,Forecast!$C$5:$S$100,5)</f>
        <v>2551133.3333333335</v>
      </c>
      <c r="E18" s="6">
        <f>VLOOKUP($B18,Forecast!$C$5:$S$100,17)</f>
        <v>184300</v>
      </c>
      <c r="F18" s="93">
        <v>77170000</v>
      </c>
      <c r="G18" s="268">
        <f t="shared" si="1"/>
        <v>36039</v>
      </c>
      <c r="H18" s="264">
        <v>0.40104022988505728</v>
      </c>
      <c r="I18" s="275">
        <v>0.30000574712643679</v>
      </c>
      <c r="K18" s="282" t="s">
        <v>176</v>
      </c>
      <c r="L18" s="48">
        <v>0.53</v>
      </c>
    </row>
    <row r="19" spans="1:12" ht="10.8" thickBot="1" x14ac:dyDescent="0.25">
      <c r="A19" s="261">
        <f t="shared" si="0"/>
        <v>31</v>
      </c>
      <c r="B19" s="89">
        <f t="shared" si="2"/>
        <v>36069</v>
      </c>
      <c r="C19" s="94">
        <f>VLOOKUP($B19,Forecast!$C$5:$S$100,16)</f>
        <v>2713322.5806451617</v>
      </c>
      <c r="D19" s="94">
        <f>VLOOKUP($B19,Forecast!$C$5:$S$100,5)</f>
        <v>2319483.8709677421</v>
      </c>
      <c r="E19" s="94">
        <f>VLOOKUP($B19,Forecast!$C$5:$S$100,17)</f>
        <v>521161.29032258067</v>
      </c>
      <c r="F19" s="95">
        <v>93259000</v>
      </c>
      <c r="G19" s="270">
        <f t="shared" si="1"/>
        <v>36069</v>
      </c>
      <c r="H19" s="276">
        <v>0.51129032258064555</v>
      </c>
      <c r="I19" s="277">
        <v>0.42806451612903285</v>
      </c>
    </row>
    <row r="20" spans="1:12" ht="10.8" thickBot="1" x14ac:dyDescent="0.25">
      <c r="A20" s="261">
        <f t="shared" si="0"/>
        <v>30</v>
      </c>
      <c r="B20" s="88">
        <f t="shared" si="2"/>
        <v>36100</v>
      </c>
      <c r="C20" s="6">
        <f>VLOOKUP($B20,Forecast!$C$5:$S$100,16)</f>
        <v>2629533.3333333335</v>
      </c>
      <c r="D20" s="6">
        <f>VLOOKUP($B20,Forecast!$C$5:$S$100,5)</f>
        <v>2501400</v>
      </c>
      <c r="E20" s="6">
        <f>VLOOKUP($B20,Forecast!$C$5:$S$100,17)</f>
        <v>184833.33333333334</v>
      </c>
      <c r="F20" s="262">
        <v>98791000</v>
      </c>
      <c r="G20" s="268">
        <f t="shared" si="1"/>
        <v>36100</v>
      </c>
      <c r="H20" s="264">
        <v>0.37994047619047677</v>
      </c>
      <c r="I20" s="275">
        <v>0.36172619047619103</v>
      </c>
    </row>
    <row r="21" spans="1:12" x14ac:dyDescent="0.2">
      <c r="A21" s="261">
        <f t="shared" si="0"/>
        <v>31</v>
      </c>
      <c r="B21" s="88">
        <f t="shared" si="2"/>
        <v>36130</v>
      </c>
      <c r="C21" s="6">
        <f>VLOOKUP($B21,Forecast!$C$5:$S$100,16)</f>
        <v>2541066.9975186102</v>
      </c>
      <c r="D21" s="6">
        <f>VLOOKUP($B21,Forecast!$C$5:$S$100,5)</f>
        <v>3137766.6666666665</v>
      </c>
      <c r="E21" s="6">
        <f>VLOOKUP($B21,Forecast!$C$5:$S$100,17)</f>
        <v>-571354.83870967745</v>
      </c>
      <c r="F21" s="93">
        <v>81080000</v>
      </c>
      <c r="G21" s="268">
        <f t="shared" si="1"/>
        <v>36130</v>
      </c>
      <c r="H21" s="264">
        <v>0.42494994438264766</v>
      </c>
      <c r="I21" s="275">
        <v>0.43960511679643988</v>
      </c>
    </row>
    <row r="22" spans="1:12" x14ac:dyDescent="0.2">
      <c r="A22" s="261">
        <f t="shared" si="0"/>
        <v>31</v>
      </c>
      <c r="B22" s="88">
        <f t="shared" si="2"/>
        <v>36161</v>
      </c>
      <c r="C22" s="6">
        <f>VLOOKUP($B22,Forecast!$C$5:$S$100,16)</f>
        <v>2398366.0589060308</v>
      </c>
      <c r="D22" s="6">
        <f>VLOOKUP($B22,Forecast!$C$5:$S$100,5)</f>
        <v>2987387.0967741935</v>
      </c>
      <c r="E22" s="6">
        <f>VLOOKUP($B22,Forecast!$C$5:$S$100,17)</f>
        <v>-544838.70967741939</v>
      </c>
      <c r="F22" s="93">
        <v>65284000</v>
      </c>
      <c r="G22" s="268">
        <f t="shared" si="1"/>
        <v>36161</v>
      </c>
      <c r="H22" s="264">
        <v>0.16035038932146772</v>
      </c>
      <c r="I22" s="275">
        <v>0.15448832035595017</v>
      </c>
    </row>
    <row r="23" spans="1:12" x14ac:dyDescent="0.2">
      <c r="A23" s="261">
        <f t="shared" si="0"/>
        <v>28</v>
      </c>
      <c r="B23" s="88">
        <f t="shared" si="2"/>
        <v>36192</v>
      </c>
      <c r="C23" s="6">
        <f>VLOOKUP($B23,Forecast!$C$5:$S$100,16)</f>
        <v>2416821.4285714282</v>
      </c>
      <c r="D23" s="6">
        <f>VLOOKUP($B23,Forecast!$C$5:$S$100,5)</f>
        <v>2933071.4285714286</v>
      </c>
      <c r="E23" s="6">
        <f>VLOOKUP($B23,Forecast!$C$5:$S$100,17)</f>
        <v>-446642.85714285716</v>
      </c>
      <c r="F23" s="93">
        <v>52783000</v>
      </c>
      <c r="G23" s="268">
        <f t="shared" si="1"/>
        <v>36192</v>
      </c>
      <c r="H23" s="264">
        <v>0.22232142857142922</v>
      </c>
      <c r="I23" s="275">
        <v>0.18821428571428611</v>
      </c>
    </row>
    <row r="24" spans="1:12" ht="10.8" thickBot="1" x14ac:dyDescent="0.25">
      <c r="A24" s="261">
        <f t="shared" si="0"/>
        <v>31</v>
      </c>
      <c r="B24" s="89">
        <f t="shared" si="2"/>
        <v>36220</v>
      </c>
      <c r="C24" s="94">
        <f>VLOOKUP($B24,Forecast!$C$5:$S$100,16)</f>
        <v>2511322.5806451607</v>
      </c>
      <c r="D24" s="94">
        <f>VLOOKUP($B24,Forecast!$C$5:$S$100,5)</f>
        <v>2835258.064516129</v>
      </c>
      <c r="E24" s="94">
        <f>VLOOKUP($B24,Forecast!$C$5:$S$100,17)</f>
        <v>-251032.25806451612</v>
      </c>
      <c r="F24" s="95">
        <v>44969000</v>
      </c>
      <c r="G24" s="270">
        <f t="shared" si="1"/>
        <v>36220</v>
      </c>
      <c r="H24" s="276">
        <v>0.15709677419354806</v>
      </c>
      <c r="I24" s="277">
        <v>0.10903225806451577</v>
      </c>
    </row>
    <row r="25" spans="1:12" x14ac:dyDescent="0.2">
      <c r="A25" s="261">
        <f t="shared" si="0"/>
        <v>30</v>
      </c>
      <c r="B25" s="88">
        <f t="shared" si="2"/>
        <v>36251</v>
      </c>
      <c r="C25" s="6">
        <f>VLOOKUP($B25,Forecast!$C$5:$S$100,16)</f>
        <v>2544500</v>
      </c>
      <c r="D25" s="6">
        <f>VLOOKUP($B25,Forecast!$C$5:$S$100,5)</f>
        <v>2801266.6666666665</v>
      </c>
      <c r="E25" s="6">
        <f>VLOOKUP($B25,Forecast!$C$5:$S$100,17)</f>
        <v>-205733.33333333334</v>
      </c>
      <c r="F25" s="93">
        <v>38789000</v>
      </c>
      <c r="G25" s="265">
        <f t="shared" si="1"/>
        <v>36251</v>
      </c>
      <c r="H25" s="273">
        <v>0.16899999999999982</v>
      </c>
      <c r="I25" s="274">
        <v>0.11849999999999938</v>
      </c>
    </row>
    <row r="26" spans="1:12" x14ac:dyDescent="0.2">
      <c r="A26" s="261">
        <f t="shared" si="0"/>
        <v>31</v>
      </c>
      <c r="B26" s="88">
        <f t="shared" si="2"/>
        <v>36281</v>
      </c>
      <c r="C26" s="6">
        <f>VLOOKUP($B26,Forecast!$C$5:$S$100,16)</f>
        <v>2709129.0322580645</v>
      </c>
      <c r="D26" s="6">
        <f>VLOOKUP($B26,Forecast!$C$5:$S$100,5)</f>
        <v>2214161.2903225808</v>
      </c>
      <c r="E26" s="6">
        <f>VLOOKUP($B26,Forecast!$C$5:$S$100,17)</f>
        <v>559161.29032258061</v>
      </c>
      <c r="F26" s="93">
        <v>56057000</v>
      </c>
      <c r="G26" s="268">
        <f t="shared" si="1"/>
        <v>36281</v>
      </c>
      <c r="H26" s="264">
        <v>0.23661290322580641</v>
      </c>
      <c r="I26" s="275">
        <v>0.10677419354838724</v>
      </c>
    </row>
    <row r="27" spans="1:12" x14ac:dyDescent="0.2">
      <c r="A27" s="261">
        <f t="shared" si="0"/>
        <v>30</v>
      </c>
      <c r="B27" s="88">
        <f t="shared" si="2"/>
        <v>36312</v>
      </c>
      <c r="C27" s="6">
        <f>VLOOKUP($B27,Forecast!$C$5:$S$100,16)</f>
        <v>2837000</v>
      </c>
      <c r="D27" s="6">
        <f>VLOOKUP($B27,Forecast!$C$5:$S$100,5)</f>
        <v>2421600</v>
      </c>
      <c r="E27" s="6">
        <f>VLOOKUP($B27,Forecast!$C$5:$S$100,17)</f>
        <v>412133.33333333331</v>
      </c>
      <c r="F27" s="93">
        <v>68397000</v>
      </c>
      <c r="G27" s="268">
        <f t="shared" si="1"/>
        <v>36312</v>
      </c>
      <c r="H27" s="264">
        <v>0.269166666666667</v>
      </c>
      <c r="I27" s="275">
        <v>0.14183333333333303</v>
      </c>
    </row>
    <row r="28" spans="1:12" x14ac:dyDescent="0.2">
      <c r="A28" s="261">
        <f t="shared" si="0"/>
        <v>31</v>
      </c>
      <c r="B28" s="88">
        <f t="shared" si="2"/>
        <v>36342</v>
      </c>
      <c r="C28" s="6">
        <f>VLOOKUP($B28,Forecast!$C$5:$S$100,16)</f>
        <v>2922096.7741935481</v>
      </c>
      <c r="D28" s="6">
        <f>VLOOKUP($B28,Forecast!$C$5:$S$100,5)</f>
        <v>2643096.7741935486</v>
      </c>
      <c r="E28" s="6">
        <f>VLOOKUP($B28,Forecast!$C$5:$S$100,17)</f>
        <v>282709.67741935485</v>
      </c>
      <c r="F28" s="93">
        <v>77117000</v>
      </c>
      <c r="G28" s="268">
        <f t="shared" si="1"/>
        <v>36342</v>
      </c>
      <c r="H28" s="264">
        <v>0.33258064516129027</v>
      </c>
      <c r="I28" s="275">
        <v>0.14822580645161398</v>
      </c>
    </row>
    <row r="29" spans="1:12" x14ac:dyDescent="0.2">
      <c r="A29" s="261">
        <f t="shared" si="0"/>
        <v>31</v>
      </c>
      <c r="B29" s="88">
        <f t="shared" si="2"/>
        <v>36373</v>
      </c>
      <c r="C29" s="6">
        <f>VLOOKUP($B29,Forecast!$C$5:$S$100,16)</f>
        <v>2726612.9032258065</v>
      </c>
      <c r="D29" s="6">
        <f>VLOOKUP($B29,Forecast!$C$5:$S$100,5)</f>
        <v>2706516.1290322579</v>
      </c>
      <c r="E29" s="6">
        <f>VLOOKUP($B29,Forecast!$C$5:$S$100,17)</f>
        <v>18400</v>
      </c>
      <c r="F29" s="93">
        <v>78044000</v>
      </c>
      <c r="G29" s="268">
        <f t="shared" si="1"/>
        <v>36373</v>
      </c>
      <c r="H29" s="264">
        <v>0.32177419354838621</v>
      </c>
      <c r="I29" s="275">
        <v>7.3387096774192528E-2</v>
      </c>
    </row>
    <row r="30" spans="1:12" x14ac:dyDescent="0.2">
      <c r="A30" s="261">
        <f t="shared" si="0"/>
        <v>30</v>
      </c>
      <c r="B30" s="88">
        <f t="shared" si="2"/>
        <v>36404</v>
      </c>
      <c r="C30" s="6">
        <f>VLOOKUP($B30,Forecast!$C$5:$S$100,16)</f>
        <v>2929200</v>
      </c>
      <c r="D30" s="6">
        <f>VLOOKUP($B30,Forecast!$C$5:$S$100,5)</f>
        <v>2645233.3333333335</v>
      </c>
      <c r="E30" s="6">
        <f>VLOOKUP($B30,Forecast!$C$5:$S$100,17)</f>
        <v>285233.33333333331</v>
      </c>
      <c r="F30" s="93">
        <v>86618000</v>
      </c>
      <c r="G30" s="268">
        <f t="shared" si="1"/>
        <v>36404</v>
      </c>
      <c r="H30" s="264">
        <v>0.37350000000000128</v>
      </c>
      <c r="I30" s="275">
        <v>0.25133333333333496</v>
      </c>
    </row>
    <row r="31" spans="1:12" ht="10.8" thickBot="1" x14ac:dyDescent="0.25">
      <c r="A31" s="261">
        <f t="shared" si="0"/>
        <v>31</v>
      </c>
      <c r="B31" s="89">
        <f t="shared" si="2"/>
        <v>36434</v>
      </c>
      <c r="C31" s="94">
        <f>VLOOKUP($B31,Forecast!$C$5:$S$100,16)</f>
        <v>3076967.7419354836</v>
      </c>
      <c r="D31" s="94">
        <f>VLOOKUP($B31,Forecast!$C$5:$S$100,5)</f>
        <v>2964096.7741935486</v>
      </c>
      <c r="E31" s="94">
        <f>VLOOKUP($B31,Forecast!$C$5:$S$100,17)</f>
        <v>88129.032258064515</v>
      </c>
      <c r="F31" s="95">
        <v>89228000</v>
      </c>
      <c r="G31" s="270">
        <f t="shared" si="1"/>
        <v>36434</v>
      </c>
      <c r="H31" s="276">
        <v>0.33725806451612828</v>
      </c>
      <c r="I31" s="277">
        <v>0.33096774193548306</v>
      </c>
    </row>
    <row r="32" spans="1:12" ht="10.8" thickBot="1" x14ac:dyDescent="0.25">
      <c r="A32" s="261">
        <f t="shared" si="0"/>
        <v>30</v>
      </c>
      <c r="B32" s="88">
        <f t="shared" si="2"/>
        <v>36465</v>
      </c>
      <c r="C32" s="6">
        <f>VLOOKUP($B32,Forecast!$C$5:$S$100,16)</f>
        <v>2880633.3333333335</v>
      </c>
      <c r="D32" s="6">
        <f>VLOOKUP($B32,Forecast!$C$5:$S$100,5)</f>
        <v>2738600</v>
      </c>
      <c r="E32" s="6">
        <f>VLOOKUP($B32,Forecast!$C$5:$S$100,17)</f>
        <v>150933.33333333334</v>
      </c>
      <c r="F32" s="262">
        <v>92944000</v>
      </c>
      <c r="G32" s="265">
        <f t="shared" si="1"/>
        <v>36465</v>
      </c>
      <c r="H32" s="273">
        <v>0.41099999999999914</v>
      </c>
      <c r="I32" s="274">
        <v>0.39633333333333276</v>
      </c>
    </row>
    <row r="33" spans="1:15" x14ac:dyDescent="0.2">
      <c r="A33" s="261">
        <f t="shared" si="0"/>
        <v>31</v>
      </c>
      <c r="B33" s="88">
        <f t="shared" si="2"/>
        <v>36495</v>
      </c>
      <c r="C33" s="6">
        <f>VLOOKUP($B33,Forecast!$C$5:$S$100,16)</f>
        <v>2665993.0322580645</v>
      </c>
      <c r="D33" s="6">
        <f>VLOOKUP($B33,Forecast!$C$5:$S$100,5)</f>
        <v>3114903.2258064514</v>
      </c>
      <c r="E33" s="6">
        <f>VLOOKUP($B33,Forecast!$C$5:$S$100,17)</f>
        <v>-463645.16129032261</v>
      </c>
      <c r="F33" s="93">
        <v>78580000</v>
      </c>
      <c r="G33" s="268">
        <f t="shared" si="1"/>
        <v>36495</v>
      </c>
      <c r="H33" s="264">
        <v>0.23274193548387112</v>
      </c>
      <c r="I33" s="275">
        <v>0.22774193548387078</v>
      </c>
    </row>
    <row r="34" spans="1:15" x14ac:dyDescent="0.2">
      <c r="A34" s="261">
        <f t="shared" si="0"/>
        <v>31</v>
      </c>
      <c r="B34" s="88">
        <f t="shared" si="2"/>
        <v>36526</v>
      </c>
      <c r="C34" s="6">
        <f>VLOOKUP($B34,Forecast!$C$5:$S$100,16)</f>
        <v>2611548.3870967738</v>
      </c>
      <c r="D34" s="6">
        <f>VLOOKUP($B34,Forecast!$C$5:$S$100,5)</f>
        <v>3123483.8709677421</v>
      </c>
      <c r="E34" s="6">
        <f>VLOOKUP($B34,Forecast!$C$5:$S$100,17)</f>
        <v>-509516.12903225806</v>
      </c>
      <c r="F34" s="93">
        <v>62970000</v>
      </c>
      <c r="G34" s="268">
        <f t="shared" si="1"/>
        <v>36526</v>
      </c>
      <c r="H34" s="264">
        <v>0.17725806451612947</v>
      </c>
      <c r="I34" s="275">
        <v>0.15822580645161377</v>
      </c>
    </row>
    <row r="35" spans="1:15" x14ac:dyDescent="0.2">
      <c r="A35" s="261">
        <f t="shared" si="0"/>
        <v>29</v>
      </c>
      <c r="B35" s="88">
        <f t="shared" si="2"/>
        <v>36557</v>
      </c>
      <c r="C35" s="6">
        <f>VLOOKUP($B35,Forecast!$C$5:$S$100,16)</f>
        <v>2575689.6551724137</v>
      </c>
      <c r="D35" s="6">
        <f>VLOOKUP($B35,Forecast!$C$5:$S$100,5)</f>
        <v>3069448.2758620689</v>
      </c>
      <c r="E35" s="6">
        <f>VLOOKUP($B35,Forecast!$C$5:$S$100,17)</f>
        <v>-496482.75862068968</v>
      </c>
      <c r="F35" s="93">
        <v>48405000</v>
      </c>
      <c r="G35" s="268">
        <f t="shared" si="1"/>
        <v>36557</v>
      </c>
      <c r="H35" s="264">
        <v>0.21310344827586247</v>
      </c>
      <c r="I35" s="275">
        <v>0.17396551724137943</v>
      </c>
    </row>
    <row r="36" spans="1:15" ht="10.8" thickBot="1" x14ac:dyDescent="0.25">
      <c r="A36" s="261">
        <f t="shared" si="0"/>
        <v>31</v>
      </c>
      <c r="B36" s="89">
        <f>DATE(YEAR(B35),MONTH(B35)+1,1)</f>
        <v>36586</v>
      </c>
      <c r="C36" s="94">
        <f>VLOOKUP($B36,Forecast!$C$5:$S$100,16)</f>
        <v>2900774.1935483869</v>
      </c>
      <c r="D36" s="94">
        <f>VLOOKUP($B36,Forecast!$C$5:$S$100,5)</f>
        <v>2825354.8387096776</v>
      </c>
      <c r="E36" s="94">
        <f>VLOOKUP($B36,Forecast!$C$5:$S$100,17)</f>
        <v>30258.064516129034</v>
      </c>
      <c r="F36" s="95">
        <v>49222000</v>
      </c>
      <c r="G36" s="270">
        <f t="shared" si="1"/>
        <v>36586</v>
      </c>
      <c r="H36" s="276">
        <v>0.21338709677419221</v>
      </c>
      <c r="I36" s="277">
        <v>0.16951612903225666</v>
      </c>
    </row>
    <row r="37" spans="1:15" x14ac:dyDescent="0.2">
      <c r="A37" s="261">
        <f t="shared" si="0"/>
        <v>30</v>
      </c>
      <c r="B37" s="88">
        <f t="shared" si="2"/>
        <v>36617</v>
      </c>
      <c r="C37" s="6">
        <f>VLOOKUP($B37,Forecast!$C$5:$S$100,16)</f>
        <v>2814466.6666666665</v>
      </c>
      <c r="D37" s="6">
        <f>VLOOKUP($B37,Forecast!$C$5:$S$100,5)</f>
        <v>2422966.6666666665</v>
      </c>
      <c r="E37" s="6">
        <f>VLOOKUP($B37,Forecast!$C$5:$S$100,17)</f>
        <v>390966.66666666669</v>
      </c>
      <c r="F37" s="93">
        <v>60911000</v>
      </c>
      <c r="G37" s="265">
        <f t="shared" si="1"/>
        <v>36617</v>
      </c>
      <c r="H37" s="273">
        <v>0.27400000000000047</v>
      </c>
      <c r="I37" s="274">
        <v>0.1995000000000009</v>
      </c>
    </row>
    <row r="38" spans="1:15" x14ac:dyDescent="0.2">
      <c r="A38" s="261">
        <f t="shared" si="0"/>
        <v>31</v>
      </c>
      <c r="B38" s="88">
        <f t="shared" si="2"/>
        <v>36647</v>
      </c>
      <c r="C38" s="6">
        <f>VLOOKUP($B38,Forecast!$C$5:$S$100,16)</f>
        <v>2821967.7419354841</v>
      </c>
      <c r="D38" s="6">
        <f>VLOOKUP($B38,Forecast!$C$5:$S$100,5)</f>
        <v>2665677.4193548388</v>
      </c>
      <c r="E38" s="6">
        <f>VLOOKUP($B38,Forecast!$C$5:$S$100,17)</f>
        <v>152645.16129032258</v>
      </c>
      <c r="F38" s="93">
        <v>65633000</v>
      </c>
      <c r="G38" s="268">
        <f t="shared" si="1"/>
        <v>36647</v>
      </c>
      <c r="H38" s="264">
        <v>0.44548387096774134</v>
      </c>
      <c r="I38" s="275">
        <v>0.25999999999999934</v>
      </c>
    </row>
    <row r="39" spans="1:15" x14ac:dyDescent="0.2">
      <c r="A39" s="261">
        <f t="shared" si="0"/>
        <v>30</v>
      </c>
      <c r="B39" s="88">
        <f t="shared" si="2"/>
        <v>36678</v>
      </c>
      <c r="C39" s="6">
        <f>VLOOKUP($B39,Forecast!$C$5:$S$100,16)</f>
        <v>3166733.333333333</v>
      </c>
      <c r="D39" s="6">
        <f>VLOOKUP($B39,Forecast!$C$5:$S$100,5)</f>
        <v>3097900</v>
      </c>
      <c r="E39" s="6">
        <f>VLOOKUP($B39,Forecast!$C$5:$S$100,17)</f>
        <v>68500</v>
      </c>
      <c r="F39" s="93">
        <v>67650000</v>
      </c>
      <c r="G39" s="268">
        <f t="shared" si="1"/>
        <v>36678</v>
      </c>
      <c r="H39" s="264">
        <v>0.65866666666666651</v>
      </c>
      <c r="I39" s="275">
        <v>0.47216666666666551</v>
      </c>
    </row>
    <row r="40" spans="1:15" x14ac:dyDescent="0.2">
      <c r="A40" s="261">
        <f t="shared" si="0"/>
        <v>31</v>
      </c>
      <c r="B40" s="88">
        <f t="shared" si="2"/>
        <v>36708</v>
      </c>
      <c r="C40" s="6">
        <f>VLOOKUP($B40,Forecast!$C$5:$S$100,16)</f>
        <v>3294903.2258064514</v>
      </c>
      <c r="D40" s="6">
        <f>VLOOKUP($B40,Forecast!$C$5:$S$100,5)</f>
        <v>3320806.4516129033</v>
      </c>
      <c r="E40" s="6">
        <f>VLOOKUP($B40,Forecast!$C$5:$S$100,17)</f>
        <v>-37709.677419354841</v>
      </c>
      <c r="F40" s="93">
        <v>66434000</v>
      </c>
      <c r="G40" s="268">
        <f t="shared" si="1"/>
        <v>36708</v>
      </c>
      <c r="H40" s="264">
        <v>0.96435483870967786</v>
      </c>
      <c r="I40" s="275">
        <v>0.62387096774193518</v>
      </c>
    </row>
    <row r="41" spans="1:15" x14ac:dyDescent="0.2">
      <c r="A41" s="261">
        <f t="shared" si="0"/>
        <v>31</v>
      </c>
      <c r="B41" s="88">
        <f t="shared" si="2"/>
        <v>36739</v>
      </c>
      <c r="C41" s="6">
        <f>VLOOKUP($B41,Forecast!$C$5:$S$100,16)</f>
        <v>3210967.7419354841</v>
      </c>
      <c r="D41" s="6">
        <f>VLOOKUP($B41,Forecast!$C$5:$S$100,5)</f>
        <v>3616161.2903225808</v>
      </c>
      <c r="E41" s="6">
        <f>VLOOKUP($B41,Forecast!$C$5:$S$100,17)</f>
        <v>-405161.29032258067</v>
      </c>
      <c r="F41" s="93">
        <f t="shared" ref="F41:F60" si="3">E41*A41+F40</f>
        <v>53874000</v>
      </c>
      <c r="G41" s="268">
        <f t="shared" si="1"/>
        <v>36739</v>
      </c>
      <c r="H41" s="264">
        <v>1.1100000000000001</v>
      </c>
      <c r="I41" s="275">
        <v>0.72624999999999995</v>
      </c>
      <c r="K41" s="25"/>
      <c r="L41" s="25"/>
      <c r="M41" s="25"/>
      <c r="N41" s="25"/>
    </row>
    <row r="42" spans="1:15" x14ac:dyDescent="0.2">
      <c r="A42" s="261">
        <f t="shared" si="0"/>
        <v>30</v>
      </c>
      <c r="B42" s="88">
        <f t="shared" si="2"/>
        <v>36770</v>
      </c>
      <c r="C42" s="6">
        <f>VLOOKUP($B42,Forecast!$C$5:$S$100,16)</f>
        <v>3311166.666666667</v>
      </c>
      <c r="D42" s="6">
        <f>VLOOKUP($B42,Forecast!$C$5:$S$100,5)</f>
        <v>3191666.6666666665</v>
      </c>
      <c r="E42" s="6">
        <f>VLOOKUP($B42,Forecast!$C$5:$S$100,17)</f>
        <v>118633.33333333333</v>
      </c>
      <c r="F42" s="93">
        <f t="shared" si="3"/>
        <v>57433000</v>
      </c>
      <c r="G42" s="268">
        <f t="shared" si="1"/>
        <v>36770</v>
      </c>
      <c r="H42" s="172" t="e">
        <f ca="1">VLOOKUP($B42,Curves!$A$3:$I$34,3)-VLOOKUP($B42,Curves!$A$3:$I$34,7)</f>
        <v>#N/A</v>
      </c>
      <c r="I42" s="269" t="e">
        <f ca="1">VLOOKUP($B42,Curves!$A$3:$I$34,3)-VLOOKUP($B42,Curves!$A$3:$I$34,5)</f>
        <v>#N/A</v>
      </c>
      <c r="K42" s="243"/>
      <c r="L42" s="243"/>
      <c r="M42" s="243"/>
      <c r="N42" s="260"/>
      <c r="O42" s="22"/>
    </row>
    <row r="43" spans="1:15" ht="10.8" thickBot="1" x14ac:dyDescent="0.25">
      <c r="A43" s="261">
        <f t="shared" si="0"/>
        <v>31</v>
      </c>
      <c r="B43" s="89">
        <f t="shared" si="2"/>
        <v>36800</v>
      </c>
      <c r="C43" s="94">
        <f>VLOOKUP($B43,Forecast!$C$5:$S$100,16)</f>
        <v>3353935.4838709678</v>
      </c>
      <c r="D43" s="94">
        <f>VLOOKUP($B43,Forecast!$C$5:$S$100,5)</f>
        <v>3104806.4516129033</v>
      </c>
      <c r="E43" s="94">
        <f>VLOOKUP($B43,Forecast!$C$5:$S$100,17)</f>
        <v>254967.74193548388</v>
      </c>
      <c r="F43" s="95">
        <f t="shared" si="3"/>
        <v>65337000</v>
      </c>
      <c r="G43" s="270">
        <f t="shared" si="1"/>
        <v>36800</v>
      </c>
      <c r="H43" s="271" t="e">
        <f ca="1">VLOOKUP($B43,Curves!$A$3:$I$34,3)-VLOOKUP($B43,Curves!$A$3:$I$34,7)</f>
        <v>#N/A</v>
      </c>
      <c r="I43" s="272" t="e">
        <f ca="1">VLOOKUP($B43,Curves!$A$3:$I$34,3)-VLOOKUP($B43,Curves!$A$3:$I$34,5)</f>
        <v>#N/A</v>
      </c>
      <c r="K43" s="243"/>
      <c r="L43" s="243"/>
      <c r="M43" s="243"/>
      <c r="N43" s="260"/>
      <c r="O43" s="22"/>
    </row>
    <row r="44" spans="1:15" ht="10.8" thickBot="1" x14ac:dyDescent="0.25">
      <c r="A44" s="261">
        <f t="shared" si="0"/>
        <v>30</v>
      </c>
      <c r="B44" s="88">
        <f t="shared" si="2"/>
        <v>36831</v>
      </c>
      <c r="C44" s="6">
        <f>VLOOKUP($B44,Forecast!$C$5:$S$100,16)</f>
        <v>3023266.666666667</v>
      </c>
      <c r="D44" s="6">
        <f>VLOOKUP($B44,Forecast!$C$5:$S$100,5)</f>
        <v>3509000</v>
      </c>
      <c r="E44" s="6">
        <f>VLOOKUP($B44,Forecast!$C$5:$S$100,17)</f>
        <v>-491766.66666666669</v>
      </c>
      <c r="F44" s="262">
        <f t="shared" si="3"/>
        <v>50584000</v>
      </c>
      <c r="G44" s="265">
        <f t="shared" si="1"/>
        <v>36831</v>
      </c>
      <c r="H44" s="266" t="e">
        <f ca="1">VLOOKUP($B44,Curves!$A$3:$I$34,3)-VLOOKUP($B44,Curves!$A$3:$I$34,7)</f>
        <v>#N/A</v>
      </c>
      <c r="I44" s="267" t="e">
        <f ca="1">VLOOKUP($B44,Curves!$A$3:$I$34,3)-VLOOKUP($B44,Curves!$A$3:$I$34,5)</f>
        <v>#N/A</v>
      </c>
      <c r="K44" s="243"/>
      <c r="L44" s="243"/>
      <c r="M44" s="243"/>
      <c r="N44" s="260"/>
      <c r="O44" s="22"/>
    </row>
    <row r="45" spans="1:15" x14ac:dyDescent="0.2">
      <c r="A45" s="261">
        <f t="shared" si="0"/>
        <v>31</v>
      </c>
      <c r="B45" s="88">
        <f t="shared" si="2"/>
        <v>36861</v>
      </c>
      <c r="C45" s="6">
        <f>VLOOKUP($B45,Forecast!$C$5:$S$100,16)</f>
        <v>3439322.5806451612</v>
      </c>
      <c r="D45" s="6">
        <f>VLOOKUP($B45,Forecast!$C$5:$S$100,5)</f>
        <v>3433677.4193548388</v>
      </c>
      <c r="E45" s="6">
        <f>VLOOKUP($B45,Forecast!$C$5:$S$100,17)</f>
        <v>4032.2580645161293</v>
      </c>
      <c r="F45" s="93">
        <f t="shared" si="3"/>
        <v>50709000</v>
      </c>
      <c r="G45" s="268">
        <f t="shared" si="1"/>
        <v>36861</v>
      </c>
      <c r="H45" s="172" t="e">
        <f ca="1">VLOOKUP($B45,Curves!$A$3:$I$34,3)-VLOOKUP($B45,Curves!$A$3:$I$34,7)</f>
        <v>#N/A</v>
      </c>
      <c r="I45" s="269" t="e">
        <f ca="1">VLOOKUP($B45,Curves!$A$3:$I$34,3)-VLOOKUP($B45,Curves!$A$3:$I$34,5)</f>
        <v>#N/A</v>
      </c>
      <c r="K45" s="243"/>
      <c r="L45" s="243"/>
      <c r="M45" s="243"/>
      <c r="N45" s="260"/>
      <c r="O45" s="22"/>
    </row>
    <row r="46" spans="1:15" x14ac:dyDescent="0.2">
      <c r="A46" s="261">
        <f t="shared" si="0"/>
        <v>31</v>
      </c>
      <c r="B46" s="88">
        <f t="shared" si="2"/>
        <v>36892</v>
      </c>
      <c r="C46" s="6">
        <f>VLOOKUP($B46,Forecast!$C$5:$S$100,16)</f>
        <v>3501833.3333333335</v>
      </c>
      <c r="D46" s="6">
        <f>VLOOKUP($B46,Forecast!$C$5:$S$100,5)</f>
        <v>3667188.3870967743</v>
      </c>
      <c r="E46" s="6">
        <f>VLOOKUP($B46,Forecast!$C$5:$S$100,17)</f>
        <v>-165355.05376344081</v>
      </c>
      <c r="F46" s="93">
        <f t="shared" si="3"/>
        <v>45582993.333333336</v>
      </c>
      <c r="G46" s="268">
        <f t="shared" si="1"/>
        <v>36892</v>
      </c>
      <c r="H46" s="172" t="e">
        <f ca="1">VLOOKUP($B46,Curves!$A$3:$I$34,3)-VLOOKUP($B46,Curves!$A$3:$I$34,7)</f>
        <v>#N/A</v>
      </c>
      <c r="I46" s="269" t="e">
        <f ca="1">VLOOKUP($B46,Curves!$A$3:$I$34,3)-VLOOKUP($B46,Curves!$A$3:$I$34,5)</f>
        <v>#N/A</v>
      </c>
      <c r="K46" s="243"/>
      <c r="L46" s="243"/>
      <c r="M46" s="243"/>
      <c r="N46" s="260"/>
      <c r="O46" s="22"/>
    </row>
    <row r="47" spans="1:15" ht="10.8" thickBot="1" x14ac:dyDescent="0.25">
      <c r="A47" s="261">
        <f t="shared" si="0"/>
        <v>28</v>
      </c>
      <c r="B47" s="88">
        <f t="shared" si="2"/>
        <v>36923</v>
      </c>
      <c r="C47" s="6">
        <f>VLOOKUP($B47,Forecast!$C$5:$S$100,16)</f>
        <v>3345000</v>
      </c>
      <c r="D47" s="6">
        <f>VLOOKUP($B47,Forecast!$C$5:$S$100,5)</f>
        <v>3336531.7241379311</v>
      </c>
      <c r="E47" s="6">
        <f>VLOOKUP($B47,Forecast!$C$5:$S$100,17)</f>
        <v>8468.2758620688692</v>
      </c>
      <c r="F47" s="93">
        <f t="shared" si="3"/>
        <v>45820105.05747126</v>
      </c>
      <c r="G47" s="268">
        <f t="shared" si="1"/>
        <v>36923</v>
      </c>
      <c r="H47" s="172">
        <f ca="1">VLOOKUP($B47,Curves!$A$3:$I$34,3)-VLOOKUP($B47,Curves!$A$3:$I$34,7)</f>
        <v>1.6749999999999998</v>
      </c>
      <c r="I47" s="269">
        <f ca="1">VLOOKUP($B47,Curves!$A$3:$I$34,3)-VLOOKUP($B47,Curves!$A$3:$I$34,5)</f>
        <v>1.43</v>
      </c>
      <c r="K47" s="243"/>
      <c r="L47" s="243"/>
      <c r="M47" s="243"/>
      <c r="N47" s="260"/>
      <c r="O47" s="22"/>
    </row>
    <row r="48" spans="1:15" ht="10.8" thickBot="1" x14ac:dyDescent="0.25">
      <c r="A48" s="261">
        <f t="shared" si="0"/>
        <v>31</v>
      </c>
      <c r="B48" s="336">
        <f>DATE(YEAR(B47),MONTH(B47)+1,1)</f>
        <v>36951</v>
      </c>
      <c r="C48" s="43">
        <f ca="1">VLOOKUP($B48,Forecast!$C$5:$S$100,16)</f>
        <v>3246900</v>
      </c>
      <c r="D48" s="43">
        <f>VLOOKUP($B48,Forecast!$C$5:$S$100,5)</f>
        <v>3060115.4838709678</v>
      </c>
      <c r="E48" s="43">
        <f ca="1">VLOOKUP($B48,Forecast!$C$5:$S$100,17)</f>
        <v>186784.51612903224</v>
      </c>
      <c r="F48" s="56">
        <f t="shared" ca="1" si="3"/>
        <v>51610425.05747126</v>
      </c>
      <c r="G48" s="270">
        <f t="shared" si="1"/>
        <v>36951</v>
      </c>
      <c r="H48" s="271">
        <f ca="1">VLOOKUP($B48,Curves!$A$3:$I$34,3)-VLOOKUP($B48,Curves!$A$3:$I$34,7)</f>
        <v>1.4249999999999998</v>
      </c>
      <c r="I48" s="272">
        <f ca="1">VLOOKUP($B48,Curves!$A$3:$I$34,3)-VLOOKUP($B48,Curves!$A$3:$I$34,5)</f>
        <v>1.18</v>
      </c>
      <c r="K48" s="243"/>
      <c r="L48" s="243"/>
      <c r="M48" s="243"/>
      <c r="N48" s="260"/>
      <c r="O48" s="22"/>
    </row>
    <row r="49" spans="1:15" x14ac:dyDescent="0.2">
      <c r="A49" s="261">
        <f t="shared" si="0"/>
        <v>30</v>
      </c>
      <c r="B49" s="88">
        <f t="shared" si="2"/>
        <v>36982</v>
      </c>
      <c r="C49" s="6">
        <f ca="1">VLOOKUP($B49,Forecast!$C$5:$S$100,16)</f>
        <v>3346900</v>
      </c>
      <c r="D49" s="6">
        <f>VLOOKUP($B49,Forecast!$C$5:$S$100,5)</f>
        <v>2845655.6666666665</v>
      </c>
      <c r="E49" s="6">
        <f ca="1">VLOOKUP($B49,Forecast!$C$5:$S$100,17)</f>
        <v>501244.33333333349</v>
      </c>
      <c r="F49" s="93">
        <f t="shared" ca="1" si="3"/>
        <v>66647755.05747126</v>
      </c>
      <c r="G49" s="265">
        <f t="shared" si="1"/>
        <v>36982</v>
      </c>
      <c r="H49" s="266">
        <f ca="1">VLOOKUP($B49,Curves!$A$3:$I$34,3)-VLOOKUP($B49,Curves!$A$3:$I$34,7)</f>
        <v>0.86</v>
      </c>
      <c r="I49" s="267">
        <f ca="1">VLOOKUP($B49,Curves!$A$3:$I$34,3)-VLOOKUP($B49,Curves!$A$3:$I$34,5)</f>
        <v>0.54</v>
      </c>
      <c r="K49" s="243"/>
      <c r="L49" s="243"/>
      <c r="M49" s="243"/>
      <c r="N49" s="260"/>
      <c r="O49" s="22"/>
    </row>
    <row r="50" spans="1:15" x14ac:dyDescent="0.2">
      <c r="A50" s="261">
        <f t="shared" si="0"/>
        <v>31</v>
      </c>
      <c r="B50" s="88">
        <f t="shared" si="2"/>
        <v>37012</v>
      </c>
      <c r="C50" s="6">
        <f ca="1">VLOOKUP($B50,Forecast!$C$5:$S$100,16)</f>
        <v>3253300</v>
      </c>
      <c r="D50" s="6">
        <f>VLOOKUP($B50,Forecast!$C$5:$S$100,5)</f>
        <v>2845647.7419354841</v>
      </c>
      <c r="E50" s="6">
        <f ca="1">VLOOKUP($B50,Forecast!$C$5:$S$100,17)</f>
        <v>407652.25806451589</v>
      </c>
      <c r="F50" s="93">
        <f t="shared" ca="1" si="3"/>
        <v>79284975.057471246</v>
      </c>
      <c r="G50" s="268">
        <f t="shared" si="1"/>
        <v>37012</v>
      </c>
      <c r="H50" s="172">
        <f ca="1">VLOOKUP($B50,Curves!$A$3:$I$34,3)-VLOOKUP($B50,Curves!$A$3:$I$34,7)</f>
        <v>1.34</v>
      </c>
      <c r="I50" s="269">
        <f ca="1">VLOOKUP($B50,Curves!$A$3:$I$34,3)-VLOOKUP($B50,Curves!$A$3:$I$34,5)</f>
        <v>1</v>
      </c>
      <c r="K50" s="243"/>
      <c r="L50" s="243"/>
      <c r="M50" s="243"/>
      <c r="N50" s="260"/>
      <c r="O50" s="22"/>
    </row>
    <row r="51" spans="1:15" x14ac:dyDescent="0.2">
      <c r="A51" s="261">
        <f t="shared" si="0"/>
        <v>30</v>
      </c>
      <c r="B51" s="88">
        <f t="shared" si="2"/>
        <v>37043</v>
      </c>
      <c r="C51" s="6">
        <f ca="1">VLOOKUP($B51,Forecast!$C$5:$S$100,16)</f>
        <v>3163300</v>
      </c>
      <c r="D51" s="6">
        <f>VLOOKUP($B51,Forecast!$C$5:$S$100,5)</f>
        <v>3290837</v>
      </c>
      <c r="E51" s="6">
        <f ca="1">VLOOKUP($B51,Forecast!$C$5:$S$100,17)</f>
        <v>-127537</v>
      </c>
      <c r="F51" s="93">
        <f t="shared" ca="1" si="3"/>
        <v>75458865.057471246</v>
      </c>
      <c r="G51" s="268">
        <f t="shared" si="1"/>
        <v>37043</v>
      </c>
      <c r="H51" s="172">
        <f ca="1">VLOOKUP($B51,Curves!$A$3:$I$34,3)-VLOOKUP($B51,Curves!$A$3:$I$34,7)</f>
        <v>1.83</v>
      </c>
      <c r="I51" s="269">
        <f ca="1">VLOOKUP($B51,Curves!$A$3:$I$34,3)-VLOOKUP($B51,Curves!$A$3:$I$34,5)</f>
        <v>1.51</v>
      </c>
      <c r="K51" s="243"/>
      <c r="L51" s="243"/>
      <c r="M51" s="243"/>
      <c r="N51" s="260"/>
      <c r="O51" s="22"/>
    </row>
    <row r="52" spans="1:15" x14ac:dyDescent="0.2">
      <c r="A52" s="261">
        <f t="shared" si="0"/>
        <v>31</v>
      </c>
      <c r="B52" s="88">
        <f t="shared" si="2"/>
        <v>37073</v>
      </c>
      <c r="C52" s="6">
        <f ca="1">VLOOKUP($B52,Forecast!$C$5:$S$100,16)</f>
        <v>3283300</v>
      </c>
      <c r="D52" s="6">
        <f>VLOOKUP($B52,Forecast!$C$5:$S$100,5)</f>
        <v>3520430.6451612907</v>
      </c>
      <c r="E52" s="6">
        <f ca="1">VLOOKUP($B52,Forecast!$C$5:$S$100,17)</f>
        <v>-237130.64516129065</v>
      </c>
      <c r="F52" s="93">
        <f t="shared" ca="1" si="3"/>
        <v>68107815.057471231</v>
      </c>
      <c r="G52" s="268">
        <f t="shared" si="1"/>
        <v>37073</v>
      </c>
      <c r="H52" s="172">
        <f ca="1">VLOOKUP($B52,Curves!$A$3:$I$34,3)-VLOOKUP($B52,Curves!$A$3:$I$34,7)</f>
        <v>2.4</v>
      </c>
      <c r="I52" s="269">
        <f ca="1">VLOOKUP($B52,Curves!$A$3:$I$34,3)-VLOOKUP($B52,Curves!$A$3:$I$34,5)</f>
        <v>1.99</v>
      </c>
      <c r="K52" s="243"/>
      <c r="L52" s="243"/>
      <c r="M52" s="243"/>
      <c r="N52" s="260"/>
      <c r="O52" s="22"/>
    </row>
    <row r="53" spans="1:15" x14ac:dyDescent="0.2">
      <c r="A53" s="261">
        <f t="shared" si="0"/>
        <v>31</v>
      </c>
      <c r="B53" s="88">
        <f t="shared" si="2"/>
        <v>37104</v>
      </c>
      <c r="C53" s="6">
        <f ca="1">VLOOKUP($B53,Forecast!$C$5:$S$100,16)</f>
        <v>3270700</v>
      </c>
      <c r="D53" s="6">
        <f>VLOOKUP($B53,Forecast!$C$5:$S$100,5)</f>
        <v>3724646.1290322584</v>
      </c>
      <c r="E53" s="6">
        <f ca="1">VLOOKUP($B53,Forecast!$C$5:$S$100,17)</f>
        <v>-453946.12903225841</v>
      </c>
      <c r="F53" s="93">
        <f t="shared" ca="1" si="3"/>
        <v>54035485.057471216</v>
      </c>
      <c r="G53" s="268">
        <f t="shared" si="1"/>
        <v>37104</v>
      </c>
      <c r="H53" s="172">
        <f ca="1">VLOOKUP($B53,Curves!$A$3:$I$34,3)-VLOOKUP($B53,Curves!$A$3:$I$34,7)</f>
        <v>2.5099999999999998</v>
      </c>
      <c r="I53" s="269">
        <f ca="1">VLOOKUP($B53,Curves!$A$3:$I$34,3)-VLOOKUP($B53,Curves!$A$3:$I$34,5)</f>
        <v>2.06</v>
      </c>
      <c r="K53" s="243"/>
      <c r="L53" s="243"/>
      <c r="M53" s="243"/>
      <c r="N53" s="260"/>
      <c r="O53" s="22"/>
    </row>
    <row r="54" spans="1:15" x14ac:dyDescent="0.2">
      <c r="A54" s="261">
        <f t="shared" si="0"/>
        <v>30</v>
      </c>
      <c r="B54" s="88">
        <f t="shared" si="2"/>
        <v>37135</v>
      </c>
      <c r="C54" s="6">
        <f ca="1">VLOOKUP($B54,Forecast!$C$5:$S$100,16)</f>
        <v>3270700</v>
      </c>
      <c r="D54" s="6">
        <f>VLOOKUP($B54,Forecast!$C$5:$S$100,5)</f>
        <v>3337416.6666666665</v>
      </c>
      <c r="E54" s="6">
        <f ca="1">VLOOKUP($B54,Forecast!$C$5:$S$100,17)</f>
        <v>-66716.666666666511</v>
      </c>
      <c r="F54" s="93">
        <f t="shared" ca="1" si="3"/>
        <v>52033985.057471223</v>
      </c>
      <c r="G54" s="268">
        <f t="shared" si="1"/>
        <v>37135</v>
      </c>
      <c r="H54" s="172">
        <f ca="1">VLOOKUP($B54,Curves!$A$3:$I$34,3)-VLOOKUP($B54,Curves!$A$3:$I$34,7)</f>
        <v>2.41</v>
      </c>
      <c r="I54" s="269">
        <f ca="1">VLOOKUP($B54,Curves!$A$3:$I$34,3)-VLOOKUP($B54,Curves!$A$3:$I$34,5)</f>
        <v>1.96</v>
      </c>
      <c r="K54" s="243"/>
      <c r="L54" s="243"/>
      <c r="M54" s="243"/>
      <c r="N54" s="260"/>
      <c r="O54" s="22"/>
    </row>
    <row r="55" spans="1:15" ht="10.8" thickBot="1" x14ac:dyDescent="0.25">
      <c r="A55" s="261">
        <f t="shared" si="0"/>
        <v>31</v>
      </c>
      <c r="B55" s="89">
        <f t="shared" si="2"/>
        <v>37165</v>
      </c>
      <c r="C55" s="94">
        <f ca="1">VLOOKUP($B55,Forecast!$C$5:$S$100,16)</f>
        <v>3270700</v>
      </c>
      <c r="D55" s="94">
        <f>VLOOKUP($B55,Forecast!$C$5:$S$100,5)</f>
        <v>3197950.6451612907</v>
      </c>
      <c r="E55" s="94">
        <f ca="1">VLOOKUP($B55,Forecast!$C$5:$S$100,17)</f>
        <v>72749.354838709347</v>
      </c>
      <c r="F55" s="95">
        <f t="shared" ca="1" si="3"/>
        <v>54289215.057471216</v>
      </c>
      <c r="G55" s="270">
        <f t="shared" si="1"/>
        <v>37165</v>
      </c>
      <c r="H55" s="271">
        <f ca="1">VLOOKUP($B55,Curves!$A$3:$I$34,3)-VLOOKUP($B55,Curves!$A$3:$I$34,7)</f>
        <v>1.4249999999999998</v>
      </c>
      <c r="I55" s="272">
        <f ca="1">VLOOKUP($B55,Curves!$A$3:$I$34,3)-VLOOKUP($B55,Curves!$A$3:$I$34,5)</f>
        <v>0.96</v>
      </c>
      <c r="K55" s="243"/>
      <c r="L55" s="243"/>
      <c r="M55" s="243"/>
      <c r="N55" s="260"/>
      <c r="O55" s="22"/>
    </row>
    <row r="56" spans="1:15" ht="10.8" thickBot="1" x14ac:dyDescent="0.25">
      <c r="A56" s="261">
        <f t="shared" si="0"/>
        <v>30</v>
      </c>
      <c r="B56" s="88">
        <f t="shared" si="2"/>
        <v>37196</v>
      </c>
      <c r="C56" s="6">
        <f ca="1">VLOOKUP($B56,Forecast!$C$5:$S$100,16)</f>
        <v>3120700</v>
      </c>
      <c r="D56" s="6">
        <f>VLOOKUP($B56,Forecast!$C$5:$S$100,5)</f>
        <v>3614270</v>
      </c>
      <c r="E56" s="6">
        <f ca="1">VLOOKUP($B56,Forecast!$C$5:$S$100,17)</f>
        <v>-493570</v>
      </c>
      <c r="F56" s="262">
        <f t="shared" ca="1" si="3"/>
        <v>39482115.057471216</v>
      </c>
      <c r="G56" s="265">
        <f t="shared" si="1"/>
        <v>37196</v>
      </c>
      <c r="H56" s="266">
        <f ca="1">VLOOKUP($B56,Curves!$A$3:$I$34,3)-VLOOKUP($B56,Curves!$A$3:$I$34,7)</f>
        <v>1.4100000000000001</v>
      </c>
      <c r="I56" s="267">
        <f ca="1">VLOOKUP($B56,Curves!$A$3:$I$34,3)-VLOOKUP($B56,Curves!$A$3:$I$34,5)</f>
        <v>1.1400000000000001</v>
      </c>
      <c r="K56" s="243"/>
      <c r="L56" s="243"/>
      <c r="M56" s="243"/>
      <c r="N56" s="260"/>
      <c r="O56" s="22"/>
    </row>
    <row r="57" spans="1:15" x14ac:dyDescent="0.2">
      <c r="A57" s="261">
        <f t="shared" si="0"/>
        <v>31</v>
      </c>
      <c r="B57" s="88">
        <f t="shared" si="2"/>
        <v>37226</v>
      </c>
      <c r="C57" s="6">
        <f ca="1">VLOOKUP($B57,Forecast!$C$5:$S$100,16)</f>
        <v>2876800</v>
      </c>
      <c r="D57" s="6">
        <f>VLOOKUP($B57,Forecast!$C$5:$S$100,5)</f>
        <v>3536687.7419354841</v>
      </c>
      <c r="E57" s="6">
        <f ca="1">VLOOKUP($B57,Forecast!$C$5:$S$100,17)</f>
        <v>-659887.74193548411</v>
      </c>
      <c r="F57" s="93">
        <f t="shared" ca="1" si="3"/>
        <v>19025595.057471208</v>
      </c>
      <c r="G57" s="268">
        <f t="shared" si="1"/>
        <v>37226</v>
      </c>
      <c r="H57" s="172">
        <f ca="1">VLOOKUP($B57,Curves!$A$3:$I$34,3)-VLOOKUP($B57,Curves!$A$3:$I$34,7)</f>
        <v>1.4100000000000001</v>
      </c>
      <c r="I57" s="269">
        <f ca="1">VLOOKUP($B57,Curves!$A$3:$I$34,3)-VLOOKUP($B57,Curves!$A$3:$I$34,5)</f>
        <v>1.1400000000000001</v>
      </c>
      <c r="K57" s="243"/>
      <c r="L57" s="243"/>
      <c r="M57" s="243"/>
      <c r="N57" s="260"/>
      <c r="O57" s="22"/>
    </row>
    <row r="58" spans="1:15" x14ac:dyDescent="0.2">
      <c r="A58" s="261">
        <f t="shared" si="0"/>
        <v>31</v>
      </c>
      <c r="B58" s="88">
        <f t="shared" si="2"/>
        <v>37257</v>
      </c>
      <c r="C58" s="6">
        <f ca="1">VLOOKUP($B58,Forecast!$C$5:$S$100,16)</f>
        <v>2876800</v>
      </c>
      <c r="D58" s="6">
        <f>VLOOKUP($B58,Forecast!$C$5:$S$100,5)</f>
        <v>3667188.3870967743</v>
      </c>
      <c r="E58" s="6">
        <f ca="1">VLOOKUP($B58,Forecast!$C$5:$S$100,17)</f>
        <v>-790388.3870967743</v>
      </c>
      <c r="F58" s="93">
        <f t="shared" ca="1" si="3"/>
        <v>-5476444.9425287955</v>
      </c>
      <c r="G58" s="268">
        <f t="shared" si="1"/>
        <v>37257</v>
      </c>
      <c r="H58" s="172">
        <f ca="1">VLOOKUP($B58,Curves!$A$3:$I$34,3)-VLOOKUP($B58,Curves!$A$3:$I$34,7)</f>
        <v>1.4025000000000001</v>
      </c>
      <c r="I58" s="269">
        <f ca="1">VLOOKUP($B58,Curves!$A$3:$I$34,3)-VLOOKUP($B58,Curves!$A$3:$I$34,5)</f>
        <v>1.1325000000000001</v>
      </c>
      <c r="K58" s="243"/>
      <c r="L58" s="243"/>
      <c r="M58" s="243"/>
      <c r="N58" s="260"/>
      <c r="O58" s="22"/>
    </row>
    <row r="59" spans="1:15" x14ac:dyDescent="0.2">
      <c r="A59" s="261">
        <f t="shared" si="0"/>
        <v>28</v>
      </c>
      <c r="B59" s="88">
        <f t="shared" si="2"/>
        <v>37288</v>
      </c>
      <c r="C59" s="6">
        <f ca="1">VLOOKUP($B59,Forecast!$C$5:$S$100,16)</f>
        <v>2876800</v>
      </c>
      <c r="D59" s="6">
        <f>VLOOKUP($B59,Forecast!$C$5:$S$100,5)</f>
        <v>3386531.7241379311</v>
      </c>
      <c r="E59" s="6">
        <f ca="1">VLOOKUP($B59,Forecast!$C$5:$S$100,17)</f>
        <v>-509731.72413793113</v>
      </c>
      <c r="F59" s="93">
        <f t="shared" ca="1" si="3"/>
        <v>-19748933.218390867</v>
      </c>
      <c r="G59" s="268">
        <f t="shared" si="1"/>
        <v>37288</v>
      </c>
      <c r="H59" s="172">
        <f ca="1">VLOOKUP($B59,Curves!$A$3:$I$34,3)-VLOOKUP($B59,Curves!$A$3:$I$34,7)</f>
        <v>1.4025000000000001</v>
      </c>
      <c r="I59" s="269">
        <f ca="1">VLOOKUP($B59,Curves!$A$3:$I$34,3)-VLOOKUP($B59,Curves!$A$3:$I$34,5)</f>
        <v>1.1325000000000001</v>
      </c>
      <c r="K59" s="243"/>
      <c r="L59" s="243"/>
      <c r="M59" s="243"/>
      <c r="N59" s="260"/>
      <c r="O59" s="22"/>
    </row>
    <row r="60" spans="1:15" ht="10.8" thickBot="1" x14ac:dyDescent="0.25">
      <c r="A60" s="261">
        <f t="shared" si="0"/>
        <v>31</v>
      </c>
      <c r="B60" s="89">
        <f>DATE(YEAR(B59),MONTH(B59)+1,1)</f>
        <v>37316</v>
      </c>
      <c r="C60" s="94">
        <f ca="1">VLOOKUP($B60,Forecast!$C$5:$S$100,16)</f>
        <v>2813800</v>
      </c>
      <c r="D60" s="94">
        <f>VLOOKUP($B60,Forecast!$C$5:$S$100,5)</f>
        <v>3110115.4838709678</v>
      </c>
      <c r="E60" s="94">
        <f ca="1">VLOOKUP($B60,Forecast!$C$5:$S$100,17)</f>
        <v>-296315.48387096776</v>
      </c>
      <c r="F60" s="95">
        <f t="shared" ca="1" si="3"/>
        <v>-28934713.218390867</v>
      </c>
      <c r="G60" s="270">
        <f t="shared" si="1"/>
        <v>37316</v>
      </c>
      <c r="H60" s="271">
        <f ca="1">VLOOKUP($B60,Curves!$A$3:$I$34,3)-VLOOKUP($B60,Curves!$A$3:$I$34,7)</f>
        <v>1.4025000000000001</v>
      </c>
      <c r="I60" s="272">
        <f ca="1">VLOOKUP($B60,Curves!$A$3:$I$34,3)-VLOOKUP($B60,Curves!$A$3:$I$34,5)</f>
        <v>1.1325000000000001</v>
      </c>
      <c r="K60" s="243"/>
      <c r="L60" s="243"/>
      <c r="M60" s="243"/>
      <c r="N60" s="260"/>
      <c r="O60" s="22"/>
    </row>
    <row r="61" spans="1:15" x14ac:dyDescent="0.2">
      <c r="B61" s="263">
        <v>37347</v>
      </c>
    </row>
  </sheetData>
  <printOptions horizontalCentered="1" verticalCentered="1"/>
  <pageMargins left="0.25" right="0.25" top="0.25" bottom="0.28000000000000003" header="0.25" footer="0.3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91"/>
  <sheetViews>
    <sheetView workbookViewId="0">
      <selection activeCell="E99" sqref="E99"/>
    </sheetView>
  </sheetViews>
  <sheetFormatPr defaultColWidth="9.109375" defaultRowHeight="10.199999999999999" x14ac:dyDescent="0.2"/>
  <cols>
    <col min="1" max="1" width="27" style="259" bestFit="1" customWidth="1"/>
    <col min="2" max="2" width="8" style="259" bestFit="1" customWidth="1"/>
    <col min="3" max="3" width="11" style="259" bestFit="1" customWidth="1"/>
    <col min="4" max="4" width="13.5546875" style="259" bestFit="1" customWidth="1"/>
    <col min="5" max="5" width="9" style="259" bestFit="1" customWidth="1"/>
    <col min="6" max="6" width="9.109375" style="259"/>
    <col min="7" max="7" width="12.5546875" style="259" bestFit="1" customWidth="1"/>
    <col min="8" max="16384" width="9.109375" style="259"/>
  </cols>
  <sheetData>
    <row r="1" spans="1:7" ht="21" thickBot="1" x14ac:dyDescent="0.25">
      <c r="A1" s="148" t="s">
        <v>289</v>
      </c>
      <c r="B1" s="148" t="s">
        <v>290</v>
      </c>
      <c r="C1" s="148" t="s">
        <v>291</v>
      </c>
      <c r="D1" s="148" t="s">
        <v>292</v>
      </c>
      <c r="E1" s="395" t="s">
        <v>293</v>
      </c>
      <c r="G1" s="259" t="s">
        <v>294</v>
      </c>
    </row>
    <row r="2" spans="1:7" hidden="1" x14ac:dyDescent="0.2">
      <c r="A2" s="396" t="s">
        <v>295</v>
      </c>
      <c r="B2" s="259" t="s">
        <v>296</v>
      </c>
      <c r="C2" s="397">
        <v>36951</v>
      </c>
      <c r="D2" s="398">
        <v>16</v>
      </c>
      <c r="E2" s="399">
        <f>D2+0</f>
        <v>16</v>
      </c>
      <c r="F2" s="400"/>
    </row>
    <row r="3" spans="1:7" x14ac:dyDescent="0.2">
      <c r="A3" s="401" t="s">
        <v>297</v>
      </c>
      <c r="B3" s="402" t="s">
        <v>57</v>
      </c>
      <c r="C3" s="397">
        <v>36951</v>
      </c>
      <c r="D3" s="403">
        <v>545</v>
      </c>
      <c r="E3" s="399">
        <f t="shared" ref="E3:E46" si="0">D3+E2</f>
        <v>561</v>
      </c>
      <c r="F3" s="400"/>
    </row>
    <row r="4" spans="1:7" x14ac:dyDescent="0.2">
      <c r="A4" s="401" t="s">
        <v>298</v>
      </c>
      <c r="B4" s="402" t="s">
        <v>57</v>
      </c>
      <c r="C4" s="397">
        <v>37012</v>
      </c>
      <c r="D4" s="403">
        <v>520</v>
      </c>
      <c r="E4" s="399">
        <f t="shared" si="0"/>
        <v>1081</v>
      </c>
      <c r="F4" s="400"/>
    </row>
    <row r="5" spans="1:7" hidden="1" x14ac:dyDescent="0.2">
      <c r="A5" s="401" t="s">
        <v>299</v>
      </c>
      <c r="B5" s="402" t="s">
        <v>300</v>
      </c>
      <c r="C5" s="397">
        <v>37012</v>
      </c>
      <c r="D5" s="403">
        <v>37</v>
      </c>
      <c r="E5" s="399">
        <f t="shared" si="0"/>
        <v>1118</v>
      </c>
      <c r="F5" s="400"/>
    </row>
    <row r="6" spans="1:7" hidden="1" x14ac:dyDescent="0.2">
      <c r="A6" s="396" t="s">
        <v>301</v>
      </c>
      <c r="B6" s="259" t="s">
        <v>296</v>
      </c>
      <c r="C6" s="397">
        <v>37043</v>
      </c>
      <c r="D6" s="396">
        <v>49</v>
      </c>
      <c r="E6" s="399">
        <f t="shared" si="0"/>
        <v>1167</v>
      </c>
      <c r="F6" s="400"/>
    </row>
    <row r="7" spans="1:7" x14ac:dyDescent="0.2">
      <c r="A7" s="401" t="s">
        <v>302</v>
      </c>
      <c r="B7" s="402" t="s">
        <v>57</v>
      </c>
      <c r="C7" s="397">
        <v>37043</v>
      </c>
      <c r="D7" s="403">
        <v>560</v>
      </c>
      <c r="E7" s="399">
        <f t="shared" si="0"/>
        <v>1727</v>
      </c>
      <c r="F7" s="400"/>
    </row>
    <row r="8" spans="1:7" hidden="1" x14ac:dyDescent="0.2">
      <c r="A8" s="401" t="s">
        <v>303</v>
      </c>
      <c r="B8" s="402" t="s">
        <v>300</v>
      </c>
      <c r="C8" s="397">
        <v>37043</v>
      </c>
      <c r="D8" s="403">
        <v>235</v>
      </c>
      <c r="E8" s="399">
        <f t="shared" si="0"/>
        <v>1962</v>
      </c>
      <c r="F8" s="400"/>
    </row>
    <row r="9" spans="1:7" hidden="1" x14ac:dyDescent="0.2">
      <c r="A9" s="401" t="s">
        <v>304</v>
      </c>
      <c r="B9" s="402" t="s">
        <v>300</v>
      </c>
      <c r="C9" s="397">
        <v>37043</v>
      </c>
      <c r="D9" s="403">
        <v>148</v>
      </c>
      <c r="E9" s="399">
        <f t="shared" si="0"/>
        <v>2110</v>
      </c>
      <c r="F9" s="400"/>
    </row>
    <row r="10" spans="1:7" hidden="1" x14ac:dyDescent="0.2">
      <c r="A10" s="401" t="s">
        <v>27</v>
      </c>
      <c r="B10" s="402" t="s">
        <v>305</v>
      </c>
      <c r="C10" s="397">
        <v>37043</v>
      </c>
      <c r="D10" s="403">
        <v>500</v>
      </c>
      <c r="E10" s="399">
        <f t="shared" si="0"/>
        <v>2610</v>
      </c>
      <c r="F10" s="400"/>
    </row>
    <row r="11" spans="1:7" hidden="1" x14ac:dyDescent="0.2">
      <c r="A11" s="401" t="s">
        <v>306</v>
      </c>
      <c r="B11" s="402" t="s">
        <v>307</v>
      </c>
      <c r="C11" s="397">
        <v>37073</v>
      </c>
      <c r="D11" s="403">
        <v>490</v>
      </c>
      <c r="E11" s="399">
        <f t="shared" si="0"/>
        <v>3100</v>
      </c>
      <c r="F11" s="400"/>
    </row>
    <row r="12" spans="1:7" hidden="1" x14ac:dyDescent="0.2">
      <c r="A12" s="401" t="s">
        <v>308</v>
      </c>
      <c r="B12" s="402" t="s">
        <v>305</v>
      </c>
      <c r="C12" s="397">
        <v>37073</v>
      </c>
      <c r="D12" s="403">
        <v>500</v>
      </c>
      <c r="E12" s="399">
        <f t="shared" si="0"/>
        <v>3600</v>
      </c>
      <c r="F12" s="400"/>
    </row>
    <row r="13" spans="1:7" hidden="1" x14ac:dyDescent="0.2">
      <c r="A13" s="401" t="s">
        <v>309</v>
      </c>
      <c r="B13" s="402" t="s">
        <v>307</v>
      </c>
      <c r="C13" s="397">
        <v>37104</v>
      </c>
      <c r="D13" s="403">
        <v>270</v>
      </c>
      <c r="E13" s="399">
        <f t="shared" si="0"/>
        <v>3870</v>
      </c>
      <c r="F13" s="400"/>
    </row>
    <row r="14" spans="1:7" hidden="1" x14ac:dyDescent="0.2">
      <c r="A14" s="404" t="s">
        <v>310</v>
      </c>
      <c r="B14" s="259" t="s">
        <v>311</v>
      </c>
      <c r="C14" s="397">
        <v>37104</v>
      </c>
      <c r="D14" s="259">
        <v>450</v>
      </c>
      <c r="E14" s="399">
        <f t="shared" si="0"/>
        <v>4320</v>
      </c>
      <c r="F14" s="400"/>
    </row>
    <row r="15" spans="1:7" hidden="1" x14ac:dyDescent="0.2">
      <c r="A15" s="401" t="s">
        <v>312</v>
      </c>
      <c r="B15" s="402" t="s">
        <v>313</v>
      </c>
      <c r="C15" s="397">
        <v>37104</v>
      </c>
      <c r="D15" s="403">
        <v>320</v>
      </c>
      <c r="E15" s="399">
        <f t="shared" si="0"/>
        <v>4640</v>
      </c>
      <c r="F15" s="400"/>
    </row>
    <row r="16" spans="1:7" x14ac:dyDescent="0.2">
      <c r="A16" s="401" t="s">
        <v>64</v>
      </c>
      <c r="B16" s="402" t="s">
        <v>57</v>
      </c>
      <c r="C16" s="397">
        <v>37104</v>
      </c>
      <c r="D16" s="403">
        <v>70</v>
      </c>
      <c r="E16" s="399">
        <f t="shared" si="0"/>
        <v>4710</v>
      </c>
      <c r="F16" s="400"/>
    </row>
    <row r="17" spans="1:6" hidden="1" x14ac:dyDescent="0.2">
      <c r="A17" s="396" t="s">
        <v>314</v>
      </c>
      <c r="B17" s="259" t="s">
        <v>315</v>
      </c>
      <c r="C17" s="397">
        <v>37135</v>
      </c>
      <c r="D17" s="396">
        <v>350</v>
      </c>
      <c r="E17" s="399">
        <f t="shared" si="0"/>
        <v>5060</v>
      </c>
      <c r="F17" s="400"/>
    </row>
    <row r="18" spans="1:6" hidden="1" x14ac:dyDescent="0.2">
      <c r="A18" s="401" t="s">
        <v>28</v>
      </c>
      <c r="B18" s="402" t="s">
        <v>313</v>
      </c>
      <c r="C18" s="397">
        <v>37196</v>
      </c>
      <c r="D18" s="403">
        <v>1048</v>
      </c>
      <c r="E18" s="399">
        <f t="shared" si="0"/>
        <v>6108</v>
      </c>
      <c r="F18" s="400"/>
    </row>
    <row r="19" spans="1:6" hidden="1" x14ac:dyDescent="0.2">
      <c r="A19" s="401" t="s">
        <v>316</v>
      </c>
      <c r="B19" s="402" t="s">
        <v>307</v>
      </c>
      <c r="C19" s="397">
        <v>37226</v>
      </c>
      <c r="D19" s="398">
        <v>35</v>
      </c>
      <c r="E19" s="399">
        <f t="shared" si="0"/>
        <v>6143</v>
      </c>
      <c r="F19" s="400"/>
    </row>
    <row r="20" spans="1:6" x14ac:dyDescent="0.2">
      <c r="A20" s="396" t="s">
        <v>317</v>
      </c>
      <c r="B20" s="259" t="s">
        <v>57</v>
      </c>
      <c r="C20" s="397">
        <v>37257</v>
      </c>
      <c r="D20" s="396">
        <v>250</v>
      </c>
      <c r="E20" s="399">
        <f t="shared" si="0"/>
        <v>6393</v>
      </c>
      <c r="F20" s="400"/>
    </row>
    <row r="21" spans="1:6" hidden="1" x14ac:dyDescent="0.2">
      <c r="A21" s="401" t="s">
        <v>318</v>
      </c>
      <c r="B21" s="402" t="s">
        <v>300</v>
      </c>
      <c r="C21" s="397">
        <v>37377</v>
      </c>
      <c r="D21" s="403">
        <v>50</v>
      </c>
      <c r="E21" s="399">
        <f t="shared" si="0"/>
        <v>6443</v>
      </c>
    </row>
    <row r="22" spans="1:6" hidden="1" x14ac:dyDescent="0.2">
      <c r="A22" s="401" t="s">
        <v>319</v>
      </c>
      <c r="B22" s="402" t="s">
        <v>300</v>
      </c>
      <c r="C22" s="397">
        <v>37377</v>
      </c>
      <c r="D22" s="403">
        <v>55</v>
      </c>
      <c r="E22" s="399">
        <f t="shared" si="0"/>
        <v>6498</v>
      </c>
      <c r="F22" s="400"/>
    </row>
    <row r="23" spans="1:6" hidden="1" x14ac:dyDescent="0.2">
      <c r="A23" s="401" t="s">
        <v>320</v>
      </c>
      <c r="B23" s="402" t="s">
        <v>307</v>
      </c>
      <c r="C23" s="397">
        <v>37408</v>
      </c>
      <c r="D23" s="403">
        <v>280</v>
      </c>
      <c r="E23" s="399">
        <f t="shared" si="0"/>
        <v>6778</v>
      </c>
      <c r="F23" s="400"/>
    </row>
    <row r="24" spans="1:6" hidden="1" x14ac:dyDescent="0.2">
      <c r="A24" s="401" t="s">
        <v>321</v>
      </c>
      <c r="B24" s="402" t="s">
        <v>307</v>
      </c>
      <c r="C24" s="397">
        <v>37408</v>
      </c>
      <c r="D24" s="403">
        <v>249</v>
      </c>
      <c r="E24" s="399">
        <f t="shared" si="0"/>
        <v>7027</v>
      </c>
      <c r="F24" s="400"/>
    </row>
    <row r="25" spans="1:6" hidden="1" x14ac:dyDescent="0.2">
      <c r="A25" s="401" t="s">
        <v>322</v>
      </c>
      <c r="B25" s="402" t="s">
        <v>307</v>
      </c>
      <c r="C25" s="397">
        <v>37408</v>
      </c>
      <c r="D25" s="403">
        <v>536</v>
      </c>
      <c r="E25" s="399">
        <f t="shared" si="0"/>
        <v>7563</v>
      </c>
      <c r="F25" s="400"/>
    </row>
    <row r="26" spans="1:6" x14ac:dyDescent="0.2">
      <c r="A26" s="401" t="s">
        <v>323</v>
      </c>
      <c r="B26" s="402" t="s">
        <v>57</v>
      </c>
      <c r="C26" s="397">
        <v>37408</v>
      </c>
      <c r="D26" s="403">
        <v>530</v>
      </c>
      <c r="E26" s="399">
        <f t="shared" si="0"/>
        <v>8093</v>
      </c>
      <c r="F26" s="400"/>
    </row>
    <row r="27" spans="1:6" x14ac:dyDescent="0.2">
      <c r="A27" s="401" t="s">
        <v>324</v>
      </c>
      <c r="B27" s="402" t="s">
        <v>57</v>
      </c>
      <c r="C27" s="397">
        <v>37408</v>
      </c>
      <c r="D27" s="403">
        <v>530</v>
      </c>
      <c r="E27" s="399">
        <f t="shared" si="0"/>
        <v>8623</v>
      </c>
      <c r="F27" s="400"/>
    </row>
    <row r="28" spans="1:6" hidden="1" x14ac:dyDescent="0.2">
      <c r="A28" s="401" t="s">
        <v>325</v>
      </c>
      <c r="B28" s="402" t="s">
        <v>305</v>
      </c>
      <c r="C28" s="397">
        <v>37438</v>
      </c>
      <c r="D28" s="403">
        <v>880</v>
      </c>
      <c r="E28" s="399">
        <f t="shared" si="0"/>
        <v>9503</v>
      </c>
      <c r="F28" s="400"/>
    </row>
    <row r="29" spans="1:6" hidden="1" x14ac:dyDescent="0.2">
      <c r="A29" s="401" t="s">
        <v>34</v>
      </c>
      <c r="B29" s="402" t="s">
        <v>313</v>
      </c>
      <c r="C29" s="397">
        <v>37438</v>
      </c>
      <c r="D29" s="403">
        <v>500</v>
      </c>
      <c r="E29" s="399">
        <f t="shared" si="0"/>
        <v>10003</v>
      </c>
      <c r="F29" s="400"/>
    </row>
    <row r="30" spans="1:6" x14ac:dyDescent="0.2">
      <c r="A30" s="401" t="s">
        <v>66</v>
      </c>
      <c r="B30" s="402" t="s">
        <v>57</v>
      </c>
      <c r="C30" s="397">
        <v>37469</v>
      </c>
      <c r="D30" s="403">
        <v>550</v>
      </c>
      <c r="E30" s="399">
        <f t="shared" si="0"/>
        <v>10553</v>
      </c>
      <c r="F30" s="402"/>
    </row>
    <row r="31" spans="1:6" hidden="1" x14ac:dyDescent="0.2">
      <c r="A31" s="401" t="s">
        <v>35</v>
      </c>
      <c r="B31" s="402" t="s">
        <v>305</v>
      </c>
      <c r="C31" s="397">
        <v>37500</v>
      </c>
      <c r="D31" s="403">
        <v>1060</v>
      </c>
      <c r="E31" s="399">
        <f t="shared" si="0"/>
        <v>11613</v>
      </c>
    </row>
    <row r="32" spans="1:6" hidden="1" x14ac:dyDescent="0.2">
      <c r="A32" s="401" t="s">
        <v>326</v>
      </c>
      <c r="B32" s="402" t="s">
        <v>300</v>
      </c>
      <c r="C32" s="397">
        <v>37622</v>
      </c>
      <c r="D32" s="396">
        <v>-90</v>
      </c>
      <c r="E32" s="399">
        <f t="shared" si="0"/>
        <v>11523</v>
      </c>
    </row>
    <row r="33" spans="1:6" hidden="1" x14ac:dyDescent="0.2">
      <c r="A33" s="401" t="s">
        <v>31</v>
      </c>
      <c r="B33" s="402" t="s">
        <v>296</v>
      </c>
      <c r="C33" s="397">
        <v>37622</v>
      </c>
      <c r="D33" s="403">
        <v>720</v>
      </c>
      <c r="E33" s="399">
        <f t="shared" si="0"/>
        <v>12243</v>
      </c>
    </row>
    <row r="34" spans="1:6" x14ac:dyDescent="0.2">
      <c r="A34" s="401" t="s">
        <v>327</v>
      </c>
      <c r="B34" s="402" t="s">
        <v>57</v>
      </c>
      <c r="C34" s="397">
        <v>37622</v>
      </c>
      <c r="D34" s="403">
        <v>1250</v>
      </c>
      <c r="E34" s="399">
        <f t="shared" si="0"/>
        <v>13493</v>
      </c>
    </row>
    <row r="35" spans="1:6" hidden="1" x14ac:dyDescent="0.2">
      <c r="A35" s="396" t="s">
        <v>328</v>
      </c>
      <c r="B35" s="259" t="s">
        <v>305</v>
      </c>
      <c r="C35" s="397">
        <v>37653</v>
      </c>
      <c r="D35" s="396">
        <v>600</v>
      </c>
      <c r="E35" s="399">
        <f t="shared" si="0"/>
        <v>14093</v>
      </c>
    </row>
    <row r="36" spans="1:6" x14ac:dyDescent="0.2">
      <c r="A36" s="401" t="s">
        <v>329</v>
      </c>
      <c r="B36" s="402" t="s">
        <v>57</v>
      </c>
      <c r="C36" s="397">
        <v>37681</v>
      </c>
      <c r="D36" s="403">
        <v>1040</v>
      </c>
      <c r="E36" s="399">
        <f t="shared" si="0"/>
        <v>15133</v>
      </c>
    </row>
    <row r="37" spans="1:6" hidden="1" x14ac:dyDescent="0.2">
      <c r="A37" s="401" t="s">
        <v>330</v>
      </c>
      <c r="B37" s="402" t="s">
        <v>296</v>
      </c>
      <c r="C37" s="397">
        <v>37681</v>
      </c>
      <c r="D37" s="403">
        <v>500</v>
      </c>
      <c r="E37" s="399">
        <f t="shared" si="0"/>
        <v>15633</v>
      </c>
    </row>
    <row r="38" spans="1:6" x14ac:dyDescent="0.2">
      <c r="A38" s="396" t="s">
        <v>331</v>
      </c>
      <c r="B38" s="402" t="s">
        <v>57</v>
      </c>
      <c r="C38" s="397">
        <v>37742</v>
      </c>
      <c r="D38" s="403">
        <v>750</v>
      </c>
      <c r="E38" s="399">
        <f t="shared" si="0"/>
        <v>16383</v>
      </c>
    </row>
    <row r="39" spans="1:6" hidden="1" x14ac:dyDescent="0.2">
      <c r="A39" s="401" t="s">
        <v>332</v>
      </c>
      <c r="B39" s="402" t="s">
        <v>300</v>
      </c>
      <c r="C39" s="397">
        <v>37742</v>
      </c>
      <c r="D39" s="403">
        <v>460</v>
      </c>
      <c r="E39" s="399">
        <f t="shared" si="0"/>
        <v>16843</v>
      </c>
    </row>
    <row r="40" spans="1:6" hidden="1" x14ac:dyDescent="0.2">
      <c r="A40" s="401" t="s">
        <v>333</v>
      </c>
      <c r="B40" s="402" t="s">
        <v>307</v>
      </c>
      <c r="C40" s="397">
        <v>37773</v>
      </c>
      <c r="D40" s="403">
        <v>550</v>
      </c>
      <c r="E40" s="399">
        <f t="shared" si="0"/>
        <v>17393</v>
      </c>
    </row>
    <row r="41" spans="1:6" hidden="1" x14ac:dyDescent="0.2">
      <c r="A41" s="401" t="s">
        <v>36</v>
      </c>
      <c r="B41" s="402" t="s">
        <v>296</v>
      </c>
      <c r="C41" s="397">
        <v>37773</v>
      </c>
      <c r="D41" s="405">
        <v>510</v>
      </c>
      <c r="E41" s="399">
        <f t="shared" si="0"/>
        <v>17903</v>
      </c>
    </row>
    <row r="42" spans="1:6" hidden="1" x14ac:dyDescent="0.2">
      <c r="A42" s="401" t="s">
        <v>37</v>
      </c>
      <c r="B42" s="402" t="s">
        <v>296</v>
      </c>
      <c r="C42" s="397">
        <v>37773</v>
      </c>
      <c r="D42" s="403">
        <v>750</v>
      </c>
      <c r="E42" s="399">
        <f t="shared" si="0"/>
        <v>18653</v>
      </c>
    </row>
    <row r="43" spans="1:6" x14ac:dyDescent="0.2">
      <c r="A43" s="401" t="s">
        <v>65</v>
      </c>
      <c r="B43" s="402" t="s">
        <v>57</v>
      </c>
      <c r="C43" s="397">
        <v>37834</v>
      </c>
      <c r="D43" s="403">
        <v>530</v>
      </c>
      <c r="E43" s="399">
        <f t="shared" si="0"/>
        <v>19183</v>
      </c>
    </row>
    <row r="44" spans="1:6" hidden="1" x14ac:dyDescent="0.2">
      <c r="A44" s="401" t="s">
        <v>334</v>
      </c>
      <c r="B44" s="402" t="s">
        <v>307</v>
      </c>
      <c r="C44" s="397">
        <v>37956</v>
      </c>
      <c r="D44" s="406">
        <v>80</v>
      </c>
      <c r="E44" s="399">
        <f t="shared" si="0"/>
        <v>19263</v>
      </c>
    </row>
    <row r="45" spans="1:6" hidden="1" x14ac:dyDescent="0.2">
      <c r="A45" s="401" t="s">
        <v>335</v>
      </c>
      <c r="B45" s="402" t="s">
        <v>307</v>
      </c>
      <c r="C45" s="397">
        <v>38139</v>
      </c>
      <c r="D45" s="407">
        <v>-11</v>
      </c>
      <c r="E45" s="399">
        <f t="shared" si="0"/>
        <v>19252</v>
      </c>
    </row>
    <row r="46" spans="1:6" hidden="1" x14ac:dyDescent="0.2">
      <c r="A46" s="401" t="s">
        <v>336</v>
      </c>
      <c r="B46" s="402" t="s">
        <v>307</v>
      </c>
      <c r="C46" s="397">
        <v>39448</v>
      </c>
      <c r="D46" s="407">
        <v>-23</v>
      </c>
      <c r="E46" s="399">
        <f t="shared" si="0"/>
        <v>19229</v>
      </c>
    </row>
    <row r="47" spans="1:6" x14ac:dyDescent="0.2">
      <c r="A47" s="401" t="s">
        <v>297</v>
      </c>
      <c r="B47" s="402" t="s">
        <v>57</v>
      </c>
      <c r="C47" s="397">
        <v>36951</v>
      </c>
      <c r="D47" s="403">
        <v>545</v>
      </c>
      <c r="E47" s="399">
        <f>D47+0</f>
        <v>545</v>
      </c>
      <c r="F47" s="400"/>
    </row>
    <row r="48" spans="1:6" x14ac:dyDescent="0.2">
      <c r="A48" s="401" t="s">
        <v>298</v>
      </c>
      <c r="B48" s="402" t="s">
        <v>57</v>
      </c>
      <c r="C48" s="397">
        <v>37012</v>
      </c>
      <c r="D48" s="403">
        <v>520</v>
      </c>
      <c r="E48" s="399">
        <f t="shared" ref="E48:E91" si="1">D48+E47</f>
        <v>1065</v>
      </c>
      <c r="F48" s="400"/>
    </row>
    <row r="49" spans="1:6" x14ac:dyDescent="0.2">
      <c r="A49" s="401" t="s">
        <v>302</v>
      </c>
      <c r="B49" s="402" t="s">
        <v>57</v>
      </c>
      <c r="C49" s="397">
        <v>37043</v>
      </c>
      <c r="D49" s="403">
        <v>560</v>
      </c>
      <c r="E49" s="399">
        <f t="shared" si="1"/>
        <v>1625</v>
      </c>
      <c r="F49" s="400"/>
    </row>
    <row r="50" spans="1:6" x14ac:dyDescent="0.2">
      <c r="A50" s="401" t="s">
        <v>64</v>
      </c>
      <c r="B50" s="402" t="s">
        <v>57</v>
      </c>
      <c r="C50" s="397">
        <v>37104</v>
      </c>
      <c r="D50" s="403">
        <v>70</v>
      </c>
      <c r="E50" s="399">
        <f t="shared" si="1"/>
        <v>1695</v>
      </c>
      <c r="F50" s="400"/>
    </row>
    <row r="51" spans="1:6" x14ac:dyDescent="0.2">
      <c r="A51" s="396" t="s">
        <v>317</v>
      </c>
      <c r="B51" s="259" t="s">
        <v>57</v>
      </c>
      <c r="C51" s="397">
        <v>37257</v>
      </c>
      <c r="D51" s="396">
        <v>250</v>
      </c>
      <c r="E51" s="399">
        <f t="shared" si="1"/>
        <v>1945</v>
      </c>
      <c r="F51" s="400"/>
    </row>
    <row r="52" spans="1:6" x14ac:dyDescent="0.2">
      <c r="A52" s="401" t="s">
        <v>323</v>
      </c>
      <c r="B52" s="402" t="s">
        <v>57</v>
      </c>
      <c r="C52" s="397">
        <v>37408</v>
      </c>
      <c r="D52" s="403">
        <v>530</v>
      </c>
      <c r="E52" s="399">
        <f t="shared" si="1"/>
        <v>2475</v>
      </c>
      <c r="F52" s="400"/>
    </row>
    <row r="53" spans="1:6" x14ac:dyDescent="0.2">
      <c r="A53" s="401" t="s">
        <v>324</v>
      </c>
      <c r="B53" s="402" t="s">
        <v>57</v>
      </c>
      <c r="C53" s="397">
        <v>37408</v>
      </c>
      <c r="D53" s="403">
        <v>530</v>
      </c>
      <c r="E53" s="399">
        <f t="shared" si="1"/>
        <v>3005</v>
      </c>
      <c r="F53" s="400"/>
    </row>
    <row r="54" spans="1:6" x14ac:dyDescent="0.2">
      <c r="A54" s="401" t="s">
        <v>66</v>
      </c>
      <c r="B54" s="402" t="s">
        <v>57</v>
      </c>
      <c r="C54" s="397">
        <v>37469</v>
      </c>
      <c r="D54" s="403">
        <v>550</v>
      </c>
      <c r="E54" s="399">
        <f t="shared" si="1"/>
        <v>3555</v>
      </c>
      <c r="F54" s="400"/>
    </row>
    <row r="55" spans="1:6" x14ac:dyDescent="0.2">
      <c r="A55" s="401" t="s">
        <v>327</v>
      </c>
      <c r="B55" s="402" t="s">
        <v>57</v>
      </c>
      <c r="C55" s="397">
        <v>37622</v>
      </c>
      <c r="D55" s="403">
        <v>1250</v>
      </c>
      <c r="E55" s="399">
        <f t="shared" si="1"/>
        <v>4805</v>
      </c>
      <c r="F55" s="400"/>
    </row>
    <row r="56" spans="1:6" x14ac:dyDescent="0.2">
      <c r="A56" s="401" t="s">
        <v>329</v>
      </c>
      <c r="B56" s="402" t="s">
        <v>57</v>
      </c>
      <c r="C56" s="397">
        <v>37681</v>
      </c>
      <c r="D56" s="403">
        <v>1040</v>
      </c>
      <c r="E56" s="399">
        <f t="shared" si="1"/>
        <v>5845</v>
      </c>
      <c r="F56" s="400"/>
    </row>
    <row r="57" spans="1:6" x14ac:dyDescent="0.2">
      <c r="A57" s="396" t="s">
        <v>331</v>
      </c>
      <c r="B57" s="402" t="s">
        <v>57</v>
      </c>
      <c r="C57" s="397">
        <v>37742</v>
      </c>
      <c r="D57" s="403">
        <v>750</v>
      </c>
      <c r="E57" s="399">
        <f t="shared" si="1"/>
        <v>6595</v>
      </c>
      <c r="F57" s="400"/>
    </row>
    <row r="58" spans="1:6" x14ac:dyDescent="0.2">
      <c r="A58" s="401" t="s">
        <v>65</v>
      </c>
      <c r="B58" s="402" t="s">
        <v>57</v>
      </c>
      <c r="C58" s="397">
        <v>37834</v>
      </c>
      <c r="D58" s="403">
        <v>530</v>
      </c>
      <c r="E58" s="399">
        <f t="shared" si="1"/>
        <v>7125</v>
      </c>
      <c r="F58" s="400"/>
    </row>
    <row r="59" spans="1:6" hidden="1" x14ac:dyDescent="0.2">
      <c r="A59" s="396" t="s">
        <v>314</v>
      </c>
      <c r="B59" s="259" t="s">
        <v>315</v>
      </c>
      <c r="C59" s="397">
        <v>37135</v>
      </c>
      <c r="D59" s="396">
        <v>350</v>
      </c>
      <c r="E59" s="399">
        <f t="shared" si="1"/>
        <v>7475</v>
      </c>
      <c r="F59" s="400"/>
    </row>
    <row r="60" spans="1:6" hidden="1" x14ac:dyDescent="0.2">
      <c r="A60" s="401" t="s">
        <v>27</v>
      </c>
      <c r="B60" s="402" t="s">
        <v>305</v>
      </c>
      <c r="C60" s="397">
        <v>37043</v>
      </c>
      <c r="D60" s="403">
        <v>500</v>
      </c>
      <c r="E60" s="399">
        <f t="shared" si="1"/>
        <v>7975</v>
      </c>
      <c r="F60" s="400"/>
    </row>
    <row r="61" spans="1:6" hidden="1" x14ac:dyDescent="0.2">
      <c r="A61" s="401" t="s">
        <v>308</v>
      </c>
      <c r="B61" s="402" t="s">
        <v>305</v>
      </c>
      <c r="C61" s="397">
        <v>37073</v>
      </c>
      <c r="D61" s="403">
        <v>500</v>
      </c>
      <c r="E61" s="399">
        <f t="shared" si="1"/>
        <v>8475</v>
      </c>
      <c r="F61" s="400"/>
    </row>
    <row r="62" spans="1:6" hidden="1" x14ac:dyDescent="0.2">
      <c r="A62" s="401" t="s">
        <v>325</v>
      </c>
      <c r="B62" s="402" t="s">
        <v>305</v>
      </c>
      <c r="C62" s="397">
        <v>37438</v>
      </c>
      <c r="D62" s="403">
        <v>880</v>
      </c>
      <c r="E62" s="399">
        <f t="shared" si="1"/>
        <v>9355</v>
      </c>
      <c r="F62" s="400"/>
    </row>
    <row r="63" spans="1:6" hidden="1" x14ac:dyDescent="0.2">
      <c r="A63" s="401" t="s">
        <v>35</v>
      </c>
      <c r="B63" s="402" t="s">
        <v>305</v>
      </c>
      <c r="C63" s="397">
        <v>37500</v>
      </c>
      <c r="D63" s="403">
        <v>1060</v>
      </c>
      <c r="E63" s="399">
        <f t="shared" si="1"/>
        <v>10415</v>
      </c>
      <c r="F63" s="400"/>
    </row>
    <row r="64" spans="1:6" hidden="1" x14ac:dyDescent="0.2">
      <c r="A64" s="396" t="s">
        <v>328</v>
      </c>
      <c r="B64" s="259" t="s">
        <v>305</v>
      </c>
      <c r="C64" s="397">
        <v>37653</v>
      </c>
      <c r="D64" s="396">
        <v>600</v>
      </c>
      <c r="E64" s="399">
        <f t="shared" si="1"/>
        <v>11015</v>
      </c>
      <c r="F64" s="400"/>
    </row>
    <row r="65" spans="1:6" hidden="1" x14ac:dyDescent="0.2">
      <c r="A65" s="401" t="s">
        <v>306</v>
      </c>
      <c r="B65" s="402" t="s">
        <v>307</v>
      </c>
      <c r="C65" s="397">
        <v>37073</v>
      </c>
      <c r="D65" s="403">
        <v>490</v>
      </c>
      <c r="E65" s="399">
        <f t="shared" si="1"/>
        <v>11505</v>
      </c>
      <c r="F65" s="400"/>
    </row>
    <row r="66" spans="1:6" hidden="1" x14ac:dyDescent="0.2">
      <c r="A66" s="401" t="s">
        <v>309</v>
      </c>
      <c r="B66" s="402" t="s">
        <v>307</v>
      </c>
      <c r="C66" s="397">
        <v>37104</v>
      </c>
      <c r="D66" s="403">
        <v>270</v>
      </c>
      <c r="E66" s="399">
        <f t="shared" si="1"/>
        <v>11775</v>
      </c>
    </row>
    <row r="67" spans="1:6" hidden="1" x14ac:dyDescent="0.2">
      <c r="A67" s="401" t="s">
        <v>316</v>
      </c>
      <c r="B67" s="402" t="s">
        <v>307</v>
      </c>
      <c r="C67" s="397">
        <v>37226</v>
      </c>
      <c r="D67" s="398">
        <v>35</v>
      </c>
      <c r="E67" s="399">
        <f t="shared" si="1"/>
        <v>11810</v>
      </c>
      <c r="F67" s="400"/>
    </row>
    <row r="68" spans="1:6" hidden="1" x14ac:dyDescent="0.2">
      <c r="A68" s="401" t="s">
        <v>320</v>
      </c>
      <c r="B68" s="402" t="s">
        <v>307</v>
      </c>
      <c r="C68" s="397">
        <v>37408</v>
      </c>
      <c r="D68" s="403">
        <v>280</v>
      </c>
      <c r="E68" s="399">
        <f t="shared" si="1"/>
        <v>12090</v>
      </c>
      <c r="F68" s="400"/>
    </row>
    <row r="69" spans="1:6" hidden="1" x14ac:dyDescent="0.2">
      <c r="A69" s="401" t="s">
        <v>321</v>
      </c>
      <c r="B69" s="402" t="s">
        <v>307</v>
      </c>
      <c r="C69" s="397">
        <v>37408</v>
      </c>
      <c r="D69" s="403">
        <v>249</v>
      </c>
      <c r="E69" s="399">
        <f t="shared" si="1"/>
        <v>12339</v>
      </c>
      <c r="F69" s="400"/>
    </row>
    <row r="70" spans="1:6" hidden="1" x14ac:dyDescent="0.2">
      <c r="A70" s="401" t="s">
        <v>322</v>
      </c>
      <c r="B70" s="402" t="s">
        <v>307</v>
      </c>
      <c r="C70" s="397">
        <v>37408</v>
      </c>
      <c r="D70" s="403">
        <v>536</v>
      </c>
      <c r="E70" s="399">
        <f t="shared" si="1"/>
        <v>12875</v>
      </c>
      <c r="F70" s="400"/>
    </row>
    <row r="71" spans="1:6" hidden="1" x14ac:dyDescent="0.2">
      <c r="A71" s="401" t="s">
        <v>333</v>
      </c>
      <c r="B71" s="402" t="s">
        <v>307</v>
      </c>
      <c r="C71" s="397">
        <v>37773</v>
      </c>
      <c r="D71" s="403">
        <v>550</v>
      </c>
      <c r="E71" s="399">
        <f t="shared" si="1"/>
        <v>13425</v>
      </c>
      <c r="F71" s="400"/>
    </row>
    <row r="72" spans="1:6" hidden="1" x14ac:dyDescent="0.2">
      <c r="A72" s="401" t="s">
        <v>334</v>
      </c>
      <c r="B72" s="402" t="s">
        <v>307</v>
      </c>
      <c r="C72" s="397">
        <v>37956</v>
      </c>
      <c r="D72" s="406">
        <v>80</v>
      </c>
      <c r="E72" s="399">
        <f t="shared" si="1"/>
        <v>13505</v>
      </c>
      <c r="F72" s="400"/>
    </row>
    <row r="73" spans="1:6" hidden="1" x14ac:dyDescent="0.2">
      <c r="A73" s="401" t="s">
        <v>335</v>
      </c>
      <c r="B73" s="402" t="s">
        <v>307</v>
      </c>
      <c r="C73" s="397">
        <v>38139</v>
      </c>
      <c r="D73" s="407">
        <v>-11</v>
      </c>
      <c r="E73" s="399">
        <f t="shared" si="1"/>
        <v>13494</v>
      </c>
      <c r="F73" s="400"/>
    </row>
    <row r="74" spans="1:6" hidden="1" x14ac:dyDescent="0.2">
      <c r="A74" s="401" t="s">
        <v>336</v>
      </c>
      <c r="B74" s="402" t="s">
        <v>307</v>
      </c>
      <c r="C74" s="397">
        <v>39448</v>
      </c>
      <c r="D74" s="407">
        <v>-23</v>
      </c>
      <c r="E74" s="399">
        <f t="shared" si="1"/>
        <v>13471</v>
      </c>
      <c r="F74" s="400"/>
    </row>
    <row r="75" spans="1:6" hidden="1" x14ac:dyDescent="0.2">
      <c r="A75" s="401" t="s">
        <v>299</v>
      </c>
      <c r="B75" s="402" t="s">
        <v>300</v>
      </c>
      <c r="C75" s="397">
        <v>37012</v>
      </c>
      <c r="D75" s="403">
        <v>37</v>
      </c>
      <c r="E75" s="399">
        <f t="shared" si="1"/>
        <v>13508</v>
      </c>
      <c r="F75" s="402"/>
    </row>
    <row r="76" spans="1:6" hidden="1" x14ac:dyDescent="0.2">
      <c r="A76" s="401" t="s">
        <v>303</v>
      </c>
      <c r="B76" s="402" t="s">
        <v>300</v>
      </c>
      <c r="C76" s="397">
        <v>37043</v>
      </c>
      <c r="D76" s="403">
        <v>235</v>
      </c>
      <c r="E76" s="399">
        <f t="shared" si="1"/>
        <v>13743</v>
      </c>
    </row>
    <row r="77" spans="1:6" hidden="1" x14ac:dyDescent="0.2">
      <c r="A77" s="401" t="s">
        <v>304</v>
      </c>
      <c r="B77" s="402" t="s">
        <v>300</v>
      </c>
      <c r="C77" s="397">
        <v>37043</v>
      </c>
      <c r="D77" s="403">
        <v>148</v>
      </c>
      <c r="E77" s="399">
        <f t="shared" si="1"/>
        <v>13891</v>
      </c>
    </row>
    <row r="78" spans="1:6" hidden="1" x14ac:dyDescent="0.2">
      <c r="A78" s="401" t="s">
        <v>318</v>
      </c>
      <c r="B78" s="402" t="s">
        <v>300</v>
      </c>
      <c r="C78" s="397">
        <v>37377</v>
      </c>
      <c r="D78" s="403">
        <v>50</v>
      </c>
      <c r="E78" s="399">
        <f t="shared" si="1"/>
        <v>13941</v>
      </c>
    </row>
    <row r="79" spans="1:6" hidden="1" x14ac:dyDescent="0.2">
      <c r="A79" s="401" t="s">
        <v>319</v>
      </c>
      <c r="B79" s="402" t="s">
        <v>300</v>
      </c>
      <c r="C79" s="397">
        <v>37377</v>
      </c>
      <c r="D79" s="403">
        <v>55</v>
      </c>
      <c r="E79" s="399">
        <f t="shared" si="1"/>
        <v>13996</v>
      </c>
    </row>
    <row r="80" spans="1:6" hidden="1" x14ac:dyDescent="0.2">
      <c r="A80" s="401" t="s">
        <v>326</v>
      </c>
      <c r="B80" s="402" t="s">
        <v>300</v>
      </c>
      <c r="C80" s="397">
        <v>37622</v>
      </c>
      <c r="D80" s="396">
        <v>-90</v>
      </c>
      <c r="E80" s="399">
        <f t="shared" si="1"/>
        <v>13906</v>
      </c>
    </row>
    <row r="81" spans="1:5" hidden="1" x14ac:dyDescent="0.2">
      <c r="A81" s="401" t="s">
        <v>332</v>
      </c>
      <c r="B81" s="402" t="s">
        <v>300</v>
      </c>
      <c r="C81" s="397">
        <v>37742</v>
      </c>
      <c r="D81" s="403">
        <v>460</v>
      </c>
      <c r="E81" s="399">
        <f t="shared" si="1"/>
        <v>14366</v>
      </c>
    </row>
    <row r="82" spans="1:5" hidden="1" x14ac:dyDescent="0.2">
      <c r="A82" s="396" t="s">
        <v>295</v>
      </c>
      <c r="B82" s="259" t="s">
        <v>296</v>
      </c>
      <c r="C82" s="397">
        <v>36951</v>
      </c>
      <c r="D82" s="398">
        <v>16</v>
      </c>
      <c r="E82" s="399">
        <f t="shared" si="1"/>
        <v>14382</v>
      </c>
    </row>
    <row r="83" spans="1:5" hidden="1" x14ac:dyDescent="0.2">
      <c r="A83" s="396" t="s">
        <v>301</v>
      </c>
      <c r="B83" s="259" t="s">
        <v>296</v>
      </c>
      <c r="C83" s="397">
        <v>37043</v>
      </c>
      <c r="D83" s="396">
        <v>49</v>
      </c>
      <c r="E83" s="399">
        <f t="shared" si="1"/>
        <v>14431</v>
      </c>
    </row>
    <row r="84" spans="1:5" hidden="1" x14ac:dyDescent="0.2">
      <c r="A84" s="401" t="s">
        <v>31</v>
      </c>
      <c r="B84" s="402" t="s">
        <v>296</v>
      </c>
      <c r="C84" s="397">
        <v>37622</v>
      </c>
      <c r="D84" s="403">
        <v>720</v>
      </c>
      <c r="E84" s="399">
        <f t="shared" si="1"/>
        <v>15151</v>
      </c>
    </row>
    <row r="85" spans="1:5" hidden="1" x14ac:dyDescent="0.2">
      <c r="A85" s="401" t="s">
        <v>330</v>
      </c>
      <c r="B85" s="402" t="s">
        <v>296</v>
      </c>
      <c r="C85" s="397">
        <v>37681</v>
      </c>
      <c r="D85" s="403">
        <v>500</v>
      </c>
      <c r="E85" s="399">
        <f t="shared" si="1"/>
        <v>15651</v>
      </c>
    </row>
    <row r="86" spans="1:5" hidden="1" x14ac:dyDescent="0.2">
      <c r="A86" s="401" t="s">
        <v>36</v>
      </c>
      <c r="B86" s="402" t="s">
        <v>296</v>
      </c>
      <c r="C86" s="397">
        <v>37773</v>
      </c>
      <c r="D86" s="405">
        <v>510</v>
      </c>
      <c r="E86" s="399">
        <f t="shared" si="1"/>
        <v>16161</v>
      </c>
    </row>
    <row r="87" spans="1:5" hidden="1" x14ac:dyDescent="0.2">
      <c r="A87" s="401" t="s">
        <v>37</v>
      </c>
      <c r="B87" s="402" t="s">
        <v>296</v>
      </c>
      <c r="C87" s="397">
        <v>37773</v>
      </c>
      <c r="D87" s="403">
        <v>750</v>
      </c>
      <c r="E87" s="399">
        <f t="shared" si="1"/>
        <v>16911</v>
      </c>
    </row>
    <row r="88" spans="1:5" hidden="1" x14ac:dyDescent="0.2">
      <c r="A88" s="404" t="s">
        <v>310</v>
      </c>
      <c r="B88" s="259" t="s">
        <v>311</v>
      </c>
      <c r="C88" s="397">
        <v>37104</v>
      </c>
      <c r="D88" s="259">
        <v>450</v>
      </c>
      <c r="E88" s="399">
        <f t="shared" si="1"/>
        <v>17361</v>
      </c>
    </row>
    <row r="89" spans="1:5" hidden="1" x14ac:dyDescent="0.2">
      <c r="A89" s="401" t="s">
        <v>312</v>
      </c>
      <c r="B89" s="402" t="s">
        <v>313</v>
      </c>
      <c r="C89" s="397">
        <v>37104</v>
      </c>
      <c r="D89" s="403">
        <v>320</v>
      </c>
      <c r="E89" s="399">
        <f t="shared" si="1"/>
        <v>17681</v>
      </c>
    </row>
    <row r="90" spans="1:5" hidden="1" x14ac:dyDescent="0.2">
      <c r="A90" s="401" t="s">
        <v>28</v>
      </c>
      <c r="B90" s="402" t="s">
        <v>313</v>
      </c>
      <c r="C90" s="397">
        <v>37196</v>
      </c>
      <c r="D90" s="403">
        <v>1048</v>
      </c>
      <c r="E90" s="399">
        <f t="shared" si="1"/>
        <v>18729</v>
      </c>
    </row>
    <row r="91" spans="1:5" hidden="1" x14ac:dyDescent="0.2">
      <c r="A91" s="401" t="s">
        <v>34</v>
      </c>
      <c r="B91" s="402" t="s">
        <v>313</v>
      </c>
      <c r="C91" s="397">
        <v>37438</v>
      </c>
      <c r="D91" s="403">
        <v>500</v>
      </c>
      <c r="E91" s="399">
        <f t="shared" si="1"/>
        <v>19229</v>
      </c>
    </row>
  </sheetData>
  <autoFilter ref="A1:E91">
    <filterColumn colId="1">
      <filters>
        <filter val="DSW"/>
      </filters>
    </filterColumn>
  </autoFilter>
  <hyperlinks>
    <hyperlink ref="A24" r:id="rId1" display="http://www.energy.state.or.us/office/rel/rel98g.htm"/>
    <hyperlink ref="A3" r:id="rId2" display="http://nrstg1s.djnr.com/cgi-bin/DJInteractive?cgi=WEB_FLAT_PAGE&amp;GJANum=228471440&amp;page=wrapper/index&amp;entry_point=1"/>
    <hyperlink ref="A44" r:id="rId3" display="http://nrstg1s.djnr.com/cgi-bin/DJInteractive?cgi=WEB_FLAT_PAGE&amp;GJANum=228471440&amp;page=wrapper/index&amp;entry_point=1"/>
    <hyperlink ref="A12" r:id="rId4" display="http://www.energy.state.or.us/office/rel/rel98e.htm"/>
    <hyperlink ref="A69" r:id="rId5" display="http://www.energy.state.or.us/office/rel/rel98g.htm"/>
    <hyperlink ref="A47" r:id="rId6" display="http://nrstg1s.djnr.com/cgi-bin/DJInteractive?cgi=WEB_FLAT_PAGE&amp;GJANum=228471440&amp;page=wrapper/index&amp;entry_point=1"/>
    <hyperlink ref="A72" r:id="rId7" display="http://nrstg1s.djnr.com/cgi-bin/DJInteractive?cgi=WEB_FLAT_PAGE&amp;GJANum=228471440&amp;page=wrapper/index&amp;entry_point=1"/>
    <hyperlink ref="A61" r:id="rId8" display="http://www.energy.state.or.us/office/rel/rel98e.htm"/>
  </hyperlinks>
  <pageMargins left="0.75" right="0.75" top="1" bottom="1" header="0.5" footer="0.5"/>
  <pageSetup orientation="portrait" verticalDpi="0" r:id="rId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5"/>
  <sheetViews>
    <sheetView workbookViewId="0">
      <selection activeCell="F16" sqref="F16"/>
    </sheetView>
  </sheetViews>
  <sheetFormatPr defaultColWidth="9.109375" defaultRowHeight="10.199999999999999" x14ac:dyDescent="0.2"/>
  <cols>
    <col min="1" max="1" width="5.88671875" style="21" bestFit="1" customWidth="1"/>
    <col min="2" max="2" width="6.44140625" style="21" bestFit="1" customWidth="1"/>
    <col min="3" max="3" width="10.88671875" style="21" customWidth="1"/>
    <col min="4" max="4" width="10.44140625" style="21" bestFit="1" customWidth="1"/>
    <col min="5" max="5" width="12.44140625" style="21" bestFit="1" customWidth="1"/>
    <col min="6" max="6" width="8.5546875" style="21" bestFit="1" customWidth="1"/>
    <col min="7" max="7" width="11.88671875" style="21" bestFit="1" customWidth="1"/>
    <col min="8" max="8" width="8.88671875" style="21" bestFit="1" customWidth="1"/>
    <col min="9" max="9" width="14.88671875" style="21" bestFit="1" customWidth="1"/>
    <col min="10" max="10" width="13.88671875" style="21" bestFit="1" customWidth="1"/>
    <col min="11" max="11" width="8.44140625" style="21" bestFit="1" customWidth="1"/>
    <col min="12" max="12" width="10.88671875" style="21" bestFit="1" customWidth="1"/>
    <col min="13" max="13" width="8" style="21" bestFit="1" customWidth="1"/>
    <col min="14" max="14" width="9.33203125" style="21" bestFit="1" customWidth="1"/>
    <col min="15" max="16" width="8" style="21" bestFit="1" customWidth="1"/>
    <col min="17" max="21" width="9" style="21" bestFit="1" customWidth="1"/>
    <col min="22" max="22" width="9.109375" style="21"/>
    <col min="23" max="23" width="9.6640625" style="21" bestFit="1" customWidth="1"/>
    <col min="24" max="24" width="7.88671875" style="21" bestFit="1" customWidth="1"/>
    <col min="25" max="25" width="2.6640625" style="21" bestFit="1" customWidth="1"/>
    <col min="26" max="16384" width="9.109375" style="21"/>
  </cols>
  <sheetData>
    <row r="1" spans="2:26" x14ac:dyDescent="0.2">
      <c r="C1" s="326" t="s">
        <v>224</v>
      </c>
      <c r="E1" s="326" t="s">
        <v>224</v>
      </c>
      <c r="H1" s="326" t="s">
        <v>224</v>
      </c>
      <c r="K1" s="326" t="s">
        <v>224</v>
      </c>
      <c r="L1" s="316">
        <v>1</v>
      </c>
      <c r="M1" s="316">
        <v>0.9</v>
      </c>
      <c r="N1" s="316">
        <v>0.6</v>
      </c>
      <c r="O1" s="316">
        <v>0.5</v>
      </c>
      <c r="P1" s="316">
        <v>0.25</v>
      </c>
      <c r="Q1" s="318">
        <v>1</v>
      </c>
      <c r="R1" s="318">
        <v>0.9</v>
      </c>
      <c r="S1" s="318">
        <v>0.6</v>
      </c>
      <c r="T1" s="318">
        <v>0.5</v>
      </c>
      <c r="U1" s="318">
        <v>0.25</v>
      </c>
      <c r="W1" s="21">
        <v>0.56000000000000005</v>
      </c>
      <c r="X1" s="21">
        <v>250</v>
      </c>
      <c r="Y1" s="21">
        <v>50</v>
      </c>
    </row>
    <row r="2" spans="2:26" s="25" customFormat="1" ht="10.8" thickBot="1" x14ac:dyDescent="0.25">
      <c r="B2" s="25" t="s">
        <v>83</v>
      </c>
      <c r="C2" s="25" t="s">
        <v>215</v>
      </c>
      <c r="D2" s="25" t="s">
        <v>217</v>
      </c>
      <c r="E2" s="25" t="s">
        <v>216</v>
      </c>
      <c r="F2" s="25" t="s">
        <v>218</v>
      </c>
      <c r="G2" s="25" t="s">
        <v>209</v>
      </c>
      <c r="H2" s="25" t="s">
        <v>210</v>
      </c>
      <c r="I2" s="25" t="s">
        <v>219</v>
      </c>
      <c r="J2" s="25" t="s">
        <v>211</v>
      </c>
      <c r="K2" s="25" t="s">
        <v>212</v>
      </c>
      <c r="L2" s="317" t="s">
        <v>214</v>
      </c>
      <c r="M2" s="317" t="s">
        <v>220</v>
      </c>
      <c r="N2" s="317" t="s">
        <v>220</v>
      </c>
      <c r="O2" s="317" t="s">
        <v>220</v>
      </c>
      <c r="P2" s="317" t="s">
        <v>220</v>
      </c>
      <c r="Q2" s="319" t="s">
        <v>213</v>
      </c>
      <c r="R2" s="319" t="s">
        <v>213</v>
      </c>
      <c r="S2" s="319" t="s">
        <v>213</v>
      </c>
      <c r="T2" s="319" t="s">
        <v>213</v>
      </c>
      <c r="U2" s="319" t="s">
        <v>213</v>
      </c>
      <c r="W2" s="25" t="s">
        <v>207</v>
      </c>
    </row>
    <row r="3" spans="2:26" x14ac:dyDescent="0.2">
      <c r="B3" s="97">
        <v>36892</v>
      </c>
      <c r="C3" s="23">
        <f>HLOOKUP($X3,[5]Data!$AC$7:$CE$22,4)/1000</f>
        <v>2667.2492903225807</v>
      </c>
      <c r="D3" s="23">
        <v>1900</v>
      </c>
      <c r="E3" s="23">
        <f>HLOOKUP($X3,[4]Data!$S$7:$BU$78,11)/1000</f>
        <v>180.47170967741937</v>
      </c>
      <c r="F3" s="315">
        <f t="shared" ref="F3:F14" si="0">C3-E3-D3</f>
        <v>586.77758064516138</v>
      </c>
      <c r="G3" s="21">
        <v>850</v>
      </c>
      <c r="H3" s="332">
        <v>550</v>
      </c>
      <c r="I3" s="23">
        <f>SUM(F3:H3)</f>
        <v>1986.7775806451614</v>
      </c>
      <c r="J3" s="21">
        <v>125</v>
      </c>
      <c r="K3" s="23">
        <f>HLOOKUP($X3,[4]Data!$S$7:$BU$78,12)/1000</f>
        <v>616.2341612903225</v>
      </c>
      <c r="L3" s="23" t="e">
        <f>VLOOKUP($B3,'Power Curve'!$D$9:$DU$282,85,0)/1000</f>
        <v>#N/A</v>
      </c>
      <c r="M3" s="23" t="e">
        <f>$L3*M$1</f>
        <v>#N/A</v>
      </c>
      <c r="N3" s="23" t="e">
        <f>$L3*N$1</f>
        <v>#N/A</v>
      </c>
      <c r="O3" s="23" t="e">
        <f>$L3*O$1</f>
        <v>#N/A</v>
      </c>
      <c r="P3" s="23" t="e">
        <f>$L3*P$1</f>
        <v>#N/A</v>
      </c>
      <c r="Q3" s="23" t="e">
        <f>IF(($I3-$J3-$K3-L3)&gt;1200,1200,($I3-$J3-$K3-L3))</f>
        <v>#N/A</v>
      </c>
      <c r="R3" s="23" t="e">
        <f>$I3-$J3-$K3-M3</f>
        <v>#N/A</v>
      </c>
      <c r="S3" s="23" t="e">
        <f>$I3-$J3-$K3-N3</f>
        <v>#N/A</v>
      </c>
      <c r="T3" s="23" t="e">
        <f>$I3-$J3-$K3-O3</f>
        <v>#N/A</v>
      </c>
      <c r="U3" s="23" t="e">
        <f>$I3-$J3-$K3-P3</f>
        <v>#N/A</v>
      </c>
      <c r="W3" s="128" t="e">
        <f ca="1">VLOOKUP($B3,Curves!$A$2:$M$28,12,0)</f>
        <v>#N/A</v>
      </c>
      <c r="X3" s="85">
        <f>DATE(YEAR($B3)-1,MONTH($B3),1)</f>
        <v>36526</v>
      </c>
      <c r="Z3" s="85">
        <f>DATE(YEAR($B3),MONTH($B3)-1,1)</f>
        <v>36861</v>
      </c>
    </row>
    <row r="4" spans="2:26" x14ac:dyDescent="0.2">
      <c r="B4" s="97">
        <v>36923</v>
      </c>
      <c r="C4" s="23">
        <f>HLOOKUP($X4,[5]Data!$AC$7:$CE$22,4)/1000</f>
        <v>2700.963724137931</v>
      </c>
      <c r="D4" s="23">
        <v>1900</v>
      </c>
      <c r="E4" s="23">
        <f>HLOOKUP($X4,[4]Data!$S$7:$BU$78,11)/1000</f>
        <v>166.62355172413794</v>
      </c>
      <c r="F4" s="315">
        <f t="shared" si="0"/>
        <v>634.34017241379297</v>
      </c>
      <c r="G4" s="21">
        <v>850</v>
      </c>
      <c r="H4" s="333">
        <v>550</v>
      </c>
      <c r="I4" s="23">
        <f t="shared" ref="I4:I14" si="1">SUM(F4:H4)</f>
        <v>2034.340172413793</v>
      </c>
      <c r="J4" s="21">
        <v>125</v>
      </c>
      <c r="K4" s="23">
        <f>HLOOKUP($X4,[4]Data!$S$7:$BU$78,12)/1000</f>
        <v>526.46765517241374</v>
      </c>
      <c r="L4" s="23">
        <f>VLOOKUP($B4,'Power Curve'!$D$9:$DU$282,85,0)/1000</f>
        <v>0</v>
      </c>
      <c r="M4" s="23">
        <f t="shared" ref="M4:P14" si="2">$L4*M$1</f>
        <v>0</v>
      </c>
      <c r="N4" s="23">
        <f t="shared" si="2"/>
        <v>0</v>
      </c>
      <c r="O4" s="23">
        <f t="shared" si="2"/>
        <v>0</v>
      </c>
      <c r="P4" s="23">
        <f t="shared" si="2"/>
        <v>0</v>
      </c>
      <c r="Q4" s="23">
        <f t="shared" ref="Q4:Q14" si="3">IF(($I4-$J4-$K4-L4)&gt;1200,1200,($I4-$J4-$K4-L4))</f>
        <v>1200</v>
      </c>
      <c r="R4" s="23">
        <f t="shared" ref="R4:R14" si="4">$I4-$J4-$K4-M4</f>
        <v>1382.8725172413792</v>
      </c>
      <c r="S4" s="23">
        <f t="shared" ref="S4:S14" si="5">$I4-$J4-$K4-N4</f>
        <v>1382.8725172413792</v>
      </c>
      <c r="T4" s="23">
        <f t="shared" ref="T4:T14" si="6">$I4-$J4-$K4-O4</f>
        <v>1382.8725172413792</v>
      </c>
      <c r="U4" s="23">
        <f t="shared" ref="U4:U14" si="7">$I4-$J4-$K4-P4</f>
        <v>1382.8725172413792</v>
      </c>
      <c r="W4" s="128">
        <f ca="1">VLOOKUP($B4,Curves!$A$2:$M$28,12,0)</f>
        <v>1.38</v>
      </c>
      <c r="X4" s="85">
        <f t="shared" ref="X4:X14" si="8">DATE(YEAR($B4)-1,MONTH($B4),1)</f>
        <v>36557</v>
      </c>
      <c r="Z4" s="85">
        <f t="shared" ref="Z4:Z14" si="9">DATE(YEAR($B4),MONTH($B4)-1,1)</f>
        <v>36892</v>
      </c>
    </row>
    <row r="5" spans="2:26" x14ac:dyDescent="0.2">
      <c r="B5" s="97">
        <v>36951</v>
      </c>
      <c r="C5" s="23">
        <f>HLOOKUP($X5,[5]Data!$AC$7:$CE$22,4)/1000</f>
        <v>2717.8905806451612</v>
      </c>
      <c r="D5" s="23">
        <v>1900</v>
      </c>
      <c r="E5" s="23">
        <f>HLOOKUP($X5,[4]Data!$S$7:$BU$78,11)/1000</f>
        <v>175.40993548387098</v>
      </c>
      <c r="F5" s="315">
        <f t="shared" si="0"/>
        <v>642.48064516129034</v>
      </c>
      <c r="G5" s="21">
        <v>850</v>
      </c>
      <c r="H5" s="333">
        <v>550</v>
      </c>
      <c r="I5" s="23">
        <f t="shared" si="1"/>
        <v>2042.4806451612903</v>
      </c>
      <c r="J5" s="21">
        <v>125</v>
      </c>
      <c r="K5" s="23">
        <f>HLOOKUP($X5,[4]Data!$S$7:$BU$78,12)/1000</f>
        <v>458.16383870967741</v>
      </c>
      <c r="L5" s="23">
        <f ca="1">VLOOKUP($B5,'Power Curve'!$D$9:$DU$282,85,0)/1000</f>
        <v>32.700000000000003</v>
      </c>
      <c r="M5" s="23">
        <f t="shared" ca="1" si="2"/>
        <v>29.430000000000003</v>
      </c>
      <c r="N5" s="23">
        <f t="shared" ca="1" si="2"/>
        <v>19.62</v>
      </c>
      <c r="O5" s="23">
        <f t="shared" ca="1" si="2"/>
        <v>16.350000000000001</v>
      </c>
      <c r="P5" s="23">
        <f t="shared" ca="1" si="2"/>
        <v>8.1750000000000007</v>
      </c>
      <c r="Q5" s="23">
        <f t="shared" ca="1" si="3"/>
        <v>1200</v>
      </c>
      <c r="R5" s="23">
        <f t="shared" ca="1" si="4"/>
        <v>1429.886806451613</v>
      </c>
      <c r="S5" s="23">
        <f t="shared" ca="1" si="5"/>
        <v>1439.6968064516132</v>
      </c>
      <c r="T5" s="23">
        <f t="shared" ca="1" si="6"/>
        <v>1442.9668064516131</v>
      </c>
      <c r="U5" s="23">
        <f t="shared" ca="1" si="7"/>
        <v>1451.1418064516131</v>
      </c>
      <c r="W5" s="128">
        <f ca="1">VLOOKUP($B5,Curves!$A$2:$M$28,12,0)</f>
        <v>1.1199999999999999</v>
      </c>
      <c r="X5" s="85">
        <f t="shared" si="8"/>
        <v>36586</v>
      </c>
      <c r="Z5" s="85">
        <f t="shared" si="9"/>
        <v>36923</v>
      </c>
    </row>
    <row r="6" spans="2:26" x14ac:dyDescent="0.2">
      <c r="B6" s="97">
        <v>36982</v>
      </c>
      <c r="C6" s="23">
        <f>HLOOKUP($X6,[5]Data!$AC$7:$CE$22,4)/1000</f>
        <v>2674.6212999999998</v>
      </c>
      <c r="D6" s="23">
        <v>1900</v>
      </c>
      <c r="E6" s="23">
        <f>HLOOKUP($X6,[4]Data!$S$7:$BU$78,11)/1000</f>
        <v>154.2723</v>
      </c>
      <c r="F6" s="315">
        <f t="shared" si="0"/>
        <v>620.34899999999971</v>
      </c>
      <c r="G6" s="21">
        <v>850</v>
      </c>
      <c r="H6" s="333">
        <v>550</v>
      </c>
      <c r="I6" s="23">
        <f t="shared" si="1"/>
        <v>2020.3489999999997</v>
      </c>
      <c r="J6" s="21">
        <v>125</v>
      </c>
      <c r="K6" s="23">
        <f>HLOOKUP($X6,[4]Data!$S$7:$BU$78,12)/1000</f>
        <v>458.58123333333333</v>
      </c>
      <c r="L6" s="23">
        <f ca="1">VLOOKUP($B6,'Power Curve'!$D$9:$DU$282,85,0)/1000</f>
        <v>32.700000000000003</v>
      </c>
      <c r="M6" s="23">
        <f t="shared" ca="1" si="2"/>
        <v>29.430000000000003</v>
      </c>
      <c r="N6" s="23">
        <f t="shared" ca="1" si="2"/>
        <v>19.62</v>
      </c>
      <c r="O6" s="23">
        <f t="shared" ca="1" si="2"/>
        <v>16.350000000000001</v>
      </c>
      <c r="P6" s="23">
        <f t="shared" ca="1" si="2"/>
        <v>8.1750000000000007</v>
      </c>
      <c r="Q6" s="23">
        <f t="shared" ca="1" si="3"/>
        <v>1200</v>
      </c>
      <c r="R6" s="23">
        <f t="shared" ca="1" si="4"/>
        <v>1407.3377666666663</v>
      </c>
      <c r="S6" s="23">
        <f t="shared" ca="1" si="5"/>
        <v>1417.1477666666665</v>
      </c>
      <c r="T6" s="23">
        <f t="shared" ca="1" si="6"/>
        <v>1420.4177666666665</v>
      </c>
      <c r="U6" s="23">
        <f t="shared" ca="1" si="7"/>
        <v>1428.5927666666664</v>
      </c>
      <c r="W6" s="128">
        <f ca="1">VLOOKUP($B6,Curves!$A$2:$M$28,12,0)</f>
        <v>0.46499999999999997</v>
      </c>
      <c r="X6" s="85">
        <f t="shared" si="8"/>
        <v>36617</v>
      </c>
      <c r="Z6" s="85">
        <f t="shared" si="9"/>
        <v>36951</v>
      </c>
    </row>
    <row r="7" spans="2:26" x14ac:dyDescent="0.2">
      <c r="B7" s="97">
        <v>37012</v>
      </c>
      <c r="C7" s="23">
        <f>HLOOKUP($X7,[5]Data!$AC$7:$CE$22,4)/1000</f>
        <v>2665.5986451612903</v>
      </c>
      <c r="D7" s="23">
        <v>1900</v>
      </c>
      <c r="E7" s="23">
        <f>HLOOKUP($X7,[4]Data!$S$7:$BU$78,11)/1000</f>
        <v>165.72</v>
      </c>
      <c r="F7" s="315">
        <f t="shared" si="0"/>
        <v>599.87864516129048</v>
      </c>
      <c r="G7" s="21">
        <v>850</v>
      </c>
      <c r="H7" s="333">
        <v>550</v>
      </c>
      <c r="I7" s="23">
        <f t="shared" si="1"/>
        <v>1999.8786451612905</v>
      </c>
      <c r="J7" s="21">
        <v>125</v>
      </c>
      <c r="K7" s="23">
        <f>HLOOKUP($X7,[4]Data!$S$7:$BU$78,12)/1000</f>
        <v>547.81019354838713</v>
      </c>
      <c r="L7" s="23">
        <f ca="1">VLOOKUP($B7,'Power Curve'!$D$9:$DU$282,85,0)/1000</f>
        <v>32.700000000000003</v>
      </c>
      <c r="M7" s="23">
        <f t="shared" ca="1" si="2"/>
        <v>29.430000000000003</v>
      </c>
      <c r="N7" s="23">
        <f t="shared" ca="1" si="2"/>
        <v>19.62</v>
      </c>
      <c r="O7" s="23">
        <f t="shared" ca="1" si="2"/>
        <v>16.350000000000001</v>
      </c>
      <c r="P7" s="23">
        <f t="shared" ca="1" si="2"/>
        <v>8.1750000000000007</v>
      </c>
      <c r="Q7" s="23">
        <f t="shared" ca="1" si="3"/>
        <v>1200</v>
      </c>
      <c r="R7" s="23">
        <f t="shared" ca="1" si="4"/>
        <v>1297.6384516129033</v>
      </c>
      <c r="S7" s="23">
        <f t="shared" ca="1" si="5"/>
        <v>1307.4484516129035</v>
      </c>
      <c r="T7" s="23">
        <f t="shared" ca="1" si="6"/>
        <v>1310.7184516129034</v>
      </c>
      <c r="U7" s="23">
        <f t="shared" ca="1" si="7"/>
        <v>1318.8934516129034</v>
      </c>
      <c r="W7" s="128">
        <f ca="1">VLOOKUP($B7,Curves!$A$2:$M$28,12,0)</f>
        <v>0.93500000000000005</v>
      </c>
      <c r="X7" s="85">
        <f t="shared" si="8"/>
        <v>36647</v>
      </c>
      <c r="Z7" s="85">
        <f t="shared" si="9"/>
        <v>36982</v>
      </c>
    </row>
    <row r="8" spans="2:26" x14ac:dyDescent="0.2">
      <c r="B8" s="97">
        <v>37043</v>
      </c>
      <c r="C8" s="23">
        <f>HLOOKUP($X8,[5]Data!$AC$7:$CE$22,4)/1000</f>
        <v>2607.1737333333335</v>
      </c>
      <c r="D8" s="23">
        <v>1900</v>
      </c>
      <c r="E8" s="23">
        <f>HLOOKUP($X8,[4]Data!$S$7:$BU$78,11)/1000</f>
        <v>129.28569999999999</v>
      </c>
      <c r="F8" s="315">
        <f t="shared" si="0"/>
        <v>577.88803333333362</v>
      </c>
      <c r="G8" s="21">
        <v>850</v>
      </c>
      <c r="H8" s="333">
        <v>625</v>
      </c>
      <c r="I8" s="23">
        <f t="shared" si="1"/>
        <v>2052.8880333333336</v>
      </c>
      <c r="J8" s="21">
        <v>125</v>
      </c>
      <c r="K8" s="23">
        <f>HLOOKUP($X8,[4]Data!$S$7:$BU$78,12)/1000</f>
        <v>585.10643333333337</v>
      </c>
      <c r="L8" s="23">
        <f ca="1">VLOOKUP($B8,'Power Curve'!$D$9:$DU$282,85,0)/1000</f>
        <v>32.700000000000003</v>
      </c>
      <c r="M8" s="23">
        <f t="shared" ca="1" si="2"/>
        <v>29.430000000000003</v>
      </c>
      <c r="N8" s="23">
        <f t="shared" ca="1" si="2"/>
        <v>19.62</v>
      </c>
      <c r="O8" s="23">
        <f t="shared" ca="1" si="2"/>
        <v>16.350000000000001</v>
      </c>
      <c r="P8" s="23">
        <f t="shared" ca="1" si="2"/>
        <v>8.1750000000000007</v>
      </c>
      <c r="Q8" s="23">
        <f t="shared" ca="1" si="3"/>
        <v>1200</v>
      </c>
      <c r="R8" s="23">
        <f t="shared" ca="1" si="4"/>
        <v>1313.3516000000002</v>
      </c>
      <c r="S8" s="23">
        <f t="shared" ca="1" si="5"/>
        <v>1323.1616000000004</v>
      </c>
      <c r="T8" s="23">
        <f t="shared" ca="1" si="6"/>
        <v>1326.4316000000003</v>
      </c>
      <c r="U8" s="23">
        <f t="shared" ca="1" si="7"/>
        <v>1334.6066000000003</v>
      </c>
      <c r="W8" s="128">
        <f ca="1">VLOOKUP($B8,Curves!$A$2:$M$28,12,0)</f>
        <v>1.425</v>
      </c>
      <c r="X8" s="85">
        <f t="shared" si="8"/>
        <v>36678</v>
      </c>
      <c r="Z8" s="85">
        <f t="shared" si="9"/>
        <v>37012</v>
      </c>
    </row>
    <row r="9" spans="2:26" x14ac:dyDescent="0.2">
      <c r="B9" s="97">
        <v>37073</v>
      </c>
      <c r="C9" s="23">
        <f>HLOOKUP($X9,[5]Data!$AC$7:$CE$22,4)/1000</f>
        <v>2681.2149677419357</v>
      </c>
      <c r="D9" s="23">
        <v>1900</v>
      </c>
      <c r="E9" s="23">
        <f>HLOOKUP($X9,[4]Data!$S$7:$BU$78,11)/1000</f>
        <v>141.71577419354838</v>
      </c>
      <c r="F9" s="315">
        <f t="shared" si="0"/>
        <v>639.49919354838721</v>
      </c>
      <c r="G9" s="21">
        <v>850</v>
      </c>
      <c r="H9" s="333">
        <v>625</v>
      </c>
      <c r="I9" s="23">
        <f t="shared" si="1"/>
        <v>2114.4991935483872</v>
      </c>
      <c r="J9" s="21">
        <v>125</v>
      </c>
      <c r="K9" s="23">
        <f>HLOOKUP($X9,[4]Data!$S$7:$BU$78,12)/1000</f>
        <v>677.56558064516128</v>
      </c>
      <c r="L9" s="23">
        <f ca="1">VLOOKUP($B9,'Power Curve'!$D$9:$DU$282,85,0)/1000</f>
        <v>32.700000000000003</v>
      </c>
      <c r="M9" s="23">
        <f t="shared" ca="1" si="2"/>
        <v>29.430000000000003</v>
      </c>
      <c r="N9" s="23">
        <f t="shared" ca="1" si="2"/>
        <v>19.62</v>
      </c>
      <c r="O9" s="23">
        <f t="shared" ca="1" si="2"/>
        <v>16.350000000000001</v>
      </c>
      <c r="P9" s="23">
        <f t="shared" ca="1" si="2"/>
        <v>8.1750000000000007</v>
      </c>
      <c r="Q9" s="23">
        <f t="shared" ca="1" si="3"/>
        <v>1200</v>
      </c>
      <c r="R9" s="23">
        <f t="shared" ca="1" si="4"/>
        <v>1282.5036129032258</v>
      </c>
      <c r="S9" s="23">
        <f t="shared" ca="1" si="5"/>
        <v>1292.3136129032259</v>
      </c>
      <c r="T9" s="23">
        <f t="shared" ca="1" si="6"/>
        <v>1295.5836129032259</v>
      </c>
      <c r="U9" s="23">
        <f t="shared" ca="1" si="7"/>
        <v>1303.7586129032259</v>
      </c>
      <c r="W9" s="128">
        <f ca="1">VLOOKUP($B9,Curves!$A$2:$M$28,12,0)</f>
        <v>1.97</v>
      </c>
      <c r="X9" s="85">
        <f t="shared" si="8"/>
        <v>36708</v>
      </c>
      <c r="Z9" s="85">
        <f t="shared" si="9"/>
        <v>37043</v>
      </c>
    </row>
    <row r="10" spans="2:26" x14ac:dyDescent="0.2">
      <c r="B10" s="97">
        <v>37104</v>
      </c>
      <c r="C10" s="23">
        <f>HLOOKUP($X10,[5]Data!$AC$7:$CE$22,4)/1000</f>
        <v>2690.3446129032259</v>
      </c>
      <c r="D10" s="23">
        <v>1900</v>
      </c>
      <c r="E10" s="23">
        <f>HLOOKUP($X10,[4]Data!$S$7:$BU$78,11)/1000</f>
        <v>190.97648387096774</v>
      </c>
      <c r="F10" s="315">
        <f t="shared" si="0"/>
        <v>599.36812903225837</v>
      </c>
      <c r="G10" s="21">
        <v>850</v>
      </c>
      <c r="H10" s="333">
        <v>625</v>
      </c>
      <c r="I10" s="23">
        <f t="shared" si="1"/>
        <v>2074.3681290322584</v>
      </c>
      <c r="J10" s="21">
        <v>125</v>
      </c>
      <c r="K10" s="23">
        <f>HLOOKUP($X10,[4]Data!$S$7:$BU$78,12)/1000</f>
        <v>753.44387096774199</v>
      </c>
      <c r="L10" s="23">
        <f ca="1">VLOOKUP($B10,'Power Curve'!$D$9:$DU$282,85,0)/1000</f>
        <v>32.700000000000003</v>
      </c>
      <c r="M10" s="23">
        <f t="shared" ca="1" si="2"/>
        <v>29.430000000000003</v>
      </c>
      <c r="N10" s="23">
        <f t="shared" ca="1" si="2"/>
        <v>19.62</v>
      </c>
      <c r="O10" s="23">
        <f t="shared" ca="1" si="2"/>
        <v>16.350000000000001</v>
      </c>
      <c r="P10" s="23">
        <f t="shared" ca="1" si="2"/>
        <v>8.1750000000000007</v>
      </c>
      <c r="Q10" s="23">
        <f t="shared" ca="1" si="3"/>
        <v>1163.2242580645163</v>
      </c>
      <c r="R10" s="23">
        <f t="shared" ca="1" si="4"/>
        <v>1166.4942580645163</v>
      </c>
      <c r="S10" s="23">
        <f t="shared" ca="1" si="5"/>
        <v>1176.3042580645165</v>
      </c>
      <c r="T10" s="23">
        <f t="shared" ca="1" si="6"/>
        <v>1179.5742580645165</v>
      </c>
      <c r="U10" s="23">
        <f t="shared" ca="1" si="7"/>
        <v>1187.7492580645164</v>
      </c>
      <c r="W10" s="128">
        <f ca="1">VLOOKUP($B10,Curves!$A$2:$M$28,12,0)</f>
        <v>2.0499999999999998</v>
      </c>
      <c r="X10" s="85">
        <f t="shared" si="8"/>
        <v>36739</v>
      </c>
      <c r="Z10" s="85">
        <f t="shared" si="9"/>
        <v>37073</v>
      </c>
    </row>
    <row r="11" spans="2:26" x14ac:dyDescent="0.2">
      <c r="B11" s="97">
        <v>37135</v>
      </c>
      <c r="C11" s="23">
        <f>HLOOKUP($X11,[5]Data!$AC$7:$CE$22,4)/1000</f>
        <v>2761.5193333333336</v>
      </c>
      <c r="D11" s="23">
        <v>1900</v>
      </c>
      <c r="E11" s="23">
        <f>HLOOKUP($X11,[4]Data!$S$7:$BU$78,11)/1000</f>
        <v>156.39606666666668</v>
      </c>
      <c r="F11" s="315">
        <f t="shared" si="0"/>
        <v>705.12326666666695</v>
      </c>
      <c r="G11" s="21">
        <v>850</v>
      </c>
      <c r="H11" s="333">
        <v>625</v>
      </c>
      <c r="I11" s="23">
        <f t="shared" si="1"/>
        <v>2180.123266666667</v>
      </c>
      <c r="J11" s="21">
        <v>125</v>
      </c>
      <c r="K11" s="23">
        <f>HLOOKUP($X11,[4]Data!$S$7:$BU$78,12)/1000</f>
        <v>707.10509999999999</v>
      </c>
      <c r="L11" s="23">
        <f ca="1">VLOOKUP($B11,'Power Curve'!$D$9:$DU$282,85,0)/1000</f>
        <v>32.700000000000003</v>
      </c>
      <c r="M11" s="23">
        <f t="shared" ca="1" si="2"/>
        <v>29.430000000000003</v>
      </c>
      <c r="N11" s="23">
        <f t="shared" ca="1" si="2"/>
        <v>19.62</v>
      </c>
      <c r="O11" s="23">
        <f t="shared" ca="1" si="2"/>
        <v>16.350000000000001</v>
      </c>
      <c r="P11" s="23">
        <f t="shared" ca="1" si="2"/>
        <v>8.1750000000000007</v>
      </c>
      <c r="Q11" s="23">
        <f t="shared" ca="1" si="3"/>
        <v>1200</v>
      </c>
      <c r="R11" s="23">
        <f t="shared" ca="1" si="4"/>
        <v>1318.5881666666669</v>
      </c>
      <c r="S11" s="23">
        <f t="shared" ca="1" si="5"/>
        <v>1328.3981666666671</v>
      </c>
      <c r="T11" s="23">
        <f t="shared" ca="1" si="6"/>
        <v>1331.668166666667</v>
      </c>
      <c r="U11" s="23">
        <f t="shared" ca="1" si="7"/>
        <v>1339.843166666667</v>
      </c>
      <c r="W11" s="128">
        <f ca="1">VLOOKUP($B11,Curves!$A$2:$M$28,12,0)</f>
        <v>1.95</v>
      </c>
      <c r="X11" s="85">
        <f t="shared" si="8"/>
        <v>36770</v>
      </c>
      <c r="Z11" s="85">
        <f t="shared" si="9"/>
        <v>37104</v>
      </c>
    </row>
    <row r="12" spans="2:26" x14ac:dyDescent="0.2">
      <c r="B12" s="97">
        <v>37165</v>
      </c>
      <c r="C12" s="23">
        <f>HLOOKUP($X12,[5]Data!$AC$7:$CE$22,4)/1000</f>
        <v>2727.8223870967745</v>
      </c>
      <c r="D12" s="23">
        <v>1900</v>
      </c>
      <c r="E12" s="23">
        <f>HLOOKUP($X12,[4]Data!$S$7:$BU$78,11)/1000</f>
        <v>176.21312903225805</v>
      </c>
      <c r="F12" s="315">
        <f t="shared" si="0"/>
        <v>651.60925806451633</v>
      </c>
      <c r="G12" s="21">
        <v>850</v>
      </c>
      <c r="H12" s="333">
        <v>625</v>
      </c>
      <c r="I12" s="23">
        <f t="shared" si="1"/>
        <v>2126.6092580645163</v>
      </c>
      <c r="J12" s="21">
        <v>125</v>
      </c>
      <c r="K12" s="23">
        <f>HLOOKUP($X12,[4]Data!$S$7:$BU$78,12)/1000</f>
        <v>646.78851612903225</v>
      </c>
      <c r="L12" s="23">
        <f ca="1">VLOOKUP($B12,'Power Curve'!$D$9:$DU$282,85,0)/1000</f>
        <v>32.700000000000003</v>
      </c>
      <c r="M12" s="23">
        <f t="shared" ca="1" si="2"/>
        <v>29.430000000000003</v>
      </c>
      <c r="N12" s="23">
        <f t="shared" ca="1" si="2"/>
        <v>19.62</v>
      </c>
      <c r="O12" s="23">
        <f t="shared" ca="1" si="2"/>
        <v>16.350000000000001</v>
      </c>
      <c r="P12" s="23">
        <f t="shared" ca="1" si="2"/>
        <v>8.1750000000000007</v>
      </c>
      <c r="Q12" s="23">
        <f t="shared" ca="1" si="3"/>
        <v>1200</v>
      </c>
      <c r="R12" s="23">
        <f t="shared" ca="1" si="4"/>
        <v>1325.3907419354839</v>
      </c>
      <c r="S12" s="23">
        <f t="shared" ca="1" si="5"/>
        <v>1335.2007419354841</v>
      </c>
      <c r="T12" s="23">
        <f t="shared" ca="1" si="6"/>
        <v>1338.4707419354841</v>
      </c>
      <c r="U12" s="23">
        <f t="shared" ca="1" si="7"/>
        <v>1346.645741935484</v>
      </c>
      <c r="W12" s="128">
        <f ca="1">VLOOKUP($B12,Curves!$A$2:$M$28,12,0)</f>
        <v>0.93499999999999994</v>
      </c>
      <c r="X12" s="85">
        <f t="shared" si="8"/>
        <v>36800</v>
      </c>
      <c r="Z12" s="85">
        <f t="shared" si="9"/>
        <v>37135</v>
      </c>
    </row>
    <row r="13" spans="2:26" x14ac:dyDescent="0.2">
      <c r="B13" s="97">
        <v>37196</v>
      </c>
      <c r="C13" s="23">
        <f>HLOOKUP($X13,[5]Data!$AC$7:$CE$22,4)/1000</f>
        <v>2570.3221666666664</v>
      </c>
      <c r="D13" s="23">
        <v>1900</v>
      </c>
      <c r="E13" s="23">
        <f>HLOOKUP($X13,[4]Data!$S$7:$BU$78,11)/1000</f>
        <v>202.83783333333335</v>
      </c>
      <c r="F13" s="315">
        <f t="shared" si="0"/>
        <v>467.48433333333287</v>
      </c>
      <c r="G13" s="21">
        <v>850</v>
      </c>
      <c r="H13" s="333">
        <v>625</v>
      </c>
      <c r="I13" s="23">
        <f t="shared" si="1"/>
        <v>1942.4843333333329</v>
      </c>
      <c r="J13" s="21">
        <v>125</v>
      </c>
      <c r="K13" s="23">
        <f>HLOOKUP($X13,[4]Data!$S$7:$BU$78,12)/1000</f>
        <v>823.71</v>
      </c>
      <c r="L13" s="23">
        <f ca="1">VLOOKUP($B13,'Power Curve'!$D$9:$DU$282,85,0)/1000</f>
        <v>32.700000000000003</v>
      </c>
      <c r="M13" s="23">
        <f t="shared" ca="1" si="2"/>
        <v>29.430000000000003</v>
      </c>
      <c r="N13" s="23">
        <f t="shared" ca="1" si="2"/>
        <v>19.62</v>
      </c>
      <c r="O13" s="23">
        <f t="shared" ca="1" si="2"/>
        <v>16.350000000000001</v>
      </c>
      <c r="P13" s="23">
        <f t="shared" ca="1" si="2"/>
        <v>8.1750000000000007</v>
      </c>
      <c r="Q13" s="23">
        <f t="shared" ca="1" si="3"/>
        <v>961.07433333333279</v>
      </c>
      <c r="R13" s="23">
        <f t="shared" ca="1" si="4"/>
        <v>964.34433333333288</v>
      </c>
      <c r="S13" s="23">
        <f t="shared" ca="1" si="5"/>
        <v>974.15433333333283</v>
      </c>
      <c r="T13" s="23">
        <f t="shared" ca="1" si="6"/>
        <v>977.42433333333281</v>
      </c>
      <c r="U13" s="23">
        <f t="shared" ca="1" si="7"/>
        <v>985.59933333333288</v>
      </c>
      <c r="W13" s="128">
        <f ca="1">VLOOKUP($B13,Curves!$A$2:$M$28,12,0)</f>
        <v>1.1400000000000001</v>
      </c>
      <c r="X13" s="85">
        <f t="shared" si="8"/>
        <v>36831</v>
      </c>
      <c r="Z13" s="85">
        <f t="shared" si="9"/>
        <v>37165</v>
      </c>
    </row>
    <row r="14" spans="2:26" ht="10.8" thickBot="1" x14ac:dyDescent="0.25">
      <c r="B14" s="97">
        <v>37226</v>
      </c>
      <c r="C14" s="315">
        <v>2600</v>
      </c>
      <c r="D14" s="23">
        <v>1900</v>
      </c>
      <c r="E14" s="315">
        <v>225</v>
      </c>
      <c r="F14" s="315">
        <f t="shared" si="0"/>
        <v>475</v>
      </c>
      <c r="G14" s="21">
        <v>850</v>
      </c>
      <c r="H14" s="334">
        <v>550</v>
      </c>
      <c r="I14" s="23">
        <f t="shared" si="1"/>
        <v>1875</v>
      </c>
      <c r="J14" s="21">
        <v>125</v>
      </c>
      <c r="K14" s="315">
        <v>750</v>
      </c>
      <c r="L14" s="23">
        <f ca="1">VLOOKUP($B14,'Power Curve'!$D$9:$DU$282,85,0)/1000</f>
        <v>32.700000000000003</v>
      </c>
      <c r="M14" s="23">
        <f t="shared" ca="1" si="2"/>
        <v>29.430000000000003</v>
      </c>
      <c r="N14" s="23">
        <f t="shared" ca="1" si="2"/>
        <v>19.62</v>
      </c>
      <c r="O14" s="23">
        <f t="shared" ca="1" si="2"/>
        <v>16.350000000000001</v>
      </c>
      <c r="P14" s="23">
        <f t="shared" ca="1" si="2"/>
        <v>8.1750000000000007</v>
      </c>
      <c r="Q14" s="23">
        <f t="shared" ca="1" si="3"/>
        <v>967.3</v>
      </c>
      <c r="R14" s="23">
        <f t="shared" ca="1" si="4"/>
        <v>970.57</v>
      </c>
      <c r="S14" s="23">
        <f t="shared" ca="1" si="5"/>
        <v>980.38</v>
      </c>
      <c r="T14" s="23">
        <f t="shared" ca="1" si="6"/>
        <v>983.65</v>
      </c>
      <c r="U14" s="23">
        <f t="shared" ca="1" si="7"/>
        <v>991.82500000000005</v>
      </c>
      <c r="W14" s="128">
        <f ca="1">VLOOKUP($B14,Curves!$A$2:$M$28,12,0)</f>
        <v>1.1400000000000001</v>
      </c>
      <c r="X14" s="85">
        <f t="shared" si="8"/>
        <v>36861</v>
      </c>
      <c r="Z14" s="85">
        <f t="shared" si="9"/>
        <v>37196</v>
      </c>
    </row>
    <row r="15" spans="2:26" x14ac:dyDescent="0.2">
      <c r="O15" s="23"/>
    </row>
    <row r="16" spans="2:26" ht="13.8" thickBot="1" x14ac:dyDescent="0.3">
      <c r="C16" s="320"/>
      <c r="D16" s="320"/>
      <c r="E16" s="320"/>
      <c r="F16" s="320"/>
      <c r="G16" s="320"/>
      <c r="H16" s="320"/>
      <c r="I16" s="320"/>
      <c r="J16" s="136"/>
    </row>
    <row r="17" spans="1:14" ht="10.8" thickBot="1" x14ac:dyDescent="0.25">
      <c r="B17" s="323"/>
      <c r="C17" s="324" t="s">
        <v>0</v>
      </c>
      <c r="D17" s="324" t="s">
        <v>1</v>
      </c>
      <c r="E17" s="324" t="s">
        <v>2</v>
      </c>
      <c r="F17" s="324" t="s">
        <v>3</v>
      </c>
      <c r="G17" s="324" t="s">
        <v>4</v>
      </c>
      <c r="H17" s="324" t="s">
        <v>5</v>
      </c>
      <c r="I17" s="324" t="s">
        <v>6</v>
      </c>
      <c r="J17" s="324" t="s">
        <v>13</v>
      </c>
      <c r="K17" s="292" t="s">
        <v>221</v>
      </c>
      <c r="L17" s="292" t="s">
        <v>222</v>
      </c>
      <c r="M17" s="292" t="s">
        <v>77</v>
      </c>
      <c r="N17" s="291" t="s">
        <v>223</v>
      </c>
    </row>
    <row r="18" spans="1:14" x14ac:dyDescent="0.2">
      <c r="A18" s="86">
        <f>B19-B18</f>
        <v>31</v>
      </c>
      <c r="B18" s="87">
        <v>36892</v>
      </c>
      <c r="C18" s="4">
        <f>VLOOKUP($B18,Forecast!$C$49:$O$72,6)/1000</f>
        <v>538.5</v>
      </c>
      <c r="D18" s="6" t="e">
        <f>VLOOKUP($B18,$B$2:$U$14,16)</f>
        <v>#N/A</v>
      </c>
      <c r="E18" s="4">
        <f>VLOOKUP($B18,Forecast!$C$49:$O$72,8)/1000</f>
        <v>418.66666666666669</v>
      </c>
      <c r="F18" s="4">
        <f>VLOOKUP($B18,Forecast!$C$49:$O$72,9)/1000</f>
        <v>291.08333333333331</v>
      </c>
      <c r="G18" s="4">
        <f>VLOOKUP($B18,Forecast!$C$49:$O$72,10)/1000</f>
        <v>754</v>
      </c>
      <c r="H18" s="4">
        <f>VLOOKUP($B18,Forecast!$C$49:$O$72,11)/1000</f>
        <v>279.25</v>
      </c>
      <c r="I18" s="4">
        <f>VLOOKUP($B18,Forecast!$C$49:$O$72,12)/1000</f>
        <v>0</v>
      </c>
      <c r="J18" s="4" t="e">
        <f>SUM(C18:I18)</f>
        <v>#N/A</v>
      </c>
      <c r="K18" s="4">
        <f>VLOOKUP($B18,Forecast!$C$49:$O$72,5)/1000</f>
        <v>3667.1883870967745</v>
      </c>
      <c r="L18" s="4">
        <f>VLOOKUP($Z3,'Lavo Fcst'!$B$29:$F$52,5)/1000</f>
        <v>50709</v>
      </c>
      <c r="M18" s="4" t="e">
        <f>J18-K18</f>
        <v>#N/A</v>
      </c>
      <c r="N18" s="248" t="e">
        <f>(M18*A18)+L18</f>
        <v>#N/A</v>
      </c>
    </row>
    <row r="19" spans="1:14" x14ac:dyDescent="0.2">
      <c r="A19" s="86">
        <f t="shared" ref="A19:A29" si="10">B20-B19</f>
        <v>28</v>
      </c>
      <c r="B19" s="88">
        <v>36923</v>
      </c>
      <c r="C19" s="6">
        <f>VLOOKUP($B19,Forecast!$C$49:$O$72,6)/1000</f>
        <v>520</v>
      </c>
      <c r="D19" s="6">
        <f t="shared" ref="D19:D29" si="11">VLOOKUP($B19,$B$2:$U$14,16)</f>
        <v>1200</v>
      </c>
      <c r="E19" s="6">
        <f>VLOOKUP($B19,Forecast!$C$49:$O$72,8)/1000</f>
        <v>375</v>
      </c>
      <c r="F19" s="6">
        <f>VLOOKUP($B19,Forecast!$C$49:$O$72,9)/1000</f>
        <v>200</v>
      </c>
      <c r="G19" s="6">
        <f>VLOOKUP($B19,Forecast!$C$49:$O$72,10)/1000</f>
        <v>750</v>
      </c>
      <c r="H19" s="6">
        <f>VLOOKUP($B19,Forecast!$C$49:$O$72,11)/1000</f>
        <v>300</v>
      </c>
      <c r="I19" s="6">
        <f>VLOOKUP($B19,Forecast!$C$49:$O$72,12)/1000</f>
        <v>0</v>
      </c>
      <c r="J19" s="6">
        <f t="shared" ref="J19:J29" si="12">SUM(C19:I19)</f>
        <v>3345</v>
      </c>
      <c r="K19" s="6">
        <f>VLOOKUP($B19,Forecast!$C$49:$O$72,5)/1000</f>
        <v>3336.5317241379312</v>
      </c>
      <c r="L19" s="6" t="e">
        <f>N18</f>
        <v>#N/A</v>
      </c>
      <c r="M19" s="6">
        <f t="shared" ref="M19:M29" si="13">J19-K19</f>
        <v>8.4682758620688219</v>
      </c>
      <c r="N19" s="114" t="e">
        <f t="shared" ref="N19:N29" si="14">(M19*A19)+L19</f>
        <v>#N/A</v>
      </c>
    </row>
    <row r="20" spans="1:14" ht="10.8" thickBot="1" x14ac:dyDescent="0.25">
      <c r="A20" s="86">
        <f t="shared" si="10"/>
        <v>31</v>
      </c>
      <c r="B20" s="88">
        <v>36951</v>
      </c>
      <c r="C20" s="321">
        <f>VLOOKUP($B20,Forecast!$C$49:$O$72,6)/1000</f>
        <v>520</v>
      </c>
      <c r="D20" s="321">
        <f t="shared" ca="1" si="11"/>
        <v>1200</v>
      </c>
      <c r="E20" s="321">
        <f>VLOOKUP($B20,Forecast!$C$49:$O$72,8)/1000</f>
        <v>375</v>
      </c>
      <c r="F20" s="321">
        <f>VLOOKUP($B20,Forecast!$C$49:$O$72,9)/1000</f>
        <v>200</v>
      </c>
      <c r="G20" s="321">
        <f>VLOOKUP($B20,Forecast!$C$49:$O$72,10)/1000</f>
        <v>750</v>
      </c>
      <c r="H20" s="321">
        <f>VLOOKUP($B20,Forecast!$C$49:$O$72,11)/1000</f>
        <v>300</v>
      </c>
      <c r="I20" s="321">
        <f>VLOOKUP($B20,Forecast!$C$49:$O$72,12)/1000</f>
        <v>0</v>
      </c>
      <c r="J20" s="321">
        <f t="shared" ca="1" si="12"/>
        <v>3345</v>
      </c>
      <c r="K20" s="321">
        <f>VLOOKUP($B20,Forecast!$C$49:$O$72,5)/1000</f>
        <v>3060.1154838709676</v>
      </c>
      <c r="L20" s="321" t="e">
        <f t="shared" ref="L20:L29" si="15">N19</f>
        <v>#N/A</v>
      </c>
      <c r="M20" s="321">
        <f t="shared" ca="1" si="13"/>
        <v>284.88451612903236</v>
      </c>
      <c r="N20" s="322" t="e">
        <f t="shared" ca="1" si="14"/>
        <v>#N/A</v>
      </c>
    </row>
    <row r="21" spans="1:14" ht="10.8" thickTop="1" x14ac:dyDescent="0.2">
      <c r="A21" s="86">
        <f t="shared" si="10"/>
        <v>30</v>
      </c>
      <c r="B21" s="88">
        <v>36982</v>
      </c>
      <c r="C21" s="6">
        <f>VLOOKUP($B21,Forecast!$C$49:$O$72,6)/1000</f>
        <v>520</v>
      </c>
      <c r="D21" s="6">
        <f t="shared" ca="1" si="11"/>
        <v>1200</v>
      </c>
      <c r="E21" s="6">
        <f>VLOOKUP($B21,Forecast!$C$49:$O$72,8)/1000</f>
        <v>375</v>
      </c>
      <c r="F21" s="6">
        <f ca="1">VLOOKUP($B21,Forecast!$C$49:$O$72,9)/1000</f>
        <v>300</v>
      </c>
      <c r="G21" s="6">
        <f>VLOOKUP($B21,Forecast!$C$49:$O$72,10)/1000</f>
        <v>750</v>
      </c>
      <c r="H21" s="6">
        <f>VLOOKUP($B21,Forecast!$C$49:$O$72,11)/1000</f>
        <v>300</v>
      </c>
      <c r="I21" s="6">
        <f>VLOOKUP($B21,Forecast!$C$49:$O$72,12)/1000</f>
        <v>0</v>
      </c>
      <c r="J21" s="6">
        <f t="shared" ca="1" si="12"/>
        <v>3445</v>
      </c>
      <c r="K21" s="6">
        <f>VLOOKUP($B21,Forecast!$C$49:$O$72,5)/1000</f>
        <v>2845.6556666666665</v>
      </c>
      <c r="L21" s="6" t="e">
        <f t="shared" ca="1" si="15"/>
        <v>#N/A</v>
      </c>
      <c r="M21" s="6">
        <f t="shared" ca="1" si="13"/>
        <v>599.34433333333345</v>
      </c>
      <c r="N21" s="114" t="e">
        <f t="shared" ca="1" si="14"/>
        <v>#N/A</v>
      </c>
    </row>
    <row r="22" spans="1:14" x14ac:dyDescent="0.2">
      <c r="A22" s="86">
        <f t="shared" si="10"/>
        <v>31</v>
      </c>
      <c r="B22" s="88">
        <v>37012</v>
      </c>
      <c r="C22" s="6">
        <f>VLOOKUP($B22,Forecast!$C$49:$O$72,6)/1000</f>
        <v>520</v>
      </c>
      <c r="D22" s="6">
        <f t="shared" ca="1" si="11"/>
        <v>1200</v>
      </c>
      <c r="E22" s="6">
        <f>VLOOKUP($B22,Forecast!$C$49:$O$72,8)/1000</f>
        <v>375</v>
      </c>
      <c r="F22" s="6">
        <f ca="1">VLOOKUP($B22,Forecast!$C$49:$O$72,9)/1000</f>
        <v>300</v>
      </c>
      <c r="G22" s="6">
        <f>VLOOKUP($B22,Forecast!$C$49:$O$72,10)/1000</f>
        <v>750</v>
      </c>
      <c r="H22" s="6">
        <f>VLOOKUP($B22,Forecast!$C$49:$O$72,11)/1000</f>
        <v>300</v>
      </c>
      <c r="I22" s="6">
        <f>VLOOKUP($B22,Forecast!$C$49:$O$72,12)/1000</f>
        <v>0</v>
      </c>
      <c r="J22" s="6">
        <f t="shared" ca="1" si="12"/>
        <v>3445</v>
      </c>
      <c r="K22" s="6">
        <f>VLOOKUP($B22,Forecast!$C$49:$O$72,5)/1000</f>
        <v>2845.6477419354842</v>
      </c>
      <c r="L22" s="6" t="e">
        <f t="shared" ca="1" si="15"/>
        <v>#N/A</v>
      </c>
      <c r="M22" s="6">
        <f t="shared" ca="1" si="13"/>
        <v>599.35225806451581</v>
      </c>
      <c r="N22" s="114" t="e">
        <f t="shared" ca="1" si="14"/>
        <v>#N/A</v>
      </c>
    </row>
    <row r="23" spans="1:14" x14ac:dyDescent="0.2">
      <c r="A23" s="86">
        <f t="shared" si="10"/>
        <v>30</v>
      </c>
      <c r="B23" s="88">
        <v>37043</v>
      </c>
      <c r="C23" s="6">
        <f>VLOOKUP($B23,Forecast!$C$49:$O$72,6)/1000</f>
        <v>520</v>
      </c>
      <c r="D23" s="6">
        <f t="shared" ca="1" si="11"/>
        <v>1200</v>
      </c>
      <c r="E23" s="6">
        <f>VLOOKUP($B23,Forecast!$C$49:$O$72,8)/1000</f>
        <v>375</v>
      </c>
      <c r="F23" s="6">
        <f ca="1">VLOOKUP($B23,Forecast!$C$49:$O$72,9)/1000</f>
        <v>300</v>
      </c>
      <c r="G23" s="6">
        <f>VLOOKUP($B23,Forecast!$C$49:$O$72,10)/1000</f>
        <v>750</v>
      </c>
      <c r="H23" s="6">
        <f>VLOOKUP($B23,Forecast!$C$49:$O$72,11)/1000</f>
        <v>300</v>
      </c>
      <c r="I23" s="6">
        <f>VLOOKUP($B23,Forecast!$C$49:$O$72,12)/1000</f>
        <v>0</v>
      </c>
      <c r="J23" s="6">
        <f t="shared" ca="1" si="12"/>
        <v>3445</v>
      </c>
      <c r="K23" s="6">
        <f>VLOOKUP($B23,Forecast!$C$49:$O$72,5)/1000</f>
        <v>3290.837</v>
      </c>
      <c r="L23" s="6" t="e">
        <f t="shared" ca="1" si="15"/>
        <v>#N/A</v>
      </c>
      <c r="M23" s="6">
        <f t="shared" ca="1" si="13"/>
        <v>154.16300000000001</v>
      </c>
      <c r="N23" s="114" t="e">
        <f t="shared" ca="1" si="14"/>
        <v>#N/A</v>
      </c>
    </row>
    <row r="24" spans="1:14" x14ac:dyDescent="0.2">
      <c r="A24" s="86">
        <f t="shared" si="10"/>
        <v>31</v>
      </c>
      <c r="B24" s="88">
        <v>37073</v>
      </c>
      <c r="C24" s="6">
        <f>VLOOKUP($B24,Forecast!$C$49:$O$72,6)/1000</f>
        <v>520</v>
      </c>
      <c r="D24" s="6">
        <f t="shared" ca="1" si="11"/>
        <v>1200</v>
      </c>
      <c r="E24" s="6">
        <f>VLOOKUP($B24,Forecast!$C$49:$O$72,8)/1000</f>
        <v>375</v>
      </c>
      <c r="F24" s="6">
        <f ca="1">VLOOKUP($B24,Forecast!$C$49:$O$72,9)/1000</f>
        <v>300</v>
      </c>
      <c r="G24" s="6">
        <f>VLOOKUP($B24,Forecast!$C$49:$O$72,10)/1000</f>
        <v>750</v>
      </c>
      <c r="H24" s="6">
        <f>VLOOKUP($B24,Forecast!$C$49:$O$72,11)/1000</f>
        <v>300</v>
      </c>
      <c r="I24" s="6">
        <f>VLOOKUP($B24,Forecast!$C$49:$O$72,12)/1000</f>
        <v>120</v>
      </c>
      <c r="J24" s="6">
        <f t="shared" ca="1" si="12"/>
        <v>3565</v>
      </c>
      <c r="K24" s="6">
        <f>VLOOKUP($B24,Forecast!$C$49:$O$72,5)/1000</f>
        <v>3520.4306451612906</v>
      </c>
      <c r="L24" s="6" t="e">
        <f t="shared" ca="1" si="15"/>
        <v>#N/A</v>
      </c>
      <c r="M24" s="6">
        <f t="shared" ca="1" si="13"/>
        <v>44.569354838709387</v>
      </c>
      <c r="N24" s="114" t="e">
        <f t="shared" ca="1" si="14"/>
        <v>#N/A</v>
      </c>
    </row>
    <row r="25" spans="1:14" x14ac:dyDescent="0.2">
      <c r="A25" s="86">
        <f t="shared" si="10"/>
        <v>31</v>
      </c>
      <c r="B25" s="88">
        <v>37104</v>
      </c>
      <c r="C25" s="6">
        <f>VLOOKUP($B25,Forecast!$C$49:$O$72,6)/1000</f>
        <v>520</v>
      </c>
      <c r="D25" s="6">
        <f t="shared" ca="1" si="11"/>
        <v>1163.2242580645163</v>
      </c>
      <c r="E25" s="6">
        <f>VLOOKUP($B25,Forecast!$C$49:$O$72,8)/1000</f>
        <v>375</v>
      </c>
      <c r="F25" s="6">
        <f ca="1">VLOOKUP($B25,Forecast!$C$49:$O$72,9)/1000</f>
        <v>300</v>
      </c>
      <c r="G25" s="6">
        <f>VLOOKUP($B25,Forecast!$C$49:$O$72,10)/1000</f>
        <v>750</v>
      </c>
      <c r="H25" s="6">
        <f>VLOOKUP($B25,Forecast!$C$49:$O$72,11)/1000</f>
        <v>300</v>
      </c>
      <c r="I25" s="6">
        <f>VLOOKUP($B25,Forecast!$C$49:$O$72,12)/1000</f>
        <v>120</v>
      </c>
      <c r="J25" s="6">
        <f t="shared" ca="1" si="12"/>
        <v>3528.2242580645161</v>
      </c>
      <c r="K25" s="6">
        <f>VLOOKUP($B25,Forecast!$C$49:$O$72,5)/1000</f>
        <v>3724.6461290322586</v>
      </c>
      <c r="L25" s="6" t="e">
        <f t="shared" ca="1" si="15"/>
        <v>#N/A</v>
      </c>
      <c r="M25" s="6">
        <f t="shared" ca="1" si="13"/>
        <v>-196.42187096774251</v>
      </c>
      <c r="N25" s="114" t="e">
        <f t="shared" ca="1" si="14"/>
        <v>#N/A</v>
      </c>
    </row>
    <row r="26" spans="1:14" x14ac:dyDescent="0.2">
      <c r="A26" s="86">
        <f t="shared" si="10"/>
        <v>30</v>
      </c>
      <c r="B26" s="88">
        <v>37135</v>
      </c>
      <c r="C26" s="6">
        <f>VLOOKUP($B26,Forecast!$C$49:$O$72,6)/1000</f>
        <v>520</v>
      </c>
      <c r="D26" s="6">
        <f t="shared" ca="1" si="11"/>
        <v>1200</v>
      </c>
      <c r="E26" s="6">
        <f>VLOOKUP($B26,Forecast!$C$49:$O$72,8)/1000</f>
        <v>375</v>
      </c>
      <c r="F26" s="6">
        <f ca="1">VLOOKUP($B26,Forecast!$C$49:$O$72,9)/1000</f>
        <v>300</v>
      </c>
      <c r="G26" s="6">
        <f>VLOOKUP($B26,Forecast!$C$49:$O$72,10)/1000</f>
        <v>750</v>
      </c>
      <c r="H26" s="6">
        <f>VLOOKUP($B26,Forecast!$C$49:$O$72,11)/1000</f>
        <v>300</v>
      </c>
      <c r="I26" s="6">
        <f>VLOOKUP($B26,Forecast!$C$49:$O$72,12)/1000</f>
        <v>120</v>
      </c>
      <c r="J26" s="6">
        <f t="shared" ca="1" si="12"/>
        <v>3565</v>
      </c>
      <c r="K26" s="6">
        <f>VLOOKUP($B26,Forecast!$C$49:$O$72,5)/1000</f>
        <v>3337.4166666666665</v>
      </c>
      <c r="L26" s="6" t="e">
        <f t="shared" ca="1" si="15"/>
        <v>#N/A</v>
      </c>
      <c r="M26" s="6">
        <f t="shared" ca="1" si="13"/>
        <v>227.58333333333348</v>
      </c>
      <c r="N26" s="114" t="e">
        <f t="shared" ca="1" si="14"/>
        <v>#N/A</v>
      </c>
    </row>
    <row r="27" spans="1:14" ht="10.8" thickBot="1" x14ac:dyDescent="0.25">
      <c r="A27" s="86">
        <f t="shared" si="10"/>
        <v>31</v>
      </c>
      <c r="B27" s="88">
        <v>37165</v>
      </c>
      <c r="C27" s="321">
        <f>VLOOKUP($B27,Forecast!$C$49:$O$72,6)/1000</f>
        <v>520</v>
      </c>
      <c r="D27" s="321">
        <f t="shared" ca="1" si="11"/>
        <v>1200</v>
      </c>
      <c r="E27" s="321">
        <f>VLOOKUP($B27,Forecast!$C$49:$O$72,8)/1000</f>
        <v>375</v>
      </c>
      <c r="F27" s="321">
        <f ca="1">VLOOKUP($B27,Forecast!$C$49:$O$72,9)/1000</f>
        <v>300</v>
      </c>
      <c r="G27" s="321">
        <f>VLOOKUP($B27,Forecast!$C$49:$O$72,10)/1000</f>
        <v>750</v>
      </c>
      <c r="H27" s="321">
        <f>VLOOKUP($B27,Forecast!$C$49:$O$72,11)/1000</f>
        <v>300</v>
      </c>
      <c r="I27" s="321">
        <f>VLOOKUP($B27,Forecast!$C$49:$O$72,12)/1000</f>
        <v>120</v>
      </c>
      <c r="J27" s="321">
        <f t="shared" ca="1" si="12"/>
        <v>3565</v>
      </c>
      <c r="K27" s="321">
        <f>VLOOKUP($B27,Forecast!$C$49:$O$72,5)/1000</f>
        <v>3197.9506451612906</v>
      </c>
      <c r="L27" s="321" t="e">
        <f t="shared" ca="1" si="15"/>
        <v>#N/A</v>
      </c>
      <c r="M27" s="321">
        <f t="shared" ca="1" si="13"/>
        <v>367.04935483870941</v>
      </c>
      <c r="N27" s="322" t="e">
        <f t="shared" ca="1" si="14"/>
        <v>#N/A</v>
      </c>
    </row>
    <row r="28" spans="1:14" ht="10.8" thickTop="1" x14ac:dyDescent="0.2">
      <c r="A28" s="86">
        <f t="shared" si="10"/>
        <v>30</v>
      </c>
      <c r="B28" s="88">
        <v>37196</v>
      </c>
      <c r="C28" s="6">
        <f>VLOOKUP($B28,Forecast!$C$49:$O$72,6)/1000</f>
        <v>520</v>
      </c>
      <c r="D28" s="6">
        <f t="shared" ca="1" si="11"/>
        <v>961.07433333333279</v>
      </c>
      <c r="E28" s="6">
        <f>VLOOKUP($B28,Forecast!$C$49:$O$72,8)/1000</f>
        <v>375</v>
      </c>
      <c r="F28" s="6">
        <f ca="1">VLOOKUP($B28,Forecast!$C$49:$O$72,9)/1000</f>
        <v>150</v>
      </c>
      <c r="G28" s="6">
        <f>VLOOKUP($B28,Forecast!$C$49:$O$72,10)/1000</f>
        <v>750</v>
      </c>
      <c r="H28" s="6">
        <f>VLOOKUP($B28,Forecast!$C$49:$O$72,11)/1000</f>
        <v>300</v>
      </c>
      <c r="I28" s="6">
        <f>VLOOKUP($B28,Forecast!$C$49:$O$72,12)/1000</f>
        <v>120</v>
      </c>
      <c r="J28" s="6">
        <f t="shared" ca="1" si="12"/>
        <v>3176.074333333333</v>
      </c>
      <c r="K28" s="6">
        <f>VLOOKUP($B28,Forecast!$C$49:$O$72,5)/1000</f>
        <v>3614.27</v>
      </c>
      <c r="L28" s="6" t="e">
        <f t="shared" ca="1" si="15"/>
        <v>#N/A</v>
      </c>
      <c r="M28" s="6">
        <f t="shared" ca="1" si="13"/>
        <v>-438.19566666666697</v>
      </c>
      <c r="N28" s="114" t="e">
        <f t="shared" ca="1" si="14"/>
        <v>#N/A</v>
      </c>
    </row>
    <row r="29" spans="1:14" ht="10.8" thickBot="1" x14ac:dyDescent="0.25">
      <c r="A29" s="86">
        <f t="shared" si="10"/>
        <v>31</v>
      </c>
      <c r="B29" s="89">
        <v>37226</v>
      </c>
      <c r="C29" s="94">
        <f>VLOOKUP($B29,Forecast!$C$49:$O$72,6)/1000</f>
        <v>520</v>
      </c>
      <c r="D29" s="94">
        <f t="shared" ca="1" si="11"/>
        <v>967.3</v>
      </c>
      <c r="E29" s="94">
        <f>VLOOKUP($B29,Forecast!$C$49:$O$72,8)/1000</f>
        <v>375</v>
      </c>
      <c r="F29" s="94">
        <f ca="1">VLOOKUP($B29,Forecast!$C$49:$O$72,9)/1000</f>
        <v>150</v>
      </c>
      <c r="G29" s="94">
        <f>VLOOKUP($B29,Forecast!$C$49:$O$72,10)/1000</f>
        <v>750</v>
      </c>
      <c r="H29" s="94">
        <f>VLOOKUP($B29,Forecast!$C$49:$O$72,11)/1000</f>
        <v>300</v>
      </c>
      <c r="I29" s="94">
        <f>VLOOKUP($B29,Forecast!$C$49:$O$72,12)/1000</f>
        <v>120</v>
      </c>
      <c r="J29" s="94">
        <f t="shared" ca="1" si="12"/>
        <v>3182.3</v>
      </c>
      <c r="K29" s="94">
        <f>VLOOKUP($B29,Forecast!$C$49:$O$72,5)/1000</f>
        <v>3536.6877419354842</v>
      </c>
      <c r="L29" s="94" t="e">
        <f t="shared" ca="1" si="15"/>
        <v>#N/A</v>
      </c>
      <c r="M29" s="94">
        <f t="shared" ca="1" si="13"/>
        <v>-354.38774193548397</v>
      </c>
      <c r="N29" s="300" t="e">
        <f t="shared" ca="1" si="14"/>
        <v>#N/A</v>
      </c>
    </row>
    <row r="30" spans="1:14" ht="10.8" thickBot="1" x14ac:dyDescent="0.25">
      <c r="B30" s="325">
        <v>37257</v>
      </c>
    </row>
    <row r="31" spans="1:14" ht="10.8" thickBot="1" x14ac:dyDescent="0.25">
      <c r="C31" s="329">
        <v>2000</v>
      </c>
      <c r="D31" s="330"/>
      <c r="E31" s="330">
        <v>2000</v>
      </c>
      <c r="F31" s="330">
        <v>2000</v>
      </c>
      <c r="G31" s="330">
        <v>2000</v>
      </c>
      <c r="H31" s="330">
        <v>2000</v>
      </c>
      <c r="I31" s="330"/>
      <c r="J31" s="330"/>
      <c r="K31" s="330">
        <v>2000</v>
      </c>
      <c r="L31" s="330" t="s">
        <v>225</v>
      </c>
      <c r="M31" s="330"/>
      <c r="N31" s="331"/>
    </row>
    <row r="32" spans="1:14" ht="10.8" thickBot="1" x14ac:dyDescent="0.25">
      <c r="C32" s="77" t="s">
        <v>0</v>
      </c>
      <c r="D32" s="327" t="s">
        <v>1</v>
      </c>
      <c r="E32" s="327" t="s">
        <v>2</v>
      </c>
      <c r="F32" s="327" t="s">
        <v>3</v>
      </c>
      <c r="G32" s="327" t="s">
        <v>4</v>
      </c>
      <c r="H32" s="327" t="s">
        <v>5</v>
      </c>
      <c r="I32" s="327" t="s">
        <v>6</v>
      </c>
      <c r="J32" s="327" t="s">
        <v>13</v>
      </c>
      <c r="K32" s="289" t="s">
        <v>221</v>
      </c>
      <c r="L32" s="289" t="s">
        <v>222</v>
      </c>
      <c r="M32" s="289" t="s">
        <v>77</v>
      </c>
      <c r="N32" s="328" t="s">
        <v>223</v>
      </c>
    </row>
    <row r="33" spans="1:14" x14ac:dyDescent="0.2">
      <c r="A33" s="86">
        <f>B34-B33</f>
        <v>31</v>
      </c>
      <c r="B33" s="265">
        <v>36892</v>
      </c>
      <c r="C33" s="3">
        <f>VLOOKUP($X3,Forecast!$C$30:$O$72,6)/1000</f>
        <v>530.09677419354841</v>
      </c>
      <c r="D33" s="4" t="e">
        <f>VLOOKUP($B33,$B$2:$U$14,16)</f>
        <v>#N/A</v>
      </c>
      <c r="E33" s="4">
        <f>VLOOKUP($X3,Forecast!$C$30:$O$72,8)/1000</f>
        <v>197.06451612903228</v>
      </c>
      <c r="F33" s="4">
        <f>VLOOKUP($X3,Forecast!$C$30:$O$72,9)/1000</f>
        <v>78.225806451612911</v>
      </c>
      <c r="G33" s="4">
        <f>VLOOKUP($X3,Forecast!$C$30:$O$72,10)/1000</f>
        <v>676.9677419354839</v>
      </c>
      <c r="H33" s="4">
        <f>VLOOKUP($X3,Forecast!$C$30:$O$72,11)/1000</f>
        <v>257.64516129032256</v>
      </c>
      <c r="I33" s="4">
        <f>VLOOKUP($X3,Forecast!$C$30:$O$72,12)/1000</f>
        <v>0</v>
      </c>
      <c r="J33" s="4" t="e">
        <f>SUM(C33:I33)</f>
        <v>#N/A</v>
      </c>
      <c r="K33" s="4">
        <f>VLOOKUP($X3,Forecast!$C$30:$O$72,5)/1000</f>
        <v>3123.483870967742</v>
      </c>
      <c r="L33" s="4">
        <f>'Lavo Fcst'!$F$33/1000</f>
        <v>78580</v>
      </c>
      <c r="M33" s="4" t="e">
        <f>J33-K33</f>
        <v>#N/A</v>
      </c>
      <c r="N33" s="248" t="e">
        <f>(M33*A33)+L33</f>
        <v>#N/A</v>
      </c>
    </row>
    <row r="34" spans="1:14" x14ac:dyDescent="0.2">
      <c r="A34" s="86">
        <f t="shared" ref="A34:A44" si="16">B35-B34</f>
        <v>28</v>
      </c>
      <c r="B34" s="268">
        <v>36923</v>
      </c>
      <c r="C34" s="5">
        <f>VLOOKUP($X4,Forecast!$C$30:$O$72,6)/1000</f>
        <v>535.10344827586198</v>
      </c>
      <c r="D34" s="6">
        <f t="shared" ref="D34:D44" si="17">VLOOKUP($B34,$B$2:$U$14,16)</f>
        <v>1200</v>
      </c>
      <c r="E34" s="6">
        <f>VLOOKUP($X4,Forecast!$C$30:$O$72,8)/1000</f>
        <v>275.9655172413793</v>
      </c>
      <c r="F34" s="6">
        <f>VLOOKUP($X4,Forecast!$C$30:$O$72,9)/1000</f>
        <v>163.93103448275861</v>
      </c>
      <c r="G34" s="6">
        <f>VLOOKUP($X4,Forecast!$C$30:$O$72,10)/1000</f>
        <v>674.58620689655174</v>
      </c>
      <c r="H34" s="6">
        <f>VLOOKUP($X4,Forecast!$C$30:$O$72,11)/1000</f>
        <v>269.06896551724139</v>
      </c>
      <c r="I34" s="6">
        <f>VLOOKUP($X4,Forecast!$C$30:$O$72,12)/1000</f>
        <v>0</v>
      </c>
      <c r="J34" s="6">
        <f t="shared" ref="J34:J44" si="18">SUM(C34:I34)</f>
        <v>3118.655172413793</v>
      </c>
      <c r="K34" s="6">
        <f>VLOOKUP($X4,Forecast!$C$30:$O$72,5)/1000</f>
        <v>3069.4482758620688</v>
      </c>
      <c r="L34" s="6" t="e">
        <f>N33</f>
        <v>#N/A</v>
      </c>
      <c r="M34" s="6">
        <f t="shared" ref="M34:M44" si="19">J34-K34</f>
        <v>49.206896551724185</v>
      </c>
      <c r="N34" s="114" t="e">
        <f t="shared" ref="N34:N44" si="20">(M34*A34)+L34</f>
        <v>#N/A</v>
      </c>
    </row>
    <row r="35" spans="1:14" x14ac:dyDescent="0.2">
      <c r="A35" s="86">
        <f t="shared" si="16"/>
        <v>31</v>
      </c>
      <c r="B35" s="268">
        <v>36951</v>
      </c>
      <c r="C35" s="5">
        <f>VLOOKUP($X5,Forecast!$C$30:$O$72,6)/1000</f>
        <v>527.70967741935476</v>
      </c>
      <c r="D35" s="6">
        <f t="shared" ca="1" si="17"/>
        <v>1200</v>
      </c>
      <c r="E35" s="6">
        <f>VLOOKUP($X5,Forecast!$C$30:$O$72,8)/1000</f>
        <v>349.64516129032262</v>
      </c>
      <c r="F35" s="6">
        <f>VLOOKUP($X5,Forecast!$C$30:$O$72,9)/1000</f>
        <v>223.2258064516129</v>
      </c>
      <c r="G35" s="6">
        <f>VLOOKUP($X5,Forecast!$C$30:$O$72,10)/1000</f>
        <v>684.70967741935476</v>
      </c>
      <c r="H35" s="6">
        <f>VLOOKUP($X5,Forecast!$C$30:$O$72,11)/1000</f>
        <v>249.96774193548387</v>
      </c>
      <c r="I35" s="6">
        <f>VLOOKUP($X5,Forecast!$C$30:$O$72,12)/1000</f>
        <v>0</v>
      </c>
      <c r="J35" s="6">
        <f t="shared" ca="1" si="18"/>
        <v>3235.2580645161283</v>
      </c>
      <c r="K35" s="6">
        <f>VLOOKUP($X5,Forecast!$C$30:$O$72,5)/1000</f>
        <v>2825.3548387096776</v>
      </c>
      <c r="L35" s="6" t="e">
        <f t="shared" ref="L35:L44" si="21">N34</f>
        <v>#N/A</v>
      </c>
      <c r="M35" s="6">
        <f t="shared" ca="1" si="19"/>
        <v>409.90322580645079</v>
      </c>
      <c r="N35" s="114" t="e">
        <f t="shared" ca="1" si="20"/>
        <v>#N/A</v>
      </c>
    </row>
    <row r="36" spans="1:14" x14ac:dyDescent="0.2">
      <c r="A36" s="86">
        <f t="shared" si="16"/>
        <v>30</v>
      </c>
      <c r="B36" s="268">
        <v>36982</v>
      </c>
      <c r="C36" s="5">
        <f>VLOOKUP($X6,Forecast!$C$30:$O$72,6)/1000</f>
        <v>531.63333333333333</v>
      </c>
      <c r="D36" s="6">
        <f t="shared" ca="1" si="17"/>
        <v>1200</v>
      </c>
      <c r="E36" s="6">
        <f>VLOOKUP($X6,Forecast!$C$30:$O$72,8)/1000</f>
        <v>461.9</v>
      </c>
      <c r="F36" s="6">
        <f>VLOOKUP($X6,Forecast!$C$30:$O$72,9)/1000</f>
        <v>188.2</v>
      </c>
      <c r="G36" s="6">
        <f>VLOOKUP($X6,Forecast!$C$30:$O$72,10)/1000</f>
        <v>608.86666666666667</v>
      </c>
      <c r="H36" s="6">
        <f>VLOOKUP($X6,Forecast!$C$30:$O$72,11)/1000</f>
        <v>245.3</v>
      </c>
      <c r="I36" s="6">
        <f>VLOOKUP($X6,Forecast!$C$30:$O$72,12)/1000</f>
        <v>0</v>
      </c>
      <c r="J36" s="6">
        <f t="shared" ca="1" si="18"/>
        <v>3235.9</v>
      </c>
      <c r="K36" s="6">
        <f>VLOOKUP($X6,Forecast!$C$30:$O$72,5)/1000</f>
        <v>2422.9666666666667</v>
      </c>
      <c r="L36" s="6" t="e">
        <f t="shared" ca="1" si="21"/>
        <v>#N/A</v>
      </c>
      <c r="M36" s="6">
        <f t="shared" ca="1" si="19"/>
        <v>812.93333333333339</v>
      </c>
      <c r="N36" s="114" t="e">
        <f t="shared" ca="1" si="20"/>
        <v>#N/A</v>
      </c>
    </row>
    <row r="37" spans="1:14" x14ac:dyDescent="0.2">
      <c r="A37" s="86">
        <f t="shared" si="16"/>
        <v>31</v>
      </c>
      <c r="B37" s="268">
        <v>37012</v>
      </c>
      <c r="C37" s="5">
        <f>VLOOKUP($X7,Forecast!$C$30:$O$72,6)/1000</f>
        <v>522.38709677419354</v>
      </c>
      <c r="D37" s="6">
        <f t="shared" ca="1" si="17"/>
        <v>1200</v>
      </c>
      <c r="E37" s="6">
        <f>VLOOKUP($X7,Forecast!$C$30:$O$72,8)/1000</f>
        <v>490.51612903225805</v>
      </c>
      <c r="F37" s="6">
        <f>VLOOKUP($X7,Forecast!$C$30:$O$72,9)/1000</f>
        <v>264.61290322580641</v>
      </c>
      <c r="G37" s="6">
        <f>VLOOKUP($X7,Forecast!$C$30:$O$72,10)/1000</f>
        <v>663.54838709677415</v>
      </c>
      <c r="H37" s="6">
        <f>VLOOKUP($X7,Forecast!$C$30:$O$72,11)/1000</f>
        <v>229.61290322580646</v>
      </c>
      <c r="I37" s="6">
        <f>VLOOKUP($X7,Forecast!$C$30:$O$72,12)/1000</f>
        <v>0</v>
      </c>
      <c r="J37" s="6">
        <f t="shared" ca="1" si="18"/>
        <v>3370.6774193548385</v>
      </c>
      <c r="K37" s="6">
        <f>VLOOKUP($X7,Forecast!$C$30:$O$72,5)/1000</f>
        <v>2665.677419354839</v>
      </c>
      <c r="L37" s="6" t="e">
        <f t="shared" ca="1" si="21"/>
        <v>#N/A</v>
      </c>
      <c r="M37" s="6">
        <f t="shared" ca="1" si="19"/>
        <v>704.99999999999955</v>
      </c>
      <c r="N37" s="114" t="e">
        <f t="shared" ca="1" si="20"/>
        <v>#N/A</v>
      </c>
    </row>
    <row r="38" spans="1:14" x14ac:dyDescent="0.2">
      <c r="A38" s="86">
        <f t="shared" si="16"/>
        <v>30</v>
      </c>
      <c r="B38" s="268">
        <v>37043</v>
      </c>
      <c r="C38" s="5">
        <f>VLOOKUP($X8,Forecast!$C$30:$O$72,6)/1000</f>
        <v>520.9666666666667</v>
      </c>
      <c r="D38" s="6">
        <f t="shared" ca="1" si="17"/>
        <v>1200</v>
      </c>
      <c r="E38" s="6">
        <f>VLOOKUP($X8,Forecast!$C$30:$O$72,8)/1000</f>
        <v>391.06666666666666</v>
      </c>
      <c r="F38" s="6">
        <f>VLOOKUP($X8,Forecast!$C$30:$O$72,9)/1000</f>
        <v>342.5</v>
      </c>
      <c r="G38" s="6">
        <f>VLOOKUP($X8,Forecast!$C$30:$O$72,10)/1000</f>
        <v>696.86666666666667</v>
      </c>
      <c r="H38" s="6">
        <f>VLOOKUP($X8,Forecast!$C$30:$O$72,11)/1000</f>
        <v>252.06666666666666</v>
      </c>
      <c r="I38" s="6">
        <f>VLOOKUP($X8,Forecast!$C$30:$O$72,12)/1000</f>
        <v>0</v>
      </c>
      <c r="J38" s="6">
        <f t="shared" ca="1" si="18"/>
        <v>3403.4666666666667</v>
      </c>
      <c r="K38" s="6">
        <f>VLOOKUP($X8,Forecast!$C$30:$O$72,5)/1000</f>
        <v>3097.9</v>
      </c>
      <c r="L38" s="6" t="e">
        <f t="shared" ca="1" si="21"/>
        <v>#N/A</v>
      </c>
      <c r="M38" s="6">
        <f t="shared" ca="1" si="19"/>
        <v>305.56666666666661</v>
      </c>
      <c r="N38" s="114" t="e">
        <f t="shared" ca="1" si="20"/>
        <v>#N/A</v>
      </c>
    </row>
    <row r="39" spans="1:14" x14ac:dyDescent="0.2">
      <c r="A39" s="86">
        <f t="shared" si="16"/>
        <v>31</v>
      </c>
      <c r="B39" s="268">
        <v>37073</v>
      </c>
      <c r="C39" s="5">
        <f>VLOOKUP($X9,Forecast!$C$30:$O$72,6)/1000</f>
        <v>522.09677419354841</v>
      </c>
      <c r="D39" s="6">
        <f t="shared" ca="1" si="17"/>
        <v>1200</v>
      </c>
      <c r="E39" s="6">
        <f>VLOOKUP($X9,Forecast!$C$30:$O$72,8)/1000</f>
        <v>392.90322580645164</v>
      </c>
      <c r="F39" s="6">
        <f>VLOOKUP($X9,Forecast!$C$30:$O$72,9)/1000</f>
        <v>381.35483870967738</v>
      </c>
      <c r="G39" s="6">
        <f>VLOOKUP($X9,Forecast!$C$30:$O$72,10)/1000</f>
        <v>708.64516129032256</v>
      </c>
      <c r="H39" s="6">
        <f>VLOOKUP($X9,Forecast!$C$30:$O$72,11)/1000</f>
        <v>246.64516129032256</v>
      </c>
      <c r="I39" s="6">
        <f>VLOOKUP($X9,Forecast!$C$30:$O$72,12)/1000</f>
        <v>0</v>
      </c>
      <c r="J39" s="6">
        <f t="shared" ca="1" si="18"/>
        <v>3451.6451612903224</v>
      </c>
      <c r="K39" s="6">
        <f>VLOOKUP($X9,Forecast!$C$30:$O$72,5)/1000</f>
        <v>3320.8064516129034</v>
      </c>
      <c r="L39" s="6" t="e">
        <f t="shared" ca="1" si="21"/>
        <v>#N/A</v>
      </c>
      <c r="M39" s="6">
        <f t="shared" ca="1" si="19"/>
        <v>130.83870967741905</v>
      </c>
      <c r="N39" s="114" t="e">
        <f t="shared" ca="1" si="20"/>
        <v>#N/A</v>
      </c>
    </row>
    <row r="40" spans="1:14" x14ac:dyDescent="0.2">
      <c r="A40" s="86">
        <f t="shared" si="16"/>
        <v>31</v>
      </c>
      <c r="B40" s="268">
        <v>37104</v>
      </c>
      <c r="C40" s="5">
        <f>VLOOKUP($X10,Forecast!$C$30:$O$72,6)/1000</f>
        <v>502.70967741935488</v>
      </c>
      <c r="D40" s="6">
        <f t="shared" ca="1" si="17"/>
        <v>1163.2242580645163</v>
      </c>
      <c r="E40" s="6">
        <f>VLOOKUP($X10,Forecast!$C$30:$O$72,8)/1000</f>
        <v>344</v>
      </c>
      <c r="F40" s="6">
        <f>VLOOKUP($X10,Forecast!$C$30:$O$72,9)/1000</f>
        <v>424.45161290322579</v>
      </c>
      <c r="G40" s="6">
        <f>VLOOKUP($X10,Forecast!$C$30:$O$72,10)/1000</f>
        <v>711.0645161290322</v>
      </c>
      <c r="H40" s="6">
        <f>VLOOKUP($X10,Forecast!$C$30:$O$72,11)/1000</f>
        <v>271.29032258064512</v>
      </c>
      <c r="I40" s="6">
        <f>VLOOKUP($X10,Forecast!$C$30:$O$72,12)/1000</f>
        <v>0</v>
      </c>
      <c r="J40" s="6">
        <f t="shared" ca="1" si="18"/>
        <v>3416.7403870967746</v>
      </c>
      <c r="K40" s="6">
        <f>VLOOKUP($X10,Forecast!$C$30:$O$72,5)/1000</f>
        <v>3616.161290322581</v>
      </c>
      <c r="L40" s="6" t="e">
        <f t="shared" ca="1" si="21"/>
        <v>#N/A</v>
      </c>
      <c r="M40" s="6">
        <f t="shared" ca="1" si="19"/>
        <v>-199.42090322580634</v>
      </c>
      <c r="N40" s="114" t="e">
        <f t="shared" ca="1" si="20"/>
        <v>#N/A</v>
      </c>
    </row>
    <row r="41" spans="1:14" x14ac:dyDescent="0.2">
      <c r="A41" s="86">
        <f t="shared" si="16"/>
        <v>30</v>
      </c>
      <c r="B41" s="268">
        <v>37135</v>
      </c>
      <c r="C41" s="5">
        <f>VLOOKUP($X11,Forecast!$C$30:$O$72,6)/1000</f>
        <v>499.33333333333331</v>
      </c>
      <c r="D41" s="6">
        <f t="shared" ca="1" si="17"/>
        <v>1200</v>
      </c>
      <c r="E41" s="6">
        <f>VLOOKUP($X11,Forecast!$C$30:$O$72,8)/1000</f>
        <v>350.1</v>
      </c>
      <c r="F41" s="6">
        <f>VLOOKUP($X11,Forecast!$C$30:$O$72,9)/1000</f>
        <v>397.0333333333333</v>
      </c>
      <c r="G41" s="6">
        <f>VLOOKUP($X11,Forecast!$C$30:$O$72,10)/1000</f>
        <v>705.93333333333339</v>
      </c>
      <c r="H41" s="6">
        <f>VLOOKUP($X11,Forecast!$C$30:$O$72,11)/1000</f>
        <v>265.0333333333333</v>
      </c>
      <c r="I41" s="6">
        <f>VLOOKUP($X11,Forecast!$C$30:$O$72,12)/1000</f>
        <v>0</v>
      </c>
      <c r="J41" s="6">
        <f t="shared" ca="1" si="18"/>
        <v>3417.4333333333334</v>
      </c>
      <c r="K41" s="6">
        <f>VLOOKUP($X11,Forecast!$C$30:$O$72,5)/1000</f>
        <v>3191.6666666666665</v>
      </c>
      <c r="L41" s="6" t="e">
        <f t="shared" ca="1" si="21"/>
        <v>#N/A</v>
      </c>
      <c r="M41" s="6">
        <f t="shared" ca="1" si="19"/>
        <v>225.76666666666688</v>
      </c>
      <c r="N41" s="114" t="e">
        <f t="shared" ca="1" si="20"/>
        <v>#N/A</v>
      </c>
    </row>
    <row r="42" spans="1:14" x14ac:dyDescent="0.2">
      <c r="A42" s="86">
        <f t="shared" si="16"/>
        <v>31</v>
      </c>
      <c r="B42" s="268">
        <v>37165</v>
      </c>
      <c r="C42" s="5">
        <f>VLOOKUP($X12,Forecast!$C$30:$O$72,6)/1000</f>
        <v>511.61290322580641</v>
      </c>
      <c r="D42" s="6">
        <f t="shared" ca="1" si="17"/>
        <v>1200</v>
      </c>
      <c r="E42" s="6">
        <f>VLOOKUP($X12,Forecast!$C$30:$O$72,8)/1000</f>
        <v>383.83870967741933</v>
      </c>
      <c r="F42" s="6">
        <f>VLOOKUP($X12,Forecast!$C$30:$O$72,9)/1000</f>
        <v>312.29032258064512</v>
      </c>
      <c r="G42" s="6">
        <f>VLOOKUP($X12,Forecast!$C$30:$O$72,10)/1000</f>
        <v>703.61290322580646</v>
      </c>
      <c r="H42" s="6">
        <f>VLOOKUP($X12,Forecast!$C$30:$O$72,11)/1000</f>
        <v>277.48387096774195</v>
      </c>
      <c r="I42" s="6">
        <f>VLOOKUP($X12,Forecast!$C$30:$O$72,12)/1000</f>
        <v>0</v>
      </c>
      <c r="J42" s="6">
        <f t="shared" ca="1" si="18"/>
        <v>3388.8387096774195</v>
      </c>
      <c r="K42" s="6">
        <f>VLOOKUP($X12,Forecast!$C$30:$O$72,5)/1000</f>
        <v>3104.8064516129034</v>
      </c>
      <c r="L42" s="6" t="e">
        <f t="shared" ca="1" si="21"/>
        <v>#N/A</v>
      </c>
      <c r="M42" s="6">
        <f t="shared" ca="1" si="19"/>
        <v>284.0322580645161</v>
      </c>
      <c r="N42" s="114" t="e">
        <f t="shared" ca="1" si="20"/>
        <v>#N/A</v>
      </c>
    </row>
    <row r="43" spans="1:14" x14ac:dyDescent="0.2">
      <c r="A43" s="86">
        <f t="shared" si="16"/>
        <v>30</v>
      </c>
      <c r="B43" s="268">
        <v>37196</v>
      </c>
      <c r="C43" s="5">
        <f>VLOOKUP($X13,Forecast!$C$30:$O$72,6)/1000</f>
        <v>510.26666666666671</v>
      </c>
      <c r="D43" s="6">
        <f t="shared" ca="1" si="17"/>
        <v>961.07433333333279</v>
      </c>
      <c r="E43" s="6">
        <f>VLOOKUP($X13,Forecast!$C$30:$O$72,8)/1000</f>
        <v>269.16666666666669</v>
      </c>
      <c r="F43" s="6">
        <f>VLOOKUP($X13,Forecast!$C$30:$O$72,9)/1000</f>
        <v>194.33333333333334</v>
      </c>
      <c r="G43" s="6">
        <f>VLOOKUP($X13,Forecast!$C$30:$O$72,10)/1000</f>
        <v>648.26666666666665</v>
      </c>
      <c r="H43" s="6">
        <f>VLOOKUP($X13,Forecast!$C$30:$O$72,11)/1000</f>
        <v>306.5333333333333</v>
      </c>
      <c r="I43" s="6">
        <f>VLOOKUP($X13,Forecast!$C$30:$O$72,12)/1000</f>
        <v>0</v>
      </c>
      <c r="J43" s="6">
        <f t="shared" ca="1" si="18"/>
        <v>2889.6409999999992</v>
      </c>
      <c r="K43" s="6">
        <f>VLOOKUP($X13,Forecast!$C$30:$O$72,5)/1000</f>
        <v>3509</v>
      </c>
      <c r="L43" s="6" t="e">
        <f t="shared" ca="1" si="21"/>
        <v>#N/A</v>
      </c>
      <c r="M43" s="6">
        <f t="shared" ca="1" si="19"/>
        <v>-619.35900000000083</v>
      </c>
      <c r="N43" s="114" t="e">
        <f t="shared" ca="1" si="20"/>
        <v>#N/A</v>
      </c>
    </row>
    <row r="44" spans="1:14" ht="10.8" thickBot="1" x14ac:dyDescent="0.25">
      <c r="A44" s="86">
        <f t="shared" si="16"/>
        <v>31</v>
      </c>
      <c r="B44" s="89">
        <v>37226</v>
      </c>
      <c r="C44" s="314">
        <f>VLOOKUP($X14,Forecast!$C$30:$O$72,6)/1000</f>
        <v>527.0322580645161</v>
      </c>
      <c r="D44" s="94">
        <f t="shared" ca="1" si="17"/>
        <v>967.3</v>
      </c>
      <c r="E44" s="94">
        <f>VLOOKUP($X14,Forecast!$C$30:$O$72,8)/1000</f>
        <v>391.70967741935488</v>
      </c>
      <c r="F44" s="94">
        <f>VLOOKUP($X14,Forecast!$C$30:$O$72,9)/1000</f>
        <v>303.67741935483872</v>
      </c>
      <c r="G44" s="94">
        <f>VLOOKUP($X14,Forecast!$C$30:$O$72,10)/1000</f>
        <v>737.51612903225805</v>
      </c>
      <c r="H44" s="94">
        <f>VLOOKUP($X14,Forecast!$C$30:$O$72,11)/1000</f>
        <v>297.45161290322579</v>
      </c>
      <c r="I44" s="94">
        <f>VLOOKUP($X14,Forecast!$C$30:$O$72,12)/1000</f>
        <v>0</v>
      </c>
      <c r="J44" s="94">
        <f t="shared" ca="1" si="18"/>
        <v>3224.6870967741934</v>
      </c>
      <c r="K44" s="94">
        <f>VLOOKUP($X14,Forecast!$C$30:$O$72,5)/1000</f>
        <v>3433.677419354839</v>
      </c>
      <c r="L44" s="94" t="e">
        <f t="shared" ca="1" si="21"/>
        <v>#N/A</v>
      </c>
      <c r="M44" s="94">
        <f t="shared" ca="1" si="19"/>
        <v>-208.99032258064562</v>
      </c>
      <c r="N44" s="300" t="e">
        <f t="shared" ca="1" si="20"/>
        <v>#N/A</v>
      </c>
    </row>
    <row r="45" spans="1:14" x14ac:dyDescent="0.2">
      <c r="B45" s="91">
        <v>37257</v>
      </c>
    </row>
  </sheetData>
  <printOptions horizontalCentered="1"/>
  <pageMargins left="0.2" right="0.23" top="0.2" bottom="0.22" header="0.17" footer="0.21"/>
  <pageSetup paperSize="5" scale="87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C189"/>
  <sheetViews>
    <sheetView tabSelected="1" workbookViewId="0">
      <pane xSplit="3" ySplit="4" topLeftCell="F43" activePane="bottomRight" state="frozen"/>
      <selection activeCell="G12" sqref="G12"/>
      <selection pane="topRight" activeCell="G12" sqref="G12"/>
      <selection pane="bottomLeft" activeCell="G12" sqref="G12"/>
      <selection pane="bottomRight" activeCell="L49" sqref="L49"/>
    </sheetView>
  </sheetViews>
  <sheetFormatPr defaultRowHeight="13.2" x14ac:dyDescent="0.25"/>
  <cols>
    <col min="1" max="1" width="9.109375" style="259" customWidth="1"/>
    <col min="2" max="2" width="9.109375" style="21" customWidth="1"/>
    <col min="3" max="3" width="9.109375" style="2" customWidth="1"/>
    <col min="4" max="4" width="11.109375" style="1" bestFit="1" customWidth="1"/>
    <col min="5" max="6" width="12.5546875" style="1" customWidth="1"/>
    <col min="7" max="7" width="11.33203125" style="1" customWidth="1"/>
    <col min="8" max="8" width="9.109375" style="1" customWidth="1"/>
    <col min="9" max="9" width="10.44140625" style="1" bestFit="1" customWidth="1"/>
    <col min="10" max="10" width="12.44140625" style="1" bestFit="1" customWidth="1"/>
    <col min="11" max="11" width="9.109375" style="1" customWidth="1"/>
    <col min="12" max="12" width="11.88671875" style="1" bestFit="1" customWidth="1"/>
    <col min="13" max="13" width="8.88671875" style="1" bestFit="1" customWidth="1"/>
    <col min="14" max="14" width="14.88671875" style="1" bestFit="1" customWidth="1"/>
    <col min="15" max="15" width="10.44140625" style="1" customWidth="1"/>
    <col min="16" max="17" width="11.109375" style="1" customWidth="1"/>
    <col min="18" max="18" width="10.44140625" style="1" customWidth="1"/>
    <col min="19" max="19" width="14.88671875" style="1" bestFit="1" customWidth="1"/>
    <col min="20" max="20" width="12.6640625" customWidth="1"/>
    <col min="21" max="21" width="9.6640625" bestFit="1" customWidth="1"/>
    <col min="22" max="22" width="9.5546875" bestFit="1" customWidth="1"/>
    <col min="24" max="24" width="10.88671875" bestFit="1" customWidth="1"/>
    <col min="29" max="29" width="5.109375" style="21" customWidth="1"/>
  </cols>
  <sheetData>
    <row r="1" spans="1:29" ht="13.8" thickBot="1" x14ac:dyDescent="0.3"/>
    <row r="2" spans="1:29" ht="13.8" thickBot="1" x14ac:dyDescent="0.3">
      <c r="D2" s="428" t="s">
        <v>166</v>
      </c>
      <c r="E2" s="429"/>
      <c r="F2" s="430"/>
      <c r="G2" s="258"/>
      <c r="H2" s="422" t="s">
        <v>167</v>
      </c>
      <c r="I2" s="422"/>
      <c r="J2" s="422"/>
      <c r="K2" s="422"/>
      <c r="L2" s="422"/>
      <c r="M2" s="422"/>
      <c r="N2" s="422"/>
      <c r="O2" s="423"/>
      <c r="P2" s="254"/>
      <c r="Q2" s="250" t="s">
        <v>288</v>
      </c>
      <c r="R2" s="251"/>
      <c r="S2" s="133"/>
      <c r="T2" s="133"/>
      <c r="X2" s="75" t="s">
        <v>204</v>
      </c>
      <c r="Y2" s="304">
        <f ca="1">0.011*(Curves!$B3+Curves!$J3)</f>
        <v>0.10678799999999999</v>
      </c>
      <c r="Z2" s="23">
        <v>425000</v>
      </c>
    </row>
    <row r="3" spans="1:29" ht="12.75" customHeight="1" x14ac:dyDescent="0.25">
      <c r="B3" s="408" t="s">
        <v>14</v>
      </c>
      <c r="D3" s="412" t="s">
        <v>9</v>
      </c>
      <c r="E3" s="418" t="s">
        <v>181</v>
      </c>
      <c r="F3" s="424" t="s">
        <v>180</v>
      </c>
      <c r="G3" s="426" t="s">
        <v>11</v>
      </c>
      <c r="H3" s="252"/>
      <c r="I3" s="252"/>
      <c r="J3" s="252"/>
      <c r="K3" s="252"/>
      <c r="L3" s="252"/>
      <c r="M3" s="252"/>
      <c r="N3" s="252"/>
      <c r="O3" s="416" t="s">
        <v>13</v>
      </c>
      <c r="P3" s="414" t="s">
        <v>8</v>
      </c>
      <c r="Q3" s="255" t="s">
        <v>178</v>
      </c>
      <c r="R3" s="256" t="s">
        <v>164</v>
      </c>
      <c r="S3" s="410" t="s">
        <v>168</v>
      </c>
      <c r="T3" s="420" t="s">
        <v>12</v>
      </c>
      <c r="Z3" s="23">
        <v>200000</v>
      </c>
      <c r="AA3" s="21"/>
      <c r="AC3"/>
    </row>
    <row r="4" spans="1:29" ht="13.8" thickBot="1" x14ac:dyDescent="0.3">
      <c r="B4" s="409" t="s">
        <v>14</v>
      </c>
      <c r="D4" s="413"/>
      <c r="E4" s="419"/>
      <c r="F4" s="425"/>
      <c r="G4" s="427"/>
      <c r="H4" s="253" t="s">
        <v>0</v>
      </c>
      <c r="I4" s="253" t="s">
        <v>1</v>
      </c>
      <c r="J4" s="253" t="s">
        <v>2</v>
      </c>
      <c r="K4" s="253" t="s">
        <v>3</v>
      </c>
      <c r="L4" s="253" t="s">
        <v>4</v>
      </c>
      <c r="M4" s="253" t="s">
        <v>5</v>
      </c>
      <c r="N4" s="253" t="s">
        <v>6</v>
      </c>
      <c r="O4" s="417" t="s">
        <v>10</v>
      </c>
      <c r="P4" s="415" t="s">
        <v>7</v>
      </c>
      <c r="Q4" s="255" t="s">
        <v>179</v>
      </c>
      <c r="R4" s="257" t="s">
        <v>165</v>
      </c>
      <c r="S4" s="411"/>
      <c r="T4" s="421"/>
      <c r="AA4" s="85"/>
      <c r="AC4"/>
    </row>
    <row r="5" spans="1:29" x14ac:dyDescent="0.25">
      <c r="A5" s="259">
        <f>MONTH(C5)</f>
        <v>5</v>
      </c>
      <c r="C5" s="244">
        <v>35551</v>
      </c>
      <c r="D5" s="5">
        <f>VLOOKUP($C5,'[1]Total Sendout'!$U$5:$V$1964,2)</f>
        <v>2216129.0322580645</v>
      </c>
      <c r="E5" s="6"/>
      <c r="F5" s="6"/>
      <c r="G5" s="230">
        <f>SUM(D5:F5)</f>
        <v>2216129.0322580645</v>
      </c>
      <c r="H5" s="8">
        <f>VLOOKUP($C5,[1]Topock!$S$5:$T$764,2)</f>
        <v>529096.77419354836</v>
      </c>
      <c r="I5" s="8">
        <f>VLOOKUP($C5,[1]Ehrenberg!$S$7:$T$536,2)</f>
        <v>708258.06451612909</v>
      </c>
      <c r="J5" s="8">
        <f>VLOOKUP($C5,'[1]Kern Mojave'!$S$5:$T$533,2)</f>
        <v>294870.96774193546</v>
      </c>
      <c r="K5" s="8">
        <f>VLOOKUP($C5,'[1]PG&amp;E WR'!$S$8:$T$552,2)</f>
        <v>480774.19354838709</v>
      </c>
      <c r="L5" s="8">
        <f>VLOOKUP($C5,'[1]TW N Needles'!$S$8:$T$536,2)</f>
        <v>556612.90322580643</v>
      </c>
      <c r="M5" s="8">
        <f>VLOOKUP($C5,'[1]Cali Prod'!$S$5:$T$535,2)</f>
        <v>170967.74193548388</v>
      </c>
      <c r="N5" s="8">
        <v>0</v>
      </c>
      <c r="O5" s="238">
        <f t="shared" ref="O5:O36" si="0">SUM(H5:N5)</f>
        <v>2740580.6451612907</v>
      </c>
      <c r="P5" s="4"/>
      <c r="Q5" s="248"/>
      <c r="R5" s="92">
        <f>O5-(P5+Q5)</f>
        <v>2740580.6451612907</v>
      </c>
      <c r="S5" s="306">
        <f>VLOOKUP($C5,'[1]Inj-WD'!$S$4:$U$536,2)</f>
        <v>566806.45161290327</v>
      </c>
      <c r="T5" s="19">
        <v>17571000</v>
      </c>
      <c r="AA5" s="86">
        <f t="shared" ref="AA5:AA36" si="1">EOMONTH(C5,0)-C5+1</f>
        <v>31</v>
      </c>
      <c r="AC5"/>
    </row>
    <row r="6" spans="1:29" x14ac:dyDescent="0.25">
      <c r="A6" s="259">
        <f t="shared" ref="A6:A69" si="2">MONTH(C6)</f>
        <v>6</v>
      </c>
      <c r="C6" s="245">
        <f t="shared" ref="C6:C30" si="3">DATE(YEAR(C7),MONTH(C7)-1,1)</f>
        <v>35582</v>
      </c>
      <c r="D6" s="5">
        <f>VLOOKUP($C6,'[1]Total Sendout'!$U$5:$V$1964,2)</f>
        <v>2185300</v>
      </c>
      <c r="E6" s="6"/>
      <c r="F6" s="6"/>
      <c r="G6" s="228">
        <f t="shared" ref="G6:G69" si="4">SUM(D6:F6)</f>
        <v>2185300</v>
      </c>
      <c r="H6" s="9">
        <f>VLOOKUP($C6,[1]Topock!$S$5:$T$764,2)</f>
        <v>515066.66666666669</v>
      </c>
      <c r="I6" s="9">
        <f>VLOOKUP($C6,[1]Ehrenberg!$S$7:$T$536,2)</f>
        <v>697833.33333333337</v>
      </c>
      <c r="J6" s="9">
        <f>VLOOKUP($C6,'[1]Kern Mojave'!$S$5:$T$533,2)</f>
        <v>268533.33333333331</v>
      </c>
      <c r="K6" s="9">
        <f>VLOOKUP($C6,'[1]PG&amp;E WR'!$S$8:$T$552,2)</f>
        <v>488700</v>
      </c>
      <c r="L6" s="9">
        <f>VLOOKUP($C6,'[1]TW N Needles'!$S$8:$T$536,2)</f>
        <v>533466.66666666663</v>
      </c>
      <c r="M6" s="9">
        <f>VLOOKUP($C6,'[1]Cali Prod'!$S$5:$T$535,2)</f>
        <v>207166.66666666666</v>
      </c>
      <c r="N6" s="9">
        <v>0</v>
      </c>
      <c r="O6" s="237">
        <f t="shared" si="0"/>
        <v>2710766.6666666665</v>
      </c>
      <c r="P6" s="6"/>
      <c r="Q6" s="114"/>
      <c r="R6" s="93">
        <f t="shared" ref="R6:R69" si="5">O6-(P6+Q6)</f>
        <v>2710766.6666666665</v>
      </c>
      <c r="S6" s="306">
        <f>VLOOKUP($C6,'[1]Inj-WD'!$S$4:$U$536,2)</f>
        <v>586100</v>
      </c>
      <c r="T6" s="19">
        <v>17583000</v>
      </c>
      <c r="AA6" s="86">
        <f t="shared" si="1"/>
        <v>30</v>
      </c>
      <c r="AC6"/>
    </row>
    <row r="7" spans="1:29" x14ac:dyDescent="0.25">
      <c r="A7" s="259">
        <f t="shared" si="2"/>
        <v>7</v>
      </c>
      <c r="C7" s="245">
        <f t="shared" si="3"/>
        <v>35612</v>
      </c>
      <c r="D7" s="5">
        <f>VLOOKUP($C7,'[1]Total Sendout'!$U$5:$V$1964,2)</f>
        <v>2460935.4838709678</v>
      </c>
      <c r="E7" s="6"/>
      <c r="F7" s="6"/>
      <c r="G7" s="228">
        <f t="shared" si="4"/>
        <v>2460935.4838709678</v>
      </c>
      <c r="H7" s="9">
        <f>VLOOKUP($C7,[1]Topock!$S$5:$T$764,2)</f>
        <v>479129.03225806454</v>
      </c>
      <c r="I7" s="9">
        <f>VLOOKUP($C7,[1]Ehrenberg!$S$7:$T$536,2)</f>
        <v>843290.32258064521</v>
      </c>
      <c r="J7" s="9">
        <f>VLOOKUP($C7,'[1]Kern Mojave'!$S$5:$T$533,2)</f>
        <v>196419.35483870967</v>
      </c>
      <c r="K7" s="9">
        <f>VLOOKUP($C7,'[1]PG&amp;E WR'!$S$8:$T$552,2)</f>
        <v>406032.25806451612</v>
      </c>
      <c r="L7" s="9">
        <f>VLOOKUP($C7,'[1]TW N Needles'!$S$8:$T$536,2)</f>
        <v>570645.16129032255</v>
      </c>
      <c r="M7" s="9">
        <f>VLOOKUP($C7,'[1]Cali Prod'!$S$5:$T$535,2)</f>
        <v>192935.48387096773</v>
      </c>
      <c r="N7" s="9">
        <v>0</v>
      </c>
      <c r="O7" s="237">
        <f t="shared" si="0"/>
        <v>2688451.6129032257</v>
      </c>
      <c r="P7" s="6"/>
      <c r="Q7" s="114"/>
      <c r="R7" s="93">
        <f t="shared" si="5"/>
        <v>2688451.6129032257</v>
      </c>
      <c r="S7" s="306">
        <f>VLOOKUP($C7,'[1]Inj-WD'!$S$4:$U$536,2)</f>
        <v>271741.93548387097</v>
      </c>
      <c r="T7" s="19">
        <v>8424000</v>
      </c>
      <c r="AA7" s="86">
        <f t="shared" si="1"/>
        <v>31</v>
      </c>
      <c r="AC7"/>
    </row>
    <row r="8" spans="1:29" x14ac:dyDescent="0.25">
      <c r="A8" s="259">
        <f t="shared" si="2"/>
        <v>8</v>
      </c>
      <c r="C8" s="245">
        <f t="shared" si="3"/>
        <v>35643</v>
      </c>
      <c r="D8" s="5">
        <f>VLOOKUP($C8,'[1]Total Sendout'!$U$5:$V$1964,2)</f>
        <v>2513838.7096774192</v>
      </c>
      <c r="E8" s="6"/>
      <c r="F8" s="6"/>
      <c r="G8" s="228">
        <f t="shared" si="4"/>
        <v>2513838.7096774192</v>
      </c>
      <c r="H8" s="9">
        <f>VLOOKUP($C8,[1]Topock!$S$5:$T$764,2)</f>
        <v>514032.25806451612</v>
      </c>
      <c r="I8" s="9">
        <f>VLOOKUP($C8,[1]Ehrenberg!$S$7:$T$536,2)</f>
        <v>759774.19354838715</v>
      </c>
      <c r="J8" s="9">
        <f>VLOOKUP($C8,'[1]Kern Mojave'!$S$5:$T$533,2)</f>
        <v>195612.90322580645</v>
      </c>
      <c r="K8" s="9">
        <f>VLOOKUP($C8,'[1]PG&amp;E WR'!$S$8:$T$552,2)</f>
        <v>438580.6451612903</v>
      </c>
      <c r="L8" s="9">
        <f>VLOOKUP($C8,'[1]TW N Needles'!$S$8:$T$536,2)</f>
        <v>529806.45161290327</v>
      </c>
      <c r="M8" s="9">
        <f>VLOOKUP($C8,'[1]Cali Prod'!$S$5:$T$535,2)</f>
        <v>187870.96774193548</v>
      </c>
      <c r="N8" s="9">
        <v>0</v>
      </c>
      <c r="O8" s="237">
        <f t="shared" si="0"/>
        <v>2625677.4193548388</v>
      </c>
      <c r="P8" s="6"/>
      <c r="Q8" s="114"/>
      <c r="R8" s="93">
        <f t="shared" si="5"/>
        <v>2625677.4193548388</v>
      </c>
      <c r="S8" s="306">
        <f>VLOOKUP($C8,'[1]Inj-WD'!$S$4:$U$536,2)</f>
        <v>175032.25806451612</v>
      </c>
      <c r="T8" s="19">
        <v>5426000</v>
      </c>
      <c r="AA8" s="86">
        <f t="shared" si="1"/>
        <v>31</v>
      </c>
      <c r="AC8"/>
    </row>
    <row r="9" spans="1:29" x14ac:dyDescent="0.25">
      <c r="A9" s="259">
        <f t="shared" si="2"/>
        <v>9</v>
      </c>
      <c r="C9" s="245">
        <f t="shared" si="3"/>
        <v>35674</v>
      </c>
      <c r="D9" s="5">
        <f>VLOOKUP($C9,'[1]Total Sendout'!$U$5:$V$1964,2)</f>
        <v>2709566.6666666665</v>
      </c>
      <c r="E9" s="6"/>
      <c r="F9" s="6"/>
      <c r="G9" s="228">
        <f t="shared" si="4"/>
        <v>2709566.6666666665</v>
      </c>
      <c r="H9" s="9">
        <f>VLOOKUP($C9,[1]Topock!$S$5:$T$764,2)</f>
        <v>516633.33333333331</v>
      </c>
      <c r="I9" s="9">
        <f>VLOOKUP($C9,[1]Ehrenberg!$S$7:$T$536,2)</f>
        <v>973200</v>
      </c>
      <c r="J9" s="9">
        <f>VLOOKUP($C9,'[1]Kern Mojave'!$S$5:$T$533,2)</f>
        <v>248300</v>
      </c>
      <c r="K9" s="9">
        <f>VLOOKUP($C9,'[1]PG&amp;E WR'!$S$8:$T$552,2)</f>
        <v>413000</v>
      </c>
      <c r="L9" s="9">
        <f>VLOOKUP($C9,'[1]TW N Needles'!$S$8:$T$536,2)</f>
        <v>446800</v>
      </c>
      <c r="M9" s="9">
        <f>VLOOKUP($C9,'[1]Cali Prod'!$S$5:$T$535,2)</f>
        <v>186400</v>
      </c>
      <c r="N9" s="9">
        <v>0</v>
      </c>
      <c r="O9" s="237">
        <f t="shared" si="0"/>
        <v>2784333.333333333</v>
      </c>
      <c r="P9" s="6"/>
      <c r="Q9" s="114"/>
      <c r="R9" s="93">
        <f t="shared" si="5"/>
        <v>2784333.333333333</v>
      </c>
      <c r="S9" s="306">
        <f>VLOOKUP($C9,'[1]Inj-WD'!$S$4:$U$536,2)</f>
        <v>139866.66666666666</v>
      </c>
      <c r="T9" s="19">
        <v>4196000</v>
      </c>
      <c r="AA9" s="86">
        <f t="shared" si="1"/>
        <v>30</v>
      </c>
      <c r="AC9"/>
    </row>
    <row r="10" spans="1:29" ht="13.8" thickBot="1" x14ac:dyDescent="0.3">
      <c r="A10" s="259">
        <f t="shared" si="2"/>
        <v>10</v>
      </c>
      <c r="C10" s="245">
        <f t="shared" si="3"/>
        <v>35704</v>
      </c>
      <c r="D10" s="5">
        <f>VLOOKUP($C10,'[1]Total Sendout'!$U$5:$V$1964,2)</f>
        <v>2319903.2258064514</v>
      </c>
      <c r="E10" s="6"/>
      <c r="F10" s="6"/>
      <c r="G10" s="228">
        <f t="shared" si="4"/>
        <v>2319903.2258064514</v>
      </c>
      <c r="H10" s="9">
        <f>VLOOKUP($C10,[1]Topock!$S$5:$T$764,2)</f>
        <v>530000</v>
      </c>
      <c r="I10" s="9">
        <f>VLOOKUP($C10,[1]Ehrenberg!$S$7:$T$536,2)</f>
        <v>726935.48387096776</v>
      </c>
      <c r="J10" s="9">
        <f>VLOOKUP($C10,'[1]Kern Mojave'!$S$5:$T$533,2)</f>
        <v>230967.74193548388</v>
      </c>
      <c r="K10" s="9">
        <f>VLOOKUP($C10,'[1]PG&amp;E WR'!$S$8:$T$552,2)</f>
        <v>446483.87096774194</v>
      </c>
      <c r="L10" s="9">
        <f>VLOOKUP($C10,'[1]TW N Needles'!$S$8:$T$536,2)</f>
        <v>444774.19354838709</v>
      </c>
      <c r="M10" s="9">
        <f>VLOOKUP($C10,'[1]Cali Prod'!$S$5:$T$535,2)</f>
        <v>198064.51612903227</v>
      </c>
      <c r="N10" s="9">
        <v>0</v>
      </c>
      <c r="O10" s="237">
        <f t="shared" si="0"/>
        <v>2577225.8064516126</v>
      </c>
      <c r="P10" s="6"/>
      <c r="Q10" s="114"/>
      <c r="R10" s="93">
        <f t="shared" si="5"/>
        <v>2577225.8064516126</v>
      </c>
      <c r="S10" s="306">
        <f>VLOOKUP($C10,'[1]Inj-WD'!$S$4:$U$536,2)</f>
        <v>320000</v>
      </c>
      <c r="T10" s="19">
        <v>9920000</v>
      </c>
      <c r="AA10" s="86">
        <f t="shared" si="1"/>
        <v>31</v>
      </c>
      <c r="AC10"/>
    </row>
    <row r="11" spans="1:29" x14ac:dyDescent="0.25">
      <c r="A11" s="259">
        <f t="shared" si="2"/>
        <v>11</v>
      </c>
      <c r="C11" s="246">
        <f t="shared" si="3"/>
        <v>35735</v>
      </c>
      <c r="D11" s="5">
        <f>VLOOKUP($C11,'[1]Total Sendout'!$U$5:$V$1964,2)</f>
        <v>2419633.3333333335</v>
      </c>
      <c r="E11" s="6"/>
      <c r="F11" s="6"/>
      <c r="G11" s="228">
        <f t="shared" si="4"/>
        <v>2419633.3333333335</v>
      </c>
      <c r="H11" s="9">
        <f>VLOOKUP($C11,[1]Topock!$S$5:$T$764,2)</f>
        <v>494400</v>
      </c>
      <c r="I11" s="9">
        <f>VLOOKUP($C11,[1]Ehrenberg!$S$7:$T$536,2)</f>
        <v>575733.33333333337</v>
      </c>
      <c r="J11" s="9">
        <f>VLOOKUP($C11,'[1]Kern Mojave'!$S$5:$T$533,2)</f>
        <v>231300</v>
      </c>
      <c r="K11" s="9">
        <f>VLOOKUP($C11,'[1]PG&amp;E WR'!$S$8:$T$552,2)</f>
        <v>448633.33333333331</v>
      </c>
      <c r="L11" s="9">
        <f>VLOOKUP($C11,'[1]TW N Needles'!$S$8:$T$536,2)</f>
        <v>378333.33333333331</v>
      </c>
      <c r="M11" s="9">
        <f>VLOOKUP($C11,'[1]Cali Prod'!$S$5:$T$535,2)</f>
        <v>193266.66666666666</v>
      </c>
      <c r="N11" s="9">
        <v>0</v>
      </c>
      <c r="O11" s="237">
        <f t="shared" si="0"/>
        <v>2321666.6666666665</v>
      </c>
      <c r="P11" s="6"/>
      <c r="Q11" s="114"/>
      <c r="R11" s="93">
        <f t="shared" si="5"/>
        <v>2321666.6666666665</v>
      </c>
      <c r="S11" s="306">
        <f>VLOOKUP($C11,'[1]Inj-WD'!$S$4:$U$536,2)</f>
        <v>-34933.333333333336</v>
      </c>
      <c r="T11" s="19">
        <v>-1048000</v>
      </c>
      <c r="AA11" s="86">
        <f t="shared" si="1"/>
        <v>30</v>
      </c>
      <c r="AC11"/>
    </row>
    <row r="12" spans="1:29" x14ac:dyDescent="0.25">
      <c r="A12" s="259">
        <f t="shared" si="2"/>
        <v>12</v>
      </c>
      <c r="C12" s="245">
        <f t="shared" si="3"/>
        <v>35765</v>
      </c>
      <c r="D12" s="5">
        <f>VLOOKUP($C12,'[1]Total Sendout'!$U$5:$V$1964,2)</f>
        <v>3118516.1290322579</v>
      </c>
      <c r="E12" s="6"/>
      <c r="F12" s="6"/>
      <c r="G12" s="228">
        <f t="shared" si="4"/>
        <v>3118516.1290322579</v>
      </c>
      <c r="H12" s="9">
        <f>VLOOKUP($C12,[1]Topock!$S$5:$T$764,2)</f>
        <v>386451.61290322582</v>
      </c>
      <c r="I12" s="9">
        <f>VLOOKUP($C12,[1]Ehrenberg!$S$7:$T$536,2)</f>
        <v>538806.45161290327</v>
      </c>
      <c r="J12" s="9">
        <f>VLOOKUP($C12,'[1]Kern Mojave'!$S$5:$T$533,2)</f>
        <v>131903.22580645161</v>
      </c>
      <c r="K12" s="9">
        <f>VLOOKUP($C12,'[1]PG&amp;E WR'!$S$8:$T$552,2)</f>
        <v>292774.19354838709</v>
      </c>
      <c r="L12" s="9">
        <f>VLOOKUP($C12,'[1]TW N Needles'!$S$8:$T$536,2)</f>
        <v>313096.77419354836</v>
      </c>
      <c r="M12" s="9">
        <f>VLOOKUP($C12,'[1]Cali Prod'!$S$5:$T$535,2)</f>
        <v>194516.12903225806</v>
      </c>
      <c r="N12" s="9">
        <v>0</v>
      </c>
      <c r="O12" s="237">
        <f t="shared" si="0"/>
        <v>1857548.3870967743</v>
      </c>
      <c r="P12" s="6"/>
      <c r="Q12" s="114"/>
      <c r="R12" s="93">
        <f t="shared" si="5"/>
        <v>1857548.3870967743</v>
      </c>
      <c r="S12" s="306">
        <f>VLOOKUP($C12,'[1]Inj-WD'!$S$4:$U$536,2)</f>
        <v>-1209580.6451612904</v>
      </c>
      <c r="T12" s="19">
        <v>-37497000</v>
      </c>
      <c r="AA12" s="86">
        <f t="shared" si="1"/>
        <v>31</v>
      </c>
      <c r="AC12"/>
    </row>
    <row r="13" spans="1:29" x14ac:dyDescent="0.25">
      <c r="A13" s="259">
        <f t="shared" si="2"/>
        <v>1</v>
      </c>
      <c r="C13" s="245">
        <f t="shared" si="3"/>
        <v>35796</v>
      </c>
      <c r="D13" s="5">
        <f>VLOOKUP($C13,'[1]Total Sendout'!$U$5:$V$1964,2)</f>
        <v>2979709.6774193547</v>
      </c>
      <c r="E13" s="6"/>
      <c r="F13" s="6"/>
      <c r="G13" s="228">
        <f t="shared" si="4"/>
        <v>2979709.6774193547</v>
      </c>
      <c r="H13" s="9">
        <f>VLOOKUP($C13,[1]Topock!$S$5:$T$764,2)</f>
        <v>418483.87096774194</v>
      </c>
      <c r="I13" s="9">
        <f>VLOOKUP($C13,[1]Ehrenberg!$S$7:$T$536,2)</f>
        <v>700483.87096774194</v>
      </c>
      <c r="J13" s="9">
        <f>VLOOKUP($C13,'[1]Kern Mojave'!$S$5:$T$533,2)</f>
        <v>156161.29032258064</v>
      </c>
      <c r="K13" s="9">
        <f>VLOOKUP($C13,'[1]PG&amp;E WR'!$S$8:$T$552,2)</f>
        <v>309838.70967741933</v>
      </c>
      <c r="L13" s="9">
        <f>VLOOKUP($C13,'[1]TW N Needles'!$S$8:$T$536,2)</f>
        <v>648032.25806451612</v>
      </c>
      <c r="M13" s="9">
        <f>VLOOKUP($C13,'[1]Cali Prod'!$S$5:$T$535,2)</f>
        <v>193580.64516129033</v>
      </c>
      <c r="N13" s="9">
        <v>0</v>
      </c>
      <c r="O13" s="237">
        <f t="shared" si="0"/>
        <v>2426580.6451612902</v>
      </c>
      <c r="P13" s="6"/>
      <c r="Q13" s="114"/>
      <c r="R13" s="93">
        <f t="shared" si="5"/>
        <v>2426580.6451612902</v>
      </c>
      <c r="S13" s="306">
        <f>VLOOKUP($C13,'[1]Inj-WD'!$S$4:$U$536,2)</f>
        <v>-490709.67741935485</v>
      </c>
      <c r="T13" s="19">
        <v>-15212000</v>
      </c>
      <c r="AA13" s="86">
        <f t="shared" si="1"/>
        <v>31</v>
      </c>
      <c r="AC13"/>
    </row>
    <row r="14" spans="1:29" x14ac:dyDescent="0.25">
      <c r="A14" s="259">
        <f t="shared" si="2"/>
        <v>2</v>
      </c>
      <c r="C14" s="245">
        <f t="shared" si="3"/>
        <v>35827</v>
      </c>
      <c r="D14" s="5">
        <f>VLOOKUP($C14,'[1]Total Sendout'!$U$5:$V$1964,2)</f>
        <v>3107285.7142857141</v>
      </c>
      <c r="E14" s="6"/>
      <c r="F14" s="6"/>
      <c r="G14" s="228">
        <f t="shared" si="4"/>
        <v>3107285.7142857141</v>
      </c>
      <c r="H14" s="9">
        <f>VLOOKUP($C14,[1]Topock!$S$5:$T$764,2)</f>
        <v>458714.28571428574</v>
      </c>
      <c r="I14" s="9">
        <f>VLOOKUP($C14,[1]Ehrenberg!$S$7:$T$536,2)</f>
        <v>647607.14285714284</v>
      </c>
      <c r="J14" s="9">
        <f>VLOOKUP($C14,'[1]Kern Mojave'!$S$5:$T$533,2)</f>
        <v>153107.14285714287</v>
      </c>
      <c r="K14" s="9">
        <f>VLOOKUP($C14,'[1]PG&amp;E WR'!$S$8:$T$552,2)</f>
        <v>420071.42857142858</v>
      </c>
      <c r="L14" s="9">
        <f>VLOOKUP($C14,'[1]TW N Needles'!$S$8:$T$536,2)</f>
        <v>534428.57142857148</v>
      </c>
      <c r="M14" s="9">
        <f>VLOOKUP($C14,'[1]Cali Prod'!$S$5:$T$535,2)</f>
        <v>181500</v>
      </c>
      <c r="N14" s="9">
        <v>0</v>
      </c>
      <c r="O14" s="237">
        <f t="shared" si="0"/>
        <v>2395428.5714285718</v>
      </c>
      <c r="P14" s="6"/>
      <c r="Q14" s="114"/>
      <c r="R14" s="93">
        <f t="shared" si="5"/>
        <v>2395428.5714285718</v>
      </c>
      <c r="S14" s="306">
        <f>VLOOKUP($C14,'[1]Inj-WD'!$S$4:$U$536,2)</f>
        <v>-656928.57142857148</v>
      </c>
      <c r="T14" s="19">
        <v>-18394000</v>
      </c>
      <c r="AA14" s="86">
        <f t="shared" si="1"/>
        <v>28</v>
      </c>
      <c r="AC14"/>
    </row>
    <row r="15" spans="1:29" ht="13.8" thickBot="1" x14ac:dyDescent="0.3">
      <c r="A15" s="259">
        <f t="shared" si="2"/>
        <v>3</v>
      </c>
      <c r="C15" s="245">
        <f t="shared" si="3"/>
        <v>35855</v>
      </c>
      <c r="D15" s="5">
        <f>VLOOKUP($C15,'[1]Total Sendout'!$U$5:$V$1964,2)</f>
        <v>2722354.8387096776</v>
      </c>
      <c r="E15" s="6"/>
      <c r="F15" s="6"/>
      <c r="G15" s="228">
        <f t="shared" si="4"/>
        <v>2722354.8387096776</v>
      </c>
      <c r="H15" s="9">
        <f>VLOOKUP($C15,[1]Topock!$S$5:$T$764,2)</f>
        <v>530032.25806451612</v>
      </c>
      <c r="I15" s="9">
        <f>VLOOKUP($C15,[1]Ehrenberg!$S$7:$T$536,2)</f>
        <v>719741.93548387091</v>
      </c>
      <c r="J15" s="9">
        <f>VLOOKUP($C15,'[1]Kern Mojave'!$S$5:$T$533,2)</f>
        <v>275451.61290322582</v>
      </c>
      <c r="K15" s="9">
        <f>VLOOKUP($C15,'[1]PG&amp;E WR'!$S$8:$T$552,2)</f>
        <v>346709.67741935485</v>
      </c>
      <c r="L15" s="9">
        <f>VLOOKUP($C15,'[1]TW N Needles'!$S$8:$T$536,2)</f>
        <v>699193.54838709673</v>
      </c>
      <c r="M15" s="9">
        <f>VLOOKUP($C15,'[1]Cali Prod'!$S$5:$T$535,2)</f>
        <v>181225.80645161291</v>
      </c>
      <c r="N15" s="9">
        <v>0</v>
      </c>
      <c r="O15" s="237">
        <f t="shared" si="0"/>
        <v>2752354.8387096776</v>
      </c>
      <c r="P15" s="6"/>
      <c r="Q15" s="114"/>
      <c r="R15" s="95">
        <f t="shared" si="5"/>
        <v>2752354.8387096776</v>
      </c>
      <c r="S15" s="306">
        <f>VLOOKUP($C15,'[1]Inj-WD'!$S$4:$U$536,2)</f>
        <v>59258.06451612903</v>
      </c>
      <c r="T15" s="19">
        <v>1837000</v>
      </c>
      <c r="AA15" s="86">
        <f t="shared" si="1"/>
        <v>31</v>
      </c>
      <c r="AC15"/>
    </row>
    <row r="16" spans="1:29" x14ac:dyDescent="0.25">
      <c r="A16" s="259">
        <f t="shared" si="2"/>
        <v>4</v>
      </c>
      <c r="C16" s="244">
        <f t="shared" si="3"/>
        <v>35886</v>
      </c>
      <c r="D16" s="5">
        <f>VLOOKUP($C16,'[1]Total Sendout'!$U$5:$V$1964,2)</f>
        <v>2586866.6666666665</v>
      </c>
      <c r="E16" s="6"/>
      <c r="F16" s="6"/>
      <c r="G16" s="228">
        <f t="shared" si="4"/>
        <v>2586866.6666666665</v>
      </c>
      <c r="H16" s="9">
        <f>VLOOKUP($C16,[1]Topock!$S$5:$T$764,2)</f>
        <v>528500</v>
      </c>
      <c r="I16" s="9">
        <f>VLOOKUP($C16,[1]Ehrenberg!$S$7:$T$536,2)</f>
        <v>678366.66666666663</v>
      </c>
      <c r="J16" s="9">
        <f>VLOOKUP($C16,'[1]Kern Mojave'!$S$5:$T$533,2)</f>
        <v>385933.33333333331</v>
      </c>
      <c r="K16" s="9">
        <f>VLOOKUP($C16,'[1]PG&amp;E WR'!$S$8:$T$552,2)</f>
        <v>323100</v>
      </c>
      <c r="L16" s="9">
        <f>VLOOKUP($C16,'[1]TW N Needles'!$S$8:$T$536,2)</f>
        <v>626100</v>
      </c>
      <c r="M16" s="9">
        <f>VLOOKUP($C16,'[1]Cali Prod'!$S$5:$T$535,2)</f>
        <v>202966.66666666666</v>
      </c>
      <c r="N16" s="9">
        <v>0</v>
      </c>
      <c r="O16" s="237">
        <f t="shared" si="0"/>
        <v>2744966.6666666665</v>
      </c>
      <c r="P16" s="6"/>
      <c r="Q16" s="114"/>
      <c r="R16" s="93">
        <f t="shared" si="5"/>
        <v>2744966.6666666665</v>
      </c>
      <c r="S16" s="306">
        <f>VLOOKUP($C16,'[1]Inj-WD'!$S$4:$U$536,2)</f>
        <v>170233.33333333334</v>
      </c>
      <c r="T16" s="19">
        <v>5107000</v>
      </c>
      <c r="AA16" s="86">
        <f t="shared" si="1"/>
        <v>30</v>
      </c>
      <c r="AC16"/>
    </row>
    <row r="17" spans="1:29" x14ac:dyDescent="0.25">
      <c r="A17" s="259">
        <f t="shared" si="2"/>
        <v>5</v>
      </c>
      <c r="C17" s="245">
        <f t="shared" si="3"/>
        <v>35916</v>
      </c>
      <c r="D17" s="5" t="e">
        <f>VLOOKUP($C17,'[1]Total Sendout'!$U$5:$V$1964,2)</f>
        <v>#DIV/0!</v>
      </c>
      <c r="E17" s="6"/>
      <c r="F17" s="6"/>
      <c r="G17" s="228" t="e">
        <f t="shared" si="4"/>
        <v>#DIV/0!</v>
      </c>
      <c r="H17" s="9">
        <f>VLOOKUP($C17,[1]Topock!$S$5:$T$764,2)</f>
        <v>523536.06451612903</v>
      </c>
      <c r="I17" s="9">
        <f>VLOOKUP($C17,[1]Ehrenberg!$S$7:$T$536,2)</f>
        <v>728308</v>
      </c>
      <c r="J17" s="9" t="e">
        <f>VLOOKUP($C17,'[1]Kern Mojave'!$S$5:$T$533,2)</f>
        <v>#DIV/0!</v>
      </c>
      <c r="K17" s="9" t="e">
        <f>VLOOKUP($C17,'[1]PG&amp;E WR'!$S$8:$T$552,2)</f>
        <v>#DIV/0!</v>
      </c>
      <c r="L17" s="9">
        <f>VLOOKUP($C17,'[1]TW N Needles'!$S$8:$T$536,2)</f>
        <v>672643.6</v>
      </c>
      <c r="M17" s="9" t="e">
        <f>VLOOKUP($C17,'[1]Cali Prod'!$S$5:$T$535,2)</f>
        <v>#DIV/0!</v>
      </c>
      <c r="N17" s="9">
        <v>0</v>
      </c>
      <c r="O17" s="237" t="e">
        <f t="shared" si="0"/>
        <v>#DIV/0!</v>
      </c>
      <c r="P17" s="6"/>
      <c r="Q17" s="114"/>
      <c r="R17" s="93" t="e">
        <f t="shared" si="5"/>
        <v>#DIV/0!</v>
      </c>
      <c r="S17" s="306" t="e">
        <f>VLOOKUP($C17,'[1]Inj-WD'!$S$4:$U$536,2)</f>
        <v>#DIV/0!</v>
      </c>
      <c r="T17" s="19">
        <v>0</v>
      </c>
      <c r="AA17" s="86">
        <f t="shared" si="1"/>
        <v>31</v>
      </c>
      <c r="AC17"/>
    </row>
    <row r="18" spans="1:29" x14ac:dyDescent="0.25">
      <c r="A18" s="259">
        <f t="shared" si="2"/>
        <v>6</v>
      </c>
      <c r="C18" s="245">
        <f t="shared" si="3"/>
        <v>35947</v>
      </c>
      <c r="D18" s="5" t="e">
        <f>VLOOKUP($C18,'[1]Total Sendout'!$U$5:$V$1964,2)</f>
        <v>#DIV/0!</v>
      </c>
      <c r="E18" s="6"/>
      <c r="F18" s="6"/>
      <c r="G18" s="228" t="e">
        <f t="shared" si="4"/>
        <v>#DIV/0!</v>
      </c>
      <c r="H18" s="9">
        <f>VLOOKUP($C18,[1]Topock!$S$5:$T$764,2)</f>
        <v>524943.37931034481</v>
      </c>
      <c r="I18" s="9">
        <f>VLOOKUP($C18,[1]Ehrenberg!$S$7:$T$536,2)</f>
        <v>597677.31034482759</v>
      </c>
      <c r="J18" s="9" t="e">
        <f>VLOOKUP($C18,'[1]Kern Mojave'!$S$5:$T$533,2)</f>
        <v>#DIV/0!</v>
      </c>
      <c r="K18" s="9" t="e">
        <f>VLOOKUP($C18,'[1]PG&amp;E WR'!$S$8:$T$552,2)</f>
        <v>#DIV/0!</v>
      </c>
      <c r="L18" s="9">
        <f>VLOOKUP($C18,'[1]TW N Needles'!$S$8:$T$536,2)</f>
        <v>676325.6333333333</v>
      </c>
      <c r="M18" s="9" t="e">
        <f>VLOOKUP($C18,'[1]Cali Prod'!$S$5:$T$535,2)</f>
        <v>#DIV/0!</v>
      </c>
      <c r="N18" s="9">
        <v>0</v>
      </c>
      <c r="O18" s="237" t="e">
        <f t="shared" si="0"/>
        <v>#DIV/0!</v>
      </c>
      <c r="P18" s="6"/>
      <c r="Q18" s="114"/>
      <c r="R18" s="93" t="e">
        <f t="shared" si="5"/>
        <v>#DIV/0!</v>
      </c>
      <c r="S18" s="306" t="e">
        <f>VLOOKUP($C18,'[1]Inj-WD'!$S$4:$U$536,2)</f>
        <v>#DIV/0!</v>
      </c>
      <c r="T18" s="19">
        <v>0</v>
      </c>
      <c r="AA18" s="86">
        <f t="shared" si="1"/>
        <v>30</v>
      </c>
      <c r="AC18"/>
    </row>
    <row r="19" spans="1:29" x14ac:dyDescent="0.25">
      <c r="A19" s="259">
        <f t="shared" si="2"/>
        <v>7</v>
      </c>
      <c r="C19" s="245">
        <f t="shared" si="3"/>
        <v>35977</v>
      </c>
      <c r="D19" s="10" t="e">
        <f>VLOOKUP($C19,'[1]Total Sendout'!$U$5:$V$1964,2)</f>
        <v>#DIV/0!</v>
      </c>
      <c r="E19" s="11"/>
      <c r="F19" s="11"/>
      <c r="G19" s="240" t="e">
        <f t="shared" si="4"/>
        <v>#DIV/0!</v>
      </c>
      <c r="H19" s="9">
        <f>VLOOKUP($C19,[1]Topock!$S$5:$T$764,2)</f>
        <v>530440.96774193551</v>
      </c>
      <c r="I19" s="9">
        <f>VLOOKUP($C19,[1]Ehrenberg!$S$7:$T$536,2)</f>
        <v>605879.70967741939</v>
      </c>
      <c r="J19" s="9" t="e">
        <f>VLOOKUP($C19,'[1]Kern Mojave'!$S$5:$T$533,2)</f>
        <v>#DIV/0!</v>
      </c>
      <c r="K19" s="9" t="e">
        <f>VLOOKUP($C19,'[1]PG&amp;E WR'!$S$8:$T$552,2)</f>
        <v>#DIV/0!</v>
      </c>
      <c r="L19" s="9">
        <f>VLOOKUP($C19,'[1]TW N Needles'!$S$8:$T$536,2)</f>
        <v>658084.3548387097</v>
      </c>
      <c r="M19" s="9" t="e">
        <f>VLOOKUP($C19,'[1]Cali Prod'!$S$5:$T$535,2)</f>
        <v>#DIV/0!</v>
      </c>
      <c r="N19" s="9">
        <v>0</v>
      </c>
      <c r="O19" s="237" t="e">
        <f t="shared" si="0"/>
        <v>#DIV/0!</v>
      </c>
      <c r="P19" s="11"/>
      <c r="Q19" s="249"/>
      <c r="R19" s="93" t="e">
        <f t="shared" si="5"/>
        <v>#DIV/0!</v>
      </c>
      <c r="S19" s="306" t="e">
        <f>VLOOKUP($C19,'[1]Inj-WD'!$S$4:$U$536,2)</f>
        <v>#DIV/0!</v>
      </c>
      <c r="T19" s="19">
        <v>0</v>
      </c>
      <c r="AA19" s="86">
        <f t="shared" si="1"/>
        <v>31</v>
      </c>
      <c r="AC19"/>
    </row>
    <row r="20" spans="1:29" x14ac:dyDescent="0.25">
      <c r="A20" s="259">
        <f t="shared" si="2"/>
        <v>8</v>
      </c>
      <c r="B20" s="21">
        <f t="shared" ref="B20:B42" si="6">+D20/D8</f>
        <v>1.1559881430532921</v>
      </c>
      <c r="C20" s="245">
        <f t="shared" si="3"/>
        <v>36008</v>
      </c>
      <c r="D20" s="12">
        <f>VLOOKUP($C20,'[1]Total Sendout'!$U$5:$V$1964,2)</f>
        <v>2905967.7419354836</v>
      </c>
      <c r="E20" s="9"/>
      <c r="F20" s="9"/>
      <c r="G20" s="241">
        <f t="shared" si="4"/>
        <v>2905967.7419354836</v>
      </c>
      <c r="H20" s="9">
        <f>VLOOKUP($C20,[1]Topock!$S$5:$T$764,2)</f>
        <v>514064.51612903224</v>
      </c>
      <c r="I20" s="9">
        <f>VLOOKUP($C20,[1]Ehrenberg!$S$7:$T$536,2)</f>
        <v>981774.19354838715</v>
      </c>
      <c r="J20" s="9">
        <f>VLOOKUP($C20,'[1]Kern Mojave'!$S$5:$T$533,2)</f>
        <v>242967.74193548388</v>
      </c>
      <c r="K20" s="9">
        <f>VLOOKUP($C20,'[1]PG&amp;E WR'!$S$8:$T$552,2)</f>
        <v>303967.74193548388</v>
      </c>
      <c r="L20" s="9">
        <f>VLOOKUP($C20,'[1]TW N Needles'!$S$8:$T$536,2)</f>
        <v>693387.09677419357</v>
      </c>
      <c r="M20" s="9">
        <f>VLOOKUP($C20,'[1]Cali Prod'!$S$5:$T$535,2)</f>
        <v>256870.96774193548</v>
      </c>
      <c r="N20" s="9">
        <v>0</v>
      </c>
      <c r="O20" s="237">
        <f t="shared" si="0"/>
        <v>2993032.2580645164</v>
      </c>
      <c r="P20" s="9"/>
      <c r="Q20" s="235"/>
      <c r="R20" s="93">
        <f t="shared" si="5"/>
        <v>2993032.2580645164</v>
      </c>
      <c r="S20" s="306">
        <f>VLOOKUP($C20,'[1]Inj-WD'!$S$4:$U$536,2)</f>
        <v>82322.580645161288</v>
      </c>
      <c r="T20" s="19">
        <v>2552000</v>
      </c>
      <c r="AA20" s="86">
        <f t="shared" si="1"/>
        <v>31</v>
      </c>
      <c r="AC20"/>
    </row>
    <row r="21" spans="1:29" x14ac:dyDescent="0.25">
      <c r="A21" s="259">
        <f t="shared" si="2"/>
        <v>9</v>
      </c>
      <c r="B21" s="21">
        <f t="shared" si="6"/>
        <v>0.94152816563534159</v>
      </c>
      <c r="C21" s="245">
        <f t="shared" si="3"/>
        <v>36039</v>
      </c>
      <c r="D21" s="12">
        <f>VLOOKUP($C21,'[1]Total Sendout'!$U$5:$V$1964,2)</f>
        <v>2551133.3333333335</v>
      </c>
      <c r="E21" s="9"/>
      <c r="F21" s="9"/>
      <c r="G21" s="241">
        <f t="shared" si="4"/>
        <v>2551133.3333333335</v>
      </c>
      <c r="H21" s="9">
        <f>VLOOKUP($C21,[1]Topock!$S$5:$T$764,2)</f>
        <v>515533.33333333331</v>
      </c>
      <c r="I21" s="9">
        <f>VLOOKUP($C21,[1]Ehrenberg!$S$7:$T$536,2)</f>
        <v>732233.33333333337</v>
      </c>
      <c r="J21" s="9">
        <f>VLOOKUP($C21,'[1]Kern Mojave'!$S$5:$T$533,2)</f>
        <v>310900</v>
      </c>
      <c r="K21" s="9">
        <f>VLOOKUP($C21,'[1]PG&amp;E WR'!$S$8:$T$552,2)</f>
        <v>218666.66666666666</v>
      </c>
      <c r="L21" s="9">
        <f>VLOOKUP($C21,'[1]TW N Needles'!$S$8:$T$536,2)</f>
        <v>709000</v>
      </c>
      <c r="M21" s="9">
        <f>VLOOKUP($C21,'[1]Cali Prod'!$S$5:$T$535,2)</f>
        <v>245620.68965517241</v>
      </c>
      <c r="N21" s="9">
        <v>0</v>
      </c>
      <c r="O21" s="237">
        <f t="shared" si="0"/>
        <v>2731954.0229885057</v>
      </c>
      <c r="P21" s="9"/>
      <c r="Q21" s="235"/>
      <c r="R21" s="93">
        <f t="shared" si="5"/>
        <v>2731954.0229885057</v>
      </c>
      <c r="S21" s="306">
        <f>VLOOKUP($C21,'[1]Inj-WD'!$S$4:$U$536,2)</f>
        <v>184300</v>
      </c>
      <c r="T21" s="19">
        <v>5529000</v>
      </c>
      <c r="AA21" s="86">
        <f t="shared" si="1"/>
        <v>30</v>
      </c>
      <c r="AC21"/>
    </row>
    <row r="22" spans="1:29" ht="13.8" thickBot="1" x14ac:dyDescent="0.3">
      <c r="A22" s="259">
        <f t="shared" si="2"/>
        <v>10</v>
      </c>
      <c r="B22" s="21">
        <f t="shared" si="6"/>
        <v>0.99981923606379586</v>
      </c>
      <c r="C22" s="245">
        <f t="shared" si="3"/>
        <v>36069</v>
      </c>
      <c r="D22" s="12">
        <f>VLOOKUP($C22,'[1]Total Sendout'!$U$5:$V$1964,2)</f>
        <v>2319483.8709677421</v>
      </c>
      <c r="E22" s="9"/>
      <c r="F22" s="9"/>
      <c r="G22" s="241">
        <f t="shared" si="4"/>
        <v>2319483.8709677421</v>
      </c>
      <c r="H22" s="9">
        <f>VLOOKUP($C22,[1]Topock!$S$5:$T$764,2)</f>
        <v>503096.77419354836</v>
      </c>
      <c r="I22" s="9">
        <f>VLOOKUP($C22,[1]Ehrenberg!$S$7:$T$536,2)</f>
        <v>874451.61290322582</v>
      </c>
      <c r="J22" s="9">
        <f>VLOOKUP($C22,'[1]Kern Mojave'!$S$5:$T$533,2)</f>
        <v>267193.54838709679</v>
      </c>
      <c r="K22" s="9">
        <f>VLOOKUP($C22,'[1]PG&amp;E WR'!$S$8:$T$552,2)</f>
        <v>226161.29032258064</v>
      </c>
      <c r="L22" s="9">
        <f>VLOOKUP($C22,'[1]TW N Needles'!$S$8:$T$536,2)</f>
        <v>643387.09677419357</v>
      </c>
      <c r="M22" s="9">
        <f>VLOOKUP($C22,'[1]Cali Prod'!$S$5:$T$535,2)</f>
        <v>199032.25806451612</v>
      </c>
      <c r="N22" s="9">
        <v>0</v>
      </c>
      <c r="O22" s="237">
        <f t="shared" si="0"/>
        <v>2713322.5806451617</v>
      </c>
      <c r="P22" s="9"/>
      <c r="Q22" s="235"/>
      <c r="R22" s="93">
        <f t="shared" si="5"/>
        <v>2713322.5806451617</v>
      </c>
      <c r="S22" s="306">
        <f>VLOOKUP($C22,'[1]Inj-WD'!$S$4:$U$536,2)</f>
        <v>521161.29032258067</v>
      </c>
      <c r="T22" s="19">
        <v>16156000</v>
      </c>
      <c r="AA22" s="86">
        <f t="shared" si="1"/>
        <v>31</v>
      </c>
      <c r="AC22"/>
    </row>
    <row r="23" spans="1:29" x14ac:dyDescent="0.25">
      <c r="A23" s="259">
        <f t="shared" si="2"/>
        <v>11</v>
      </c>
      <c r="B23" s="21">
        <f t="shared" si="6"/>
        <v>1.0337929989392332</v>
      </c>
      <c r="C23" s="246">
        <f t="shared" si="3"/>
        <v>36100</v>
      </c>
      <c r="D23" s="12">
        <f>VLOOKUP($C23,'[1]Total Sendout'!$U$5:$V$1964,2)</f>
        <v>2501400</v>
      </c>
      <c r="E23" s="9"/>
      <c r="F23" s="9"/>
      <c r="G23" s="241">
        <f t="shared" si="4"/>
        <v>2501400</v>
      </c>
      <c r="H23" s="9">
        <f>VLOOKUP($C23,[1]Topock!$S$5:$T$764,2)</f>
        <v>424533.33333333331</v>
      </c>
      <c r="I23" s="9">
        <f>VLOOKUP($C23,[1]Ehrenberg!$S$7:$T$536,2)</f>
        <v>963900</v>
      </c>
      <c r="J23" s="9">
        <f>VLOOKUP($C23,'[1]Kern Mojave'!$S$5:$T$533,2)</f>
        <v>218433.33333333334</v>
      </c>
      <c r="K23" s="9">
        <f>VLOOKUP($C23,'[1]PG&amp;E WR'!$S$8:$T$552,2)</f>
        <v>187466.66666666666</v>
      </c>
      <c r="L23" s="9">
        <f>VLOOKUP($C23,'[1]TW N Needles'!$S$8:$T$536,2)</f>
        <v>648366.66666666663</v>
      </c>
      <c r="M23" s="9">
        <f>VLOOKUP($C23,'[1]Cali Prod'!$S$5:$T$535,2)</f>
        <v>186833.33333333334</v>
      </c>
      <c r="N23" s="9">
        <v>0</v>
      </c>
      <c r="O23" s="237">
        <f t="shared" si="0"/>
        <v>2629533.3333333335</v>
      </c>
      <c r="P23" s="9"/>
      <c r="Q23" s="235"/>
      <c r="R23" s="93">
        <f t="shared" si="5"/>
        <v>2629533.3333333335</v>
      </c>
      <c r="S23" s="306">
        <f>VLOOKUP($C23,'[1]Inj-WD'!$S$4:$U$536,2)</f>
        <v>184833.33333333334</v>
      </c>
      <c r="T23" s="19">
        <v>5545000</v>
      </c>
      <c r="AA23" s="86">
        <f t="shared" si="1"/>
        <v>30</v>
      </c>
      <c r="AC23"/>
    </row>
    <row r="24" spans="1:29" x14ac:dyDescent="0.25">
      <c r="A24" s="259">
        <f t="shared" si="2"/>
        <v>12</v>
      </c>
      <c r="B24" s="21">
        <f t="shared" si="6"/>
        <v>1.006172979980829</v>
      </c>
      <c r="C24" s="245">
        <f t="shared" si="3"/>
        <v>36130</v>
      </c>
      <c r="D24" s="12">
        <f>VLOOKUP($C24,'[1]Total Sendout'!$U$5:$V$1964,2)</f>
        <v>3137766.6666666665</v>
      </c>
      <c r="E24" s="9"/>
      <c r="F24" s="9"/>
      <c r="G24" s="241">
        <f t="shared" si="4"/>
        <v>3137766.6666666665</v>
      </c>
      <c r="H24" s="9">
        <f>VLOOKUP($C24,[1]Topock!$S$5:$T$764,2)</f>
        <v>432322.58064516127</v>
      </c>
      <c r="I24" s="9">
        <f>VLOOKUP($C24,[1]Ehrenberg!$S$7:$T$536,2)</f>
        <v>1045580.6451612903</v>
      </c>
      <c r="J24" s="9">
        <f>VLOOKUP($C24,'[1]Kern Mojave'!$S$5:$T$533,2)</f>
        <v>161387.09677419355</v>
      </c>
      <c r="K24" s="9">
        <f>VLOOKUP($C24,'[1]PG&amp;E WR'!$S$8:$T$552,2)</f>
        <v>59615.384615384617</v>
      </c>
      <c r="L24" s="9">
        <f>VLOOKUP($C24,'[1]TW N Needles'!$S$8:$T$536,2)</f>
        <v>650354.83870967745</v>
      </c>
      <c r="M24" s="9">
        <f>VLOOKUP($C24,'[1]Cali Prod'!$S$5:$T$535,2)</f>
        <v>191806.45161290321</v>
      </c>
      <c r="N24" s="9">
        <v>0</v>
      </c>
      <c r="O24" s="237">
        <f t="shared" si="0"/>
        <v>2541066.9975186102</v>
      </c>
      <c r="P24" s="9"/>
      <c r="Q24" s="235"/>
      <c r="R24" s="93">
        <f t="shared" si="5"/>
        <v>2541066.9975186102</v>
      </c>
      <c r="S24" s="306">
        <f>VLOOKUP($C24,'[1]Inj-WD'!$S$4:$U$536,2)</f>
        <v>-571354.83870967745</v>
      </c>
      <c r="T24" s="19">
        <v>-17712000</v>
      </c>
      <c r="AA24" s="86">
        <f t="shared" si="1"/>
        <v>31</v>
      </c>
      <c r="AC24"/>
    </row>
    <row r="25" spans="1:29" x14ac:dyDescent="0.25">
      <c r="A25" s="259">
        <f t="shared" si="2"/>
        <v>1</v>
      </c>
      <c r="B25" s="21">
        <f t="shared" si="6"/>
        <v>1.0025765662383215</v>
      </c>
      <c r="C25" s="245">
        <f t="shared" si="3"/>
        <v>36161</v>
      </c>
      <c r="D25" s="12">
        <f>VLOOKUP($C25,'[1]Total Sendout'!$U$5:$V$1964,2)</f>
        <v>2987387.0967741935</v>
      </c>
      <c r="E25" s="9"/>
      <c r="F25" s="9"/>
      <c r="G25" s="241">
        <f t="shared" si="4"/>
        <v>2987387.0967741935</v>
      </c>
      <c r="H25" s="9">
        <f>VLOOKUP($C25,[1]Topock!$S$5:$T$764,2)</f>
        <v>481806.45161290321</v>
      </c>
      <c r="I25" s="9">
        <f>VLOOKUP($C25,[1]Ehrenberg!$S$7:$T$536,2)</f>
        <v>872161.29032258061</v>
      </c>
      <c r="J25" s="9">
        <f>VLOOKUP($C25,'[1]Kern Mojave'!$S$5:$T$533,2)</f>
        <v>149258.06451612903</v>
      </c>
      <c r="K25" s="9">
        <f>VLOOKUP($C25,'[1]PG&amp;E WR'!$S$8:$T$552,2)</f>
        <v>100043.47826086957</v>
      </c>
      <c r="L25" s="9">
        <f>VLOOKUP($C25,'[1]TW N Needles'!$S$8:$T$536,2)</f>
        <v>605000</v>
      </c>
      <c r="M25" s="9">
        <f>VLOOKUP($C25,'[1]Cali Prod'!$S$5:$T$535,2)</f>
        <v>190096.77419354839</v>
      </c>
      <c r="N25" s="9">
        <v>0</v>
      </c>
      <c r="O25" s="237">
        <f t="shared" si="0"/>
        <v>2398366.0589060308</v>
      </c>
      <c r="P25" s="9"/>
      <c r="Q25" s="235"/>
      <c r="R25" s="93">
        <f t="shared" si="5"/>
        <v>2398366.0589060308</v>
      </c>
      <c r="S25" s="306">
        <f>VLOOKUP($C25,'[1]Inj-WD'!$S$4:$U$536,2)</f>
        <v>-544838.70967741939</v>
      </c>
      <c r="T25" s="19">
        <v>-16890000</v>
      </c>
      <c r="AA25" s="86">
        <f t="shared" si="1"/>
        <v>31</v>
      </c>
      <c r="AC25"/>
    </row>
    <row r="26" spans="1:29" x14ac:dyDescent="0.25">
      <c r="A26" s="259">
        <f t="shared" si="2"/>
        <v>2</v>
      </c>
      <c r="B26" s="21">
        <f t="shared" si="6"/>
        <v>0.94393361224771288</v>
      </c>
      <c r="C26" s="245">
        <f t="shared" si="3"/>
        <v>36192</v>
      </c>
      <c r="D26" s="12">
        <f>VLOOKUP($C26,'[1]Total Sendout'!$U$5:$V$1964,2)</f>
        <v>2933071.4285714286</v>
      </c>
      <c r="E26" s="9"/>
      <c r="F26" s="9"/>
      <c r="G26" s="241">
        <f t="shared" si="4"/>
        <v>2933071.4285714286</v>
      </c>
      <c r="H26" s="9">
        <f>VLOOKUP($C26,[1]Topock!$S$5:$T$764,2)</f>
        <v>515035.71428571426</v>
      </c>
      <c r="I26" s="9">
        <f>VLOOKUP($C26,[1]Ehrenberg!$S$7:$T$536,2)</f>
        <v>681107.14285714284</v>
      </c>
      <c r="J26" s="9">
        <f>VLOOKUP($C26,'[1]Kern Mojave'!$S$5:$T$533,2)</f>
        <v>215892.85714285713</v>
      </c>
      <c r="K26" s="9">
        <f>VLOOKUP($C26,'[1]PG&amp;E WR'!$S$8:$T$552,2)</f>
        <v>139500</v>
      </c>
      <c r="L26" s="9">
        <f>VLOOKUP($C26,'[1]TW N Needles'!$S$8:$T$536,2)</f>
        <v>679678.57142857148</v>
      </c>
      <c r="M26" s="9">
        <f>VLOOKUP($C26,'[1]Cali Prod'!$S$5:$T$535,2)</f>
        <v>185607.14285714287</v>
      </c>
      <c r="N26" s="9">
        <v>0</v>
      </c>
      <c r="O26" s="237">
        <f t="shared" si="0"/>
        <v>2416821.4285714282</v>
      </c>
      <c r="P26" s="9"/>
      <c r="Q26" s="235"/>
      <c r="R26" s="93">
        <f t="shared" si="5"/>
        <v>2416821.4285714282</v>
      </c>
      <c r="S26" s="306">
        <f>VLOOKUP($C26,'[1]Inj-WD'!$S$4:$U$536,2)</f>
        <v>-446642.85714285716</v>
      </c>
      <c r="T26" s="19">
        <v>-12506000</v>
      </c>
      <c r="AA26" s="86">
        <f t="shared" si="1"/>
        <v>28</v>
      </c>
      <c r="AC26"/>
    </row>
    <row r="27" spans="1:29" ht="13.8" thickBot="1" x14ac:dyDescent="0.3">
      <c r="A27" s="259">
        <f t="shared" si="2"/>
        <v>3</v>
      </c>
      <c r="B27" s="21">
        <f t="shared" si="6"/>
        <v>1.041472633986231</v>
      </c>
      <c r="C27" s="245">
        <f t="shared" si="3"/>
        <v>36220</v>
      </c>
      <c r="D27" s="12">
        <f>VLOOKUP($C27,'[1]Total Sendout'!$U$5:$V$1964,2)</f>
        <v>2835258.064516129</v>
      </c>
      <c r="E27" s="9"/>
      <c r="F27" s="9"/>
      <c r="G27" s="241">
        <f t="shared" si="4"/>
        <v>2835258.064516129</v>
      </c>
      <c r="H27" s="9">
        <f>VLOOKUP($C27,[1]Topock!$S$5:$T$764,2)</f>
        <v>533161.29032258061</v>
      </c>
      <c r="I27" s="9">
        <f>VLOOKUP($C27,[1]Ehrenberg!$S$7:$T$536,2)</f>
        <v>679548.38709677418</v>
      </c>
      <c r="J27" s="9">
        <f>VLOOKUP($C27,'[1]Kern Mojave'!$S$5:$T$533,2)</f>
        <v>287225.80645161291</v>
      </c>
      <c r="K27" s="9">
        <f>VLOOKUP($C27,'[1]PG&amp;E WR'!$S$8:$T$552,2)</f>
        <v>280806.45161290321</v>
      </c>
      <c r="L27" s="9">
        <f>VLOOKUP($C27,'[1]TW N Needles'!$S$8:$T$536,2)</f>
        <v>552806.45161290327</v>
      </c>
      <c r="M27" s="9">
        <f>VLOOKUP($C27,'[1]Cali Prod'!$S$5:$T$535,2)</f>
        <v>177774.19354838709</v>
      </c>
      <c r="N27" s="9">
        <v>0</v>
      </c>
      <c r="O27" s="237">
        <f t="shared" si="0"/>
        <v>2511322.5806451607</v>
      </c>
      <c r="P27" s="9"/>
      <c r="Q27" s="235"/>
      <c r="R27" s="95">
        <f t="shared" si="5"/>
        <v>2511322.5806451607</v>
      </c>
      <c r="S27" s="306">
        <f>VLOOKUP($C27,'[1]Inj-WD'!$S$4:$U$536,2)</f>
        <v>-251032.25806451612</v>
      </c>
      <c r="T27" s="19">
        <v>-7782000</v>
      </c>
      <c r="AA27" s="86">
        <f t="shared" si="1"/>
        <v>31</v>
      </c>
      <c r="AC27"/>
    </row>
    <row r="28" spans="1:29" x14ac:dyDescent="0.25">
      <c r="A28" s="259">
        <f t="shared" si="2"/>
        <v>4</v>
      </c>
      <c r="B28" s="21">
        <f t="shared" si="6"/>
        <v>1.082880189676056</v>
      </c>
      <c r="C28" s="244">
        <f t="shared" si="3"/>
        <v>36251</v>
      </c>
      <c r="D28" s="5">
        <f>VLOOKUP($C28,'[1]Total Sendout'!$U$5:$V$1964,2)</f>
        <v>2801266.6666666665</v>
      </c>
      <c r="E28" s="6"/>
      <c r="F28" s="6"/>
      <c r="G28" s="228">
        <f t="shared" si="4"/>
        <v>2801266.6666666665</v>
      </c>
      <c r="H28" s="9">
        <f>VLOOKUP($C28,[1]Topock!$S$5:$T$764,2)</f>
        <v>508533.33333333331</v>
      </c>
      <c r="I28" s="9">
        <f>VLOOKUP($C28,[1]Ehrenberg!$S$7:$T$536,2)</f>
        <v>685933.33333333337</v>
      </c>
      <c r="J28" s="9">
        <f>VLOOKUP($C28,'[1]Kern Mojave'!$S$5:$T$533,2)</f>
        <v>309800</v>
      </c>
      <c r="K28" s="9">
        <f>VLOOKUP($C28,'[1]PG&amp;E WR'!$S$8:$T$552,2)</f>
        <v>274400</v>
      </c>
      <c r="L28" s="9">
        <f>VLOOKUP($C28,'[1]TW N Needles'!$S$8:$T$536,2)</f>
        <v>585866.66666666663</v>
      </c>
      <c r="M28" s="9">
        <f>VLOOKUP($C28,'[1]Cali Prod'!$S$5:$T$535,2)</f>
        <v>179966.66666666666</v>
      </c>
      <c r="N28" s="9">
        <v>0</v>
      </c>
      <c r="O28" s="237">
        <f t="shared" si="0"/>
        <v>2544500</v>
      </c>
      <c r="P28" s="6"/>
      <c r="Q28" s="114"/>
      <c r="R28" s="93">
        <f t="shared" si="5"/>
        <v>2544500</v>
      </c>
      <c r="S28" s="306">
        <f>VLOOKUP($C28,'[1]Inj-WD'!$S$4:$U$536,2)</f>
        <v>-205733.33333333334</v>
      </c>
      <c r="T28" s="19">
        <v>-6172000</v>
      </c>
      <c r="AA28" s="86">
        <f t="shared" si="1"/>
        <v>30</v>
      </c>
      <c r="AC28"/>
    </row>
    <row r="29" spans="1:29" x14ac:dyDescent="0.25">
      <c r="A29" s="259">
        <f t="shared" si="2"/>
        <v>5</v>
      </c>
      <c r="C29" s="245">
        <f t="shared" si="3"/>
        <v>36281</v>
      </c>
      <c r="D29" s="5">
        <f>VLOOKUP($C29,'[1]Total Sendout'!$U$5:$V$1964,2)</f>
        <v>2214161.2903225808</v>
      </c>
      <c r="E29" s="6"/>
      <c r="F29" s="6"/>
      <c r="G29" s="228">
        <f t="shared" si="4"/>
        <v>2214161.2903225808</v>
      </c>
      <c r="H29" s="9">
        <f>VLOOKUP($C29,[1]Topock!$S$5:$T$764,2)</f>
        <v>520870.96774193546</v>
      </c>
      <c r="I29" s="9">
        <f>VLOOKUP($C29,[1]Ehrenberg!$S$7:$T$536,2)</f>
        <v>783225.80645161285</v>
      </c>
      <c r="J29" s="9">
        <f>VLOOKUP($C29,'[1]Kern Mojave'!$S$5:$T$533,2)</f>
        <v>332709.67741935485</v>
      </c>
      <c r="K29" s="9">
        <f>VLOOKUP($C29,'[1]PG&amp;E WR'!$S$8:$T$552,2)</f>
        <v>325322.58064516127</v>
      </c>
      <c r="L29" s="9">
        <f>VLOOKUP($C29,'[1]TW N Needles'!$S$8:$T$536,2)</f>
        <v>573419.3548387097</v>
      </c>
      <c r="M29" s="9">
        <f>VLOOKUP($C29,'[1]Cali Prod'!$S$5:$T$535,2)</f>
        <v>173580.64516129033</v>
      </c>
      <c r="N29" s="9">
        <v>0</v>
      </c>
      <c r="O29" s="237">
        <f t="shared" si="0"/>
        <v>2709129.0322580645</v>
      </c>
      <c r="P29" s="6"/>
      <c r="Q29" s="114"/>
      <c r="R29" s="93">
        <f t="shared" si="5"/>
        <v>2709129.0322580645</v>
      </c>
      <c r="S29" s="306">
        <f>VLOOKUP($C29,'[1]Inj-WD'!$S$4:$U$536,2)</f>
        <v>559161.29032258061</v>
      </c>
      <c r="T29" s="19">
        <v>17334000</v>
      </c>
      <c r="AA29" s="86">
        <f t="shared" si="1"/>
        <v>31</v>
      </c>
      <c r="AC29"/>
    </row>
    <row r="30" spans="1:29" x14ac:dyDescent="0.25">
      <c r="A30" s="259">
        <f t="shared" si="2"/>
        <v>6</v>
      </c>
      <c r="C30" s="245">
        <f t="shared" si="3"/>
        <v>36312</v>
      </c>
      <c r="D30" s="5">
        <f>VLOOKUP($C30,'[1]Total Sendout'!$U$5:$V$1964,2)</f>
        <v>2421600</v>
      </c>
      <c r="E30" s="6"/>
      <c r="F30" s="6"/>
      <c r="G30" s="228">
        <f t="shared" si="4"/>
        <v>2421600</v>
      </c>
      <c r="H30" s="9">
        <f>VLOOKUP($C30,[1]Topock!$S$5:$T$764,2)</f>
        <v>530300</v>
      </c>
      <c r="I30" s="9">
        <f>VLOOKUP($C30,[1]Ehrenberg!$S$7:$T$536,2)</f>
        <v>701233.33333333337</v>
      </c>
      <c r="J30" s="9">
        <f>VLOOKUP($C30,'[1]Kern Mojave'!$S$5:$T$533,2)</f>
        <v>383666.66666666669</v>
      </c>
      <c r="K30" s="9">
        <f>VLOOKUP($C30,'[1]PG&amp;E WR'!$S$8:$T$552,2)</f>
        <v>362200</v>
      </c>
      <c r="L30" s="9">
        <f>VLOOKUP($C30,'[1]TW N Needles'!$S$8:$T$536,2)</f>
        <v>613433.33333333337</v>
      </c>
      <c r="M30" s="9">
        <f>VLOOKUP($C30,'[1]Cali Prod'!$S$5:$T$535,2)</f>
        <v>246166.66666666666</v>
      </c>
      <c r="N30" s="9">
        <v>0</v>
      </c>
      <c r="O30" s="237">
        <f t="shared" si="0"/>
        <v>2837000</v>
      </c>
      <c r="P30" s="6"/>
      <c r="Q30" s="114"/>
      <c r="R30" s="93">
        <f t="shared" si="5"/>
        <v>2837000</v>
      </c>
      <c r="S30" s="306">
        <f>VLOOKUP($C30,'[1]Inj-WD'!$S$4:$U$536,2)</f>
        <v>412133.33333333331</v>
      </c>
      <c r="T30" s="19">
        <v>12364000</v>
      </c>
      <c r="AA30" s="86">
        <f t="shared" si="1"/>
        <v>30</v>
      </c>
      <c r="AC30"/>
    </row>
    <row r="31" spans="1:29" x14ac:dyDescent="0.25">
      <c r="A31" s="259">
        <f t="shared" si="2"/>
        <v>7</v>
      </c>
      <c r="C31" s="245">
        <f t="shared" ref="C31:C41" si="7">DATE(YEAR(C32),MONTH(C32)-1,1)</f>
        <v>36342</v>
      </c>
      <c r="D31" s="10">
        <f>VLOOKUP($C31,'[1]Total Sendout'!$U$5:$V$1964,2)</f>
        <v>2643096.7741935486</v>
      </c>
      <c r="E31" s="11"/>
      <c r="F31" s="11"/>
      <c r="G31" s="240">
        <f t="shared" si="4"/>
        <v>2643096.7741935486</v>
      </c>
      <c r="H31" s="9">
        <f>VLOOKUP($C31,[1]Topock!$S$5:$T$764,2)</f>
        <v>523064.51612903224</v>
      </c>
      <c r="I31" s="9">
        <f>VLOOKUP($C31,[1]Ehrenberg!$S$7:$T$536,2)</f>
        <v>744774.19354838715</v>
      </c>
      <c r="J31" s="9">
        <f>VLOOKUP($C31,'[1]Kern Mojave'!$S$5:$T$533,2)</f>
        <v>379000</v>
      </c>
      <c r="K31" s="9">
        <f>VLOOKUP($C31,'[1]PG&amp;E WR'!$S$8:$T$552,2)</f>
        <v>362612.90322580643</v>
      </c>
      <c r="L31" s="9">
        <f>VLOOKUP($C31,'[1]TW N Needles'!$S$8:$T$536,2)</f>
        <v>663451.61290322582</v>
      </c>
      <c r="M31" s="9">
        <f>VLOOKUP($C31,'[1]Cali Prod'!$S$5:$T$535,2)</f>
        <v>249193.54838709679</v>
      </c>
      <c r="N31" s="9">
        <v>0</v>
      </c>
      <c r="O31" s="237">
        <f t="shared" si="0"/>
        <v>2922096.7741935481</v>
      </c>
      <c r="P31" s="11"/>
      <c r="Q31" s="249"/>
      <c r="R31" s="93">
        <f t="shared" si="5"/>
        <v>2922096.7741935481</v>
      </c>
      <c r="S31" s="306">
        <f>VLOOKUP($C31,'[1]Inj-WD'!$S$4:$U$536,2)</f>
        <v>282709.67741935485</v>
      </c>
      <c r="T31" s="19">
        <v>8764000</v>
      </c>
      <c r="AA31" s="86">
        <f t="shared" si="1"/>
        <v>31</v>
      </c>
      <c r="AC31"/>
    </row>
    <row r="32" spans="1:29" x14ac:dyDescent="0.25">
      <c r="A32" s="259">
        <f t="shared" si="2"/>
        <v>8</v>
      </c>
      <c r="B32" s="21">
        <f t="shared" si="6"/>
        <v>0.93136482211244942</v>
      </c>
      <c r="C32" s="245">
        <f t="shared" si="7"/>
        <v>36373</v>
      </c>
      <c r="D32" s="12">
        <f>VLOOKUP($C32,'[1]Total Sendout'!$U$5:$V$1964,2)</f>
        <v>2706516.1290322579</v>
      </c>
      <c r="E32" s="9"/>
      <c r="F32" s="9"/>
      <c r="G32" s="241">
        <f t="shared" si="4"/>
        <v>2706516.1290322579</v>
      </c>
      <c r="H32" s="9">
        <f>VLOOKUP($C32,[1]Topock!$S$5:$T$764,2)</f>
        <v>515451.61290322582</v>
      </c>
      <c r="I32" s="9">
        <f>VLOOKUP($C32,[1]Ehrenberg!$S$7:$T$536,2)</f>
        <v>569612.90322580643</v>
      </c>
      <c r="J32" s="9">
        <f>VLOOKUP($C32,'[1]Kern Mojave'!$S$5:$T$533,2)</f>
        <v>483387.09677419357</v>
      </c>
      <c r="K32" s="9">
        <f>VLOOKUP($C32,'[1]PG&amp;E WR'!$S$8:$T$552,2)</f>
        <v>267580.6451612903</v>
      </c>
      <c r="L32" s="9">
        <f>VLOOKUP($C32,'[1]TW N Needles'!$S$8:$T$536,2)</f>
        <v>626483.87096774194</v>
      </c>
      <c r="M32" s="9">
        <f>VLOOKUP($C32,'[1]Cali Prod'!$S$5:$T$535,2)</f>
        <v>264096.77419354836</v>
      </c>
      <c r="N32" s="9">
        <v>0</v>
      </c>
      <c r="O32" s="237">
        <f t="shared" si="0"/>
        <v>2726612.9032258065</v>
      </c>
      <c r="P32" s="9"/>
      <c r="Q32" s="235"/>
      <c r="R32" s="93">
        <f t="shared" si="5"/>
        <v>2726612.9032258065</v>
      </c>
      <c r="S32" s="306">
        <f>VLOOKUP($C32,'[1]Inj-WD'!$S$4:$U$536,2)</f>
        <v>18400</v>
      </c>
      <c r="T32" s="19">
        <v>552000</v>
      </c>
      <c r="AA32" s="86">
        <f t="shared" si="1"/>
        <v>31</v>
      </c>
      <c r="AC32"/>
    </row>
    <row r="33" spans="1:29" x14ac:dyDescent="0.25">
      <c r="A33" s="259">
        <f t="shared" si="2"/>
        <v>9</v>
      </c>
      <c r="B33" s="21">
        <f t="shared" si="6"/>
        <v>1.0368855671988919</v>
      </c>
      <c r="C33" s="245">
        <f t="shared" si="7"/>
        <v>36404</v>
      </c>
      <c r="D33" s="12">
        <f>VLOOKUP($C33,'[1]Total Sendout'!$U$5:$V$1964,2)</f>
        <v>2645233.3333333335</v>
      </c>
      <c r="E33" s="9"/>
      <c r="F33" s="9"/>
      <c r="G33" s="241">
        <f t="shared" si="4"/>
        <v>2645233.3333333335</v>
      </c>
      <c r="H33" s="9">
        <f>VLOOKUP($C33,[1]Topock!$S$5:$T$764,2)</f>
        <v>509566.66666666669</v>
      </c>
      <c r="I33" s="9">
        <f>VLOOKUP($C33,[1]Ehrenberg!$S$7:$T$536,2)</f>
        <v>810300</v>
      </c>
      <c r="J33" s="9">
        <f>VLOOKUP($C33,'[1]Kern Mojave'!$S$5:$T$533,2)</f>
        <v>417833.33333333331</v>
      </c>
      <c r="K33" s="9">
        <f>VLOOKUP($C33,'[1]PG&amp;E WR'!$S$8:$T$552,2)</f>
        <v>254300</v>
      </c>
      <c r="L33" s="9">
        <f>VLOOKUP($C33,'[1]TW N Needles'!$S$8:$T$536,2)</f>
        <v>677400</v>
      </c>
      <c r="M33" s="9">
        <f>VLOOKUP($C33,'[1]Cali Prod'!$S$5:$T$535,2)</f>
        <v>259800</v>
      </c>
      <c r="N33" s="9">
        <v>0</v>
      </c>
      <c r="O33" s="237">
        <f t="shared" si="0"/>
        <v>2929200</v>
      </c>
      <c r="P33" s="9"/>
      <c r="Q33" s="235"/>
      <c r="R33" s="93">
        <f t="shared" si="5"/>
        <v>2929200</v>
      </c>
      <c r="S33" s="306">
        <f>VLOOKUP($C33,'[1]Inj-WD'!$S$4:$U$536,2)</f>
        <v>285233.33333333331</v>
      </c>
      <c r="T33" s="19">
        <v>8557000</v>
      </c>
      <c r="AA33" s="86">
        <f t="shared" si="1"/>
        <v>30</v>
      </c>
      <c r="AC33"/>
    </row>
    <row r="34" spans="1:29" ht="13.8" thickBot="1" x14ac:dyDescent="0.3">
      <c r="A34" s="259">
        <f t="shared" si="2"/>
        <v>10</v>
      </c>
      <c r="B34" s="21">
        <f t="shared" si="6"/>
        <v>1.2779122162883845</v>
      </c>
      <c r="C34" s="245">
        <f t="shared" si="7"/>
        <v>36434</v>
      </c>
      <c r="D34" s="12">
        <f>VLOOKUP($C34,'[1]Total Sendout'!$U$5:$V$1964,2)</f>
        <v>2964096.7741935486</v>
      </c>
      <c r="E34" s="9"/>
      <c r="F34" s="9"/>
      <c r="G34" s="241">
        <f t="shared" si="4"/>
        <v>2964096.7741935486</v>
      </c>
      <c r="H34" s="9">
        <f>VLOOKUP($C34,[1]Topock!$S$5:$T$764,2)</f>
        <v>477806.45161290321</v>
      </c>
      <c r="I34" s="9">
        <f>VLOOKUP($C34,[1]Ehrenberg!$S$7:$T$536,2)</f>
        <v>1037419.3548387097</v>
      </c>
      <c r="J34" s="9">
        <f>VLOOKUP($C34,'[1]Kern Mojave'!$S$5:$T$533,2)</f>
        <v>389774.19354838709</v>
      </c>
      <c r="K34" s="9">
        <f>VLOOKUP($C34,'[1]PG&amp;E WR'!$S$8:$T$552,2)</f>
        <v>194419.35483870967</v>
      </c>
      <c r="L34" s="9">
        <f>VLOOKUP($C34,'[1]TW N Needles'!$S$8:$T$536,2)</f>
        <v>721645.16129032255</v>
      </c>
      <c r="M34" s="9">
        <f>VLOOKUP($C34,'[1]Cali Prod'!$S$5:$T$535,2)</f>
        <v>255903.22580645161</v>
      </c>
      <c r="N34" s="9">
        <v>0</v>
      </c>
      <c r="O34" s="237">
        <f t="shared" si="0"/>
        <v>3076967.7419354836</v>
      </c>
      <c r="P34" s="9"/>
      <c r="Q34" s="235"/>
      <c r="R34" s="93">
        <f t="shared" si="5"/>
        <v>3076967.7419354836</v>
      </c>
      <c r="S34" s="306">
        <f>VLOOKUP($C34,'[1]Inj-WD'!$S$4:$U$536,2)</f>
        <v>88129.032258064515</v>
      </c>
      <c r="T34" s="19">
        <v>2732000</v>
      </c>
      <c r="AA34" s="86">
        <f t="shared" si="1"/>
        <v>31</v>
      </c>
      <c r="AC34"/>
    </row>
    <row r="35" spans="1:29" x14ac:dyDescent="0.25">
      <c r="A35" s="259">
        <f t="shared" si="2"/>
        <v>11</v>
      </c>
      <c r="B35" s="21">
        <f t="shared" si="6"/>
        <v>1.0948268969377148</v>
      </c>
      <c r="C35" s="246">
        <f t="shared" si="7"/>
        <v>36465</v>
      </c>
      <c r="D35" s="12">
        <f>VLOOKUP($C35,'[1]Total Sendout'!$U$5:$V$1964,2)</f>
        <v>2738600</v>
      </c>
      <c r="E35" s="9"/>
      <c r="F35" s="9"/>
      <c r="G35" s="241">
        <f t="shared" si="4"/>
        <v>2738600</v>
      </c>
      <c r="H35" s="9">
        <f>VLOOKUP($C35,[1]Topock!$S$5:$T$764,2)</f>
        <v>513033.33333333331</v>
      </c>
      <c r="I35" s="9">
        <f>VLOOKUP($C35,[1]Ehrenberg!$S$7:$T$536,2)</f>
        <v>943800</v>
      </c>
      <c r="J35" s="9">
        <f>VLOOKUP($C35,'[1]Kern Mojave'!$S$5:$T$533,2)</f>
        <v>329066.66666666669</v>
      </c>
      <c r="K35" s="9">
        <f>VLOOKUP($C35,'[1]PG&amp;E WR'!$S$8:$T$552,2)</f>
        <v>110800</v>
      </c>
      <c r="L35" s="9">
        <f>VLOOKUP($C35,'[1]TW N Needles'!$S$8:$T$536,2)</f>
        <v>722433.33333333337</v>
      </c>
      <c r="M35" s="9">
        <f>VLOOKUP($C35,'[1]Cali Prod'!$S$5:$T$535,2)</f>
        <v>261500</v>
      </c>
      <c r="N35" s="9">
        <v>0</v>
      </c>
      <c r="O35" s="237">
        <f t="shared" si="0"/>
        <v>2880633.3333333335</v>
      </c>
      <c r="P35" s="9"/>
      <c r="Q35" s="235"/>
      <c r="R35" s="93">
        <f t="shared" si="5"/>
        <v>2880633.3333333335</v>
      </c>
      <c r="S35" s="306">
        <f>VLOOKUP($C35,'[1]Inj-WD'!$S$4:$U$536,2)</f>
        <v>150933.33333333334</v>
      </c>
      <c r="T35" s="19">
        <v>4528000</v>
      </c>
      <c r="AA35" s="86">
        <f t="shared" si="1"/>
        <v>30</v>
      </c>
      <c r="AC35"/>
    </row>
    <row r="36" spans="1:29" x14ac:dyDescent="0.25">
      <c r="A36" s="259">
        <f t="shared" si="2"/>
        <v>12</v>
      </c>
      <c r="B36" s="21">
        <f t="shared" si="6"/>
        <v>0.99271346684152795</v>
      </c>
      <c r="C36" s="245">
        <f t="shared" si="7"/>
        <v>36495</v>
      </c>
      <c r="D36" s="12">
        <f>VLOOKUP($C36,'[1]Total Sendout'!$U$5:$V$1964,2)</f>
        <v>3114903.2258064514</v>
      </c>
      <c r="E36" s="9"/>
      <c r="F36" s="9"/>
      <c r="G36" s="241">
        <f t="shared" si="4"/>
        <v>3114903.2258064514</v>
      </c>
      <c r="H36" s="9">
        <f>VLOOKUP($C36,[1]Topock!$S$5:$T$764,2)</f>
        <v>469903.90322580643</v>
      </c>
      <c r="I36" s="9">
        <f>VLOOKUP($C36,[1]Ehrenberg!$S$7:$T$536,2)</f>
        <v>936062.6451612903</v>
      </c>
      <c r="J36" s="9">
        <f>VLOOKUP($C36,'[1]Kern Mojave'!$S$5:$T$533,2)</f>
        <v>161982.61290322582</v>
      </c>
      <c r="K36" s="9">
        <f>VLOOKUP($C36,'[1]PG&amp;E WR'!$S$8:$T$552,2)</f>
        <v>137157.25806451612</v>
      </c>
      <c r="L36" s="9">
        <f>VLOOKUP($C36,'[1]TW N Needles'!$S$8:$T$536,2)</f>
        <v>695830.6451612903</v>
      </c>
      <c r="M36" s="9">
        <f>VLOOKUP($C36,'[1]Cali Prod'!$S$5:$T$535,2)</f>
        <v>265055.96774193546</v>
      </c>
      <c r="N36" s="9">
        <v>0</v>
      </c>
      <c r="O36" s="237">
        <f t="shared" si="0"/>
        <v>2665993.0322580645</v>
      </c>
      <c r="P36" s="9"/>
      <c r="Q36" s="235"/>
      <c r="R36" s="93">
        <f t="shared" si="5"/>
        <v>2665993.0322580645</v>
      </c>
      <c r="S36" s="306">
        <f>VLOOKUP($C36,'[1]Inj-WD'!$S$4:$U$536,2)</f>
        <v>-463645.16129032261</v>
      </c>
      <c r="T36" s="19">
        <v>-14373000</v>
      </c>
      <c r="AA36" s="86">
        <f t="shared" si="1"/>
        <v>31</v>
      </c>
      <c r="AC36"/>
    </row>
    <row r="37" spans="1:29" x14ac:dyDescent="0.25">
      <c r="A37" s="259">
        <f t="shared" si="2"/>
        <v>1</v>
      </c>
      <c r="B37" s="21">
        <f t="shared" si="6"/>
        <v>1.0455571272770465</v>
      </c>
      <c r="C37" s="245">
        <f t="shared" si="7"/>
        <v>36526</v>
      </c>
      <c r="D37" s="12">
        <f>VLOOKUP($C37,'[1]Total Sendout'!$U$5:$V$1964,2)</f>
        <v>3123483.8709677421</v>
      </c>
      <c r="E37" s="9"/>
      <c r="F37" s="9"/>
      <c r="G37" s="241">
        <f t="shared" si="4"/>
        <v>3123483.8709677421</v>
      </c>
      <c r="H37" s="9">
        <f>VLOOKUP($C37,[1]Topock!$S$5:$T$764,2)</f>
        <v>530096.77419354836</v>
      </c>
      <c r="I37" s="9">
        <f>VLOOKUP($C37,[1]Ehrenberg!$S$7:$T$536,2)</f>
        <v>871548.38709677418</v>
      </c>
      <c r="J37" s="9">
        <f>VLOOKUP($C37,'[1]Kern Mojave'!$S$5:$T$533,2)</f>
        <v>197064.51612903227</v>
      </c>
      <c r="K37" s="9">
        <f>VLOOKUP($C37,'[1]PG&amp;E WR'!$S$8:$T$552,2)</f>
        <v>78225.806451612909</v>
      </c>
      <c r="L37" s="9">
        <f>VLOOKUP($C37,'[1]TW N Needles'!$S$8:$T$536,2)</f>
        <v>676967.74193548388</v>
      </c>
      <c r="M37" s="9">
        <f>VLOOKUP($C37,'[1]Cali Prod'!$S$5:$T$535,2)</f>
        <v>257645.16129032258</v>
      </c>
      <c r="N37" s="9">
        <v>0</v>
      </c>
      <c r="O37" s="237">
        <f t="shared" ref="O37:O68" si="8">SUM(H37:N37)</f>
        <v>2611548.3870967738</v>
      </c>
      <c r="P37" s="9"/>
      <c r="Q37" s="235"/>
      <c r="R37" s="93">
        <f t="shared" si="5"/>
        <v>2611548.3870967738</v>
      </c>
      <c r="S37" s="306">
        <f>VLOOKUP($C37,'[1]Inj-WD'!$S$4:$U$536,2)</f>
        <v>-509516.12903225806</v>
      </c>
      <c r="T37" s="19">
        <v>-15795000</v>
      </c>
      <c r="AA37" s="86">
        <f t="shared" ref="AA37:AA68" si="9">EOMONTH(C37,0)-C37+1</f>
        <v>31</v>
      </c>
      <c r="AC37"/>
    </row>
    <row r="38" spans="1:29" x14ac:dyDescent="0.25">
      <c r="A38" s="259">
        <f t="shared" si="2"/>
        <v>2</v>
      </c>
      <c r="B38" s="21">
        <f t="shared" si="6"/>
        <v>1.0464962584825503</v>
      </c>
      <c r="C38" s="245">
        <f t="shared" si="7"/>
        <v>36557</v>
      </c>
      <c r="D38" s="12">
        <f>VLOOKUP($C38,'[1]Total Sendout'!$U$5:$V$1964,2)</f>
        <v>3069448.2758620689</v>
      </c>
      <c r="E38" s="9"/>
      <c r="F38" s="9"/>
      <c r="G38" s="241">
        <f t="shared" si="4"/>
        <v>3069448.2758620689</v>
      </c>
      <c r="H38" s="9">
        <f>VLOOKUP($C38,[1]Topock!$S$5:$T$764,2)</f>
        <v>535103.44827586203</v>
      </c>
      <c r="I38" s="9">
        <f>VLOOKUP($C38,[1]Ehrenberg!$S$7:$T$536,2)</f>
        <v>657034.48275862064</v>
      </c>
      <c r="J38" s="9">
        <f>VLOOKUP($C38,'[1]Kern Mojave'!$S$5:$T$533,2)</f>
        <v>275965.5172413793</v>
      </c>
      <c r="K38" s="9">
        <f>VLOOKUP($C38,'[1]PG&amp;E WR'!$S$8:$T$552,2)</f>
        <v>163931.03448275861</v>
      </c>
      <c r="L38" s="9">
        <f>VLOOKUP($C38,'[1]TW N Needles'!$S$8:$T$536,2)</f>
        <v>674586.20689655177</v>
      </c>
      <c r="M38" s="9">
        <f>VLOOKUP($C38,'[1]Cali Prod'!$S$5:$T$535,2)</f>
        <v>269068.96551724139</v>
      </c>
      <c r="N38" s="9">
        <v>0</v>
      </c>
      <c r="O38" s="237">
        <f t="shared" si="8"/>
        <v>2575689.6551724137</v>
      </c>
      <c r="P38" s="9"/>
      <c r="Q38" s="235"/>
      <c r="R38" s="93">
        <f t="shared" si="5"/>
        <v>2575689.6551724137</v>
      </c>
      <c r="S38" s="306">
        <f>VLOOKUP($C38,'[1]Inj-WD'!$S$4:$U$536,2)</f>
        <v>-496482.75862068968</v>
      </c>
      <c r="T38" s="19">
        <v>-14398000</v>
      </c>
      <c r="AA38" s="86">
        <f t="shared" si="9"/>
        <v>29</v>
      </c>
      <c r="AC38"/>
    </row>
    <row r="39" spans="1:29" ht="13.8" thickBot="1" x14ac:dyDescent="0.3">
      <c r="A39" s="259">
        <f t="shared" si="2"/>
        <v>3</v>
      </c>
      <c r="B39" s="21">
        <f t="shared" si="6"/>
        <v>0.99650711660769353</v>
      </c>
      <c r="C39" s="245">
        <f t="shared" si="7"/>
        <v>36586</v>
      </c>
      <c r="D39" s="12">
        <f>VLOOKUP($C39,'[1]Total Sendout'!$U$5:$V$1964,2)</f>
        <v>2825354.8387096776</v>
      </c>
      <c r="E39" s="9"/>
      <c r="F39" s="9"/>
      <c r="G39" s="241">
        <f t="shared" si="4"/>
        <v>2825354.8387096776</v>
      </c>
      <c r="H39" s="9">
        <f>VLOOKUP($C39,[1]Topock!$S$5:$T$764,2)</f>
        <v>527709.67741935479</v>
      </c>
      <c r="I39" s="9">
        <f>VLOOKUP($C39,[1]Ehrenberg!$S$7:$T$536,2)</f>
        <v>865516.12903225806</v>
      </c>
      <c r="J39" s="9">
        <f>VLOOKUP($C39,'[1]Kern Mojave'!$S$5:$T$533,2)</f>
        <v>349645.16129032261</v>
      </c>
      <c r="K39" s="9">
        <f>VLOOKUP($C39,'[1]PG&amp;E WR'!$S$8:$T$552,2)</f>
        <v>223225.80645161291</v>
      </c>
      <c r="L39" s="9">
        <f>VLOOKUP($C39,'[1]TW N Needles'!$S$8:$T$536,2)</f>
        <v>684709.67741935479</v>
      </c>
      <c r="M39" s="9">
        <f>VLOOKUP($C39,'[1]Cali Prod'!$S$5:$T$535,2)</f>
        <v>249967.74193548388</v>
      </c>
      <c r="N39" s="9">
        <v>0</v>
      </c>
      <c r="O39" s="237">
        <f t="shared" si="8"/>
        <v>2900774.1935483869</v>
      </c>
      <c r="P39" s="9"/>
      <c r="Q39" s="235"/>
      <c r="R39" s="95">
        <f t="shared" si="5"/>
        <v>2900774.1935483869</v>
      </c>
      <c r="S39" s="306">
        <f>VLOOKUP($C39,'[1]Inj-WD'!$S$4:$U$536,2)</f>
        <v>30258.064516129034</v>
      </c>
      <c r="T39" s="19">
        <v>938000</v>
      </c>
      <c r="AA39" s="86">
        <f t="shared" si="9"/>
        <v>31</v>
      </c>
      <c r="AC39"/>
    </row>
    <row r="40" spans="1:29" x14ac:dyDescent="0.25">
      <c r="A40" s="259">
        <f t="shared" si="2"/>
        <v>4</v>
      </c>
      <c r="B40" s="21">
        <f t="shared" si="6"/>
        <v>0.86495394940384107</v>
      </c>
      <c r="C40" s="244">
        <f t="shared" si="7"/>
        <v>36617</v>
      </c>
      <c r="D40" s="5">
        <f>VLOOKUP($C40,'[1]Total Sendout'!$U$5:$V$1964,2)</f>
        <v>2422966.6666666665</v>
      </c>
      <c r="E40" s="6"/>
      <c r="F40" s="6"/>
      <c r="G40" s="228">
        <f t="shared" si="4"/>
        <v>2422966.6666666665</v>
      </c>
      <c r="H40" s="9">
        <f>VLOOKUP($C40,[1]Topock!$S$5:$T$764,2)</f>
        <v>531633.33333333337</v>
      </c>
      <c r="I40" s="9">
        <f>VLOOKUP($C40,[1]Ehrenberg!$S$7:$T$536,2)</f>
        <v>778566.66666666663</v>
      </c>
      <c r="J40" s="9">
        <f>VLOOKUP($C40,'[1]Kern Mojave'!$S$5:$T$533,2)</f>
        <v>461900</v>
      </c>
      <c r="K40" s="9">
        <f>VLOOKUP($C40,'[1]PG&amp;E WR'!$S$8:$T$552,2)</f>
        <v>188200</v>
      </c>
      <c r="L40" s="9">
        <f>VLOOKUP($C40,'[1]TW N Needles'!$S$8:$T$536,2)</f>
        <v>608866.66666666663</v>
      </c>
      <c r="M40" s="9">
        <f>VLOOKUP($C40,'[1]Cali Prod'!$S$5:$T$535,2)</f>
        <v>245300</v>
      </c>
      <c r="N40" s="9">
        <v>0</v>
      </c>
      <c r="O40" s="237">
        <f t="shared" si="8"/>
        <v>2814466.6666666665</v>
      </c>
      <c r="P40" s="6"/>
      <c r="Q40" s="114"/>
      <c r="R40" s="93">
        <f t="shared" si="5"/>
        <v>2814466.6666666665</v>
      </c>
      <c r="S40" s="306">
        <f>VLOOKUP($C40,'[1]Inj-WD'!$S$4:$U$536,2)</f>
        <v>390966.66666666669</v>
      </c>
      <c r="T40" s="19">
        <v>11729000</v>
      </c>
      <c r="AA40" s="86">
        <f t="shared" si="9"/>
        <v>30</v>
      </c>
      <c r="AC40"/>
    </row>
    <row r="41" spans="1:29" x14ac:dyDescent="0.25">
      <c r="A41" s="259">
        <f t="shared" si="2"/>
        <v>5</v>
      </c>
      <c r="B41" s="21">
        <f t="shared" si="6"/>
        <v>1.2039219685601479</v>
      </c>
      <c r="C41" s="245">
        <f t="shared" si="7"/>
        <v>36647</v>
      </c>
      <c r="D41" s="5">
        <f>VLOOKUP($C41,'[1]Total Sendout'!$U$5:$V$1964,2)</f>
        <v>2665677.4193548388</v>
      </c>
      <c r="E41" s="6"/>
      <c r="F41" s="6"/>
      <c r="G41" s="228">
        <f t="shared" si="4"/>
        <v>2665677.4193548388</v>
      </c>
      <c r="H41" s="9">
        <f>VLOOKUP($C41,[1]Topock!$S$5:$T$764,2)</f>
        <v>522387.09677419357</v>
      </c>
      <c r="I41" s="9">
        <f>VLOOKUP($C41,[1]Ehrenberg!$S$7:$T$536,2)</f>
        <v>651290.32258064521</v>
      </c>
      <c r="J41" s="9">
        <f>VLOOKUP($C41,'[1]Kern Mojave'!$S$5:$T$533,2)</f>
        <v>490516.12903225806</v>
      </c>
      <c r="K41" s="9">
        <f>VLOOKUP($C41,'[1]PG&amp;E WR'!$S$8:$T$552,2)</f>
        <v>264612.90322580643</v>
      </c>
      <c r="L41" s="9">
        <f>VLOOKUP($C41,'[1]TW N Needles'!$S$8:$T$536,2)</f>
        <v>663548.38709677418</v>
      </c>
      <c r="M41" s="9">
        <f>VLOOKUP($C41,'[1]Cali Prod'!$S$5:$T$535,2)</f>
        <v>229612.90322580645</v>
      </c>
      <c r="N41" s="9">
        <v>0</v>
      </c>
      <c r="O41" s="237">
        <f t="shared" si="8"/>
        <v>2821967.7419354841</v>
      </c>
      <c r="P41" s="6"/>
      <c r="Q41" s="114"/>
      <c r="R41" s="93">
        <f t="shared" si="5"/>
        <v>2821967.7419354841</v>
      </c>
      <c r="S41" s="306">
        <f>VLOOKUP($C41,'[1]Inj-WD'!$S$4:$U$536,2)</f>
        <v>152645.16129032258</v>
      </c>
      <c r="T41" s="19">
        <v>4732000</v>
      </c>
      <c r="AA41" s="86">
        <f t="shared" si="9"/>
        <v>31</v>
      </c>
      <c r="AC41"/>
    </row>
    <row r="42" spans="1:29" x14ac:dyDescent="0.25">
      <c r="A42" s="259">
        <f t="shared" si="2"/>
        <v>6</v>
      </c>
      <c r="B42" s="21">
        <f t="shared" si="6"/>
        <v>1.2792781631978858</v>
      </c>
      <c r="C42" s="245">
        <f>DATE(YEAR(C43),MONTH(C43)-1,1)</f>
        <v>36678</v>
      </c>
      <c r="D42" s="5">
        <f>VLOOKUP($C42,'[1]Total Sendout'!$U$5:$V$1964,2)</f>
        <v>3097900</v>
      </c>
      <c r="E42" s="6"/>
      <c r="F42" s="6"/>
      <c r="G42" s="228">
        <f t="shared" si="4"/>
        <v>3097900</v>
      </c>
      <c r="H42" s="9">
        <f>VLOOKUP($C42,[1]Topock!$S$5:$T$764,2)</f>
        <v>520966.66666666669</v>
      </c>
      <c r="I42" s="9">
        <f>VLOOKUP($C42,[1]Ehrenberg!$S$7:$T$536,2)</f>
        <v>963266.66666666663</v>
      </c>
      <c r="J42" s="9">
        <f>VLOOKUP($C42,'[1]Kern Mojave'!$S$5:$T$533,2)</f>
        <v>391066.66666666669</v>
      </c>
      <c r="K42" s="9">
        <f>VLOOKUP($C42,'[1]PG&amp;E WR'!$S$8:$T$552,2)</f>
        <v>342500</v>
      </c>
      <c r="L42" s="9">
        <f>VLOOKUP($C42,'[1]TW N Needles'!$S$8:$T$536,2)</f>
        <v>696866.66666666663</v>
      </c>
      <c r="M42" s="9">
        <f>VLOOKUP($C42,'[1]Cali Prod'!$S$5:$T$535,2)</f>
        <v>252066.66666666666</v>
      </c>
      <c r="N42" s="9">
        <v>0</v>
      </c>
      <c r="O42" s="237">
        <f t="shared" si="8"/>
        <v>3166733.333333333</v>
      </c>
      <c r="P42" s="6"/>
      <c r="Q42" s="114"/>
      <c r="R42" s="93">
        <f t="shared" si="5"/>
        <v>3166733.333333333</v>
      </c>
      <c r="S42" s="306">
        <f>VLOOKUP($C42,'[1]Inj-WD'!$S$4:$U$536,2)</f>
        <v>68500</v>
      </c>
      <c r="T42" s="19">
        <v>2055000</v>
      </c>
      <c r="AA42" s="86">
        <f t="shared" si="9"/>
        <v>30</v>
      </c>
      <c r="AC42"/>
    </row>
    <row r="43" spans="1:29" x14ac:dyDescent="0.25">
      <c r="A43" s="259">
        <f t="shared" si="2"/>
        <v>7</v>
      </c>
      <c r="B43" s="21">
        <f>+D43/D31</f>
        <v>1.256407439953134</v>
      </c>
      <c r="C43" s="245">
        <v>36708</v>
      </c>
      <c r="D43" s="10">
        <f>VLOOKUP($C43,'[1]Total Sendout'!$U$5:$V$1964,2)</f>
        <v>3320806.4516129033</v>
      </c>
      <c r="E43" s="11"/>
      <c r="F43" s="11"/>
      <c r="G43" s="240">
        <f t="shared" si="4"/>
        <v>3320806.4516129033</v>
      </c>
      <c r="H43" s="9">
        <f>VLOOKUP($C43,[1]Topock!$S$5:$T$764,2)</f>
        <v>522096.77419354836</v>
      </c>
      <c r="I43" s="9">
        <f>VLOOKUP($C43,[1]Ehrenberg!$S$7:$T$536,2)</f>
        <v>1043258.0645161291</v>
      </c>
      <c r="J43" s="9">
        <f>VLOOKUP($C43,'[1]Kern Mojave'!$S$5:$T$533,2)</f>
        <v>392903.22580645164</v>
      </c>
      <c r="K43" s="9">
        <f>VLOOKUP($C43,'[1]PG&amp;E WR'!$S$8:$T$552,2)</f>
        <v>381354.83870967739</v>
      </c>
      <c r="L43" s="9">
        <f>VLOOKUP($C43,'[1]TW N Needles'!$S$8:$T$536,2)</f>
        <v>708645.16129032255</v>
      </c>
      <c r="M43" s="9">
        <f>VLOOKUP($C43,'[1]Cali Prod'!$S$5:$T$535,2)</f>
        <v>246645.16129032258</v>
      </c>
      <c r="N43" s="9">
        <v>0</v>
      </c>
      <c r="O43" s="237">
        <f t="shared" si="8"/>
        <v>3294903.2258064514</v>
      </c>
      <c r="P43" s="11"/>
      <c r="Q43" s="249"/>
      <c r="R43" s="93">
        <f t="shared" si="5"/>
        <v>3294903.2258064514</v>
      </c>
      <c r="S43" s="306">
        <f>VLOOKUP($C43,'[1]Inj-WD'!$S$4:$U$536,2)</f>
        <v>-37709.677419354841</v>
      </c>
      <c r="T43" s="19">
        <v>-1169000</v>
      </c>
      <c r="AA43" s="86">
        <f t="shared" si="9"/>
        <v>31</v>
      </c>
      <c r="AC43"/>
    </row>
    <row r="44" spans="1:29" x14ac:dyDescent="0.25">
      <c r="A44" s="259">
        <f t="shared" si="2"/>
        <v>8</v>
      </c>
      <c r="B44" s="21">
        <v>1.03</v>
      </c>
      <c r="C44" s="245">
        <f>DATE(YEAR(C43),MONTH(C43)+1,1)</f>
        <v>36739</v>
      </c>
      <c r="D44" s="10">
        <f>VLOOKUP($C44,'[1]Total Sendout'!$U$5:$V$1964,2)</f>
        <v>3616161.2903225808</v>
      </c>
      <c r="E44" s="9">
        <v>0</v>
      </c>
      <c r="F44" s="9"/>
      <c r="G44" s="241">
        <f t="shared" si="4"/>
        <v>3616161.2903225808</v>
      </c>
      <c r="H44" s="9">
        <f>VLOOKUP($C44,[1]Topock!$S$5:$T$764,2)</f>
        <v>502709.67741935485</v>
      </c>
      <c r="I44" s="9">
        <f>VLOOKUP($C44,[1]Ehrenberg!$S$7:$T$536,2)</f>
        <v>957451.61290322582</v>
      </c>
      <c r="J44" s="9">
        <f>VLOOKUP($C44,'[1]Kern Mojave'!$S$5:$T$533,2)</f>
        <v>344000</v>
      </c>
      <c r="K44" s="9">
        <f>VLOOKUP($C44,'[1]PG&amp;E WR'!$S$8:$T$552,2)</f>
        <v>424451.61290322582</v>
      </c>
      <c r="L44" s="9">
        <f>VLOOKUP($C44,'[1]TW N Needles'!$S$8:$T$536,2)</f>
        <v>711064.51612903224</v>
      </c>
      <c r="M44" s="9">
        <f>VLOOKUP($C44,'[1]Cali Prod'!$S$5:$T$535,2)</f>
        <v>271290.32258064515</v>
      </c>
      <c r="N44" s="9">
        <v>0</v>
      </c>
      <c r="O44" s="237">
        <f t="shared" si="8"/>
        <v>3210967.7419354841</v>
      </c>
      <c r="P44" s="9"/>
      <c r="Q44" s="235"/>
      <c r="R44" s="93">
        <f t="shared" si="5"/>
        <v>3210967.7419354841</v>
      </c>
      <c r="S44" s="306">
        <f>VLOOKUP($C44,'[1]Inj-WD'!$S$4:$U$536,2)</f>
        <v>-405161.29032258067</v>
      </c>
      <c r="T44" s="19">
        <f t="shared" ref="T44:T69" si="10">1*(+S44*AA44)</f>
        <v>-12560000</v>
      </c>
      <c r="AA44" s="86">
        <f t="shared" si="9"/>
        <v>31</v>
      </c>
      <c r="AC44"/>
    </row>
    <row r="45" spans="1:29" x14ac:dyDescent="0.25">
      <c r="A45" s="259">
        <f t="shared" si="2"/>
        <v>9</v>
      </c>
      <c r="B45" s="21">
        <v>1.03</v>
      </c>
      <c r="C45" s="245">
        <f t="shared" ref="C45:C87" si="11">DATE(YEAR(C44),MONTH(C44)+1,1)</f>
        <v>36770</v>
      </c>
      <c r="D45" s="10">
        <f>VLOOKUP($C45,'[1]Total Sendout'!$U$5:$V$1964,2)</f>
        <v>3191666.6666666665</v>
      </c>
      <c r="E45" s="9">
        <v>0</v>
      </c>
      <c r="F45" s="9"/>
      <c r="G45" s="241">
        <f t="shared" si="4"/>
        <v>3191666.6666666665</v>
      </c>
      <c r="H45" s="9">
        <f>VLOOKUP($C45,[1]Topock!$S$5:$T$764,2)</f>
        <v>499333.33333333331</v>
      </c>
      <c r="I45" s="9">
        <f>VLOOKUP($C45,[1]Ehrenberg!$S$7:$T$536,2)</f>
        <v>1093733.3333333333</v>
      </c>
      <c r="J45" s="9">
        <f>VLOOKUP($C45,'[1]Kern Mojave'!$S$5:$T$533,2)</f>
        <v>350100</v>
      </c>
      <c r="K45" s="9">
        <f>VLOOKUP($C45,'[1]PG&amp;E WR'!$S$8:$T$552,2)</f>
        <v>397033.33333333331</v>
      </c>
      <c r="L45" s="9">
        <f>VLOOKUP($C45,'[1]TW N Needles'!$S$8:$T$536,2)</f>
        <v>705933.33333333337</v>
      </c>
      <c r="M45" s="9">
        <f>VLOOKUP($C45,'[1]Cali Prod'!$S$5:$T$535,2)</f>
        <v>265033.33333333331</v>
      </c>
      <c r="N45" s="9">
        <v>0</v>
      </c>
      <c r="O45" s="237">
        <f>SUM(H45:N45)</f>
        <v>3311166.666666667</v>
      </c>
      <c r="P45" s="9"/>
      <c r="Q45" s="235"/>
      <c r="R45" s="93">
        <f t="shared" si="5"/>
        <v>3311166.666666667</v>
      </c>
      <c r="S45" s="306">
        <f>VLOOKUP($C45,'[1]Inj-WD'!$S$4:$U$536,2)</f>
        <v>118633.33333333333</v>
      </c>
      <c r="T45" s="19">
        <f t="shared" si="10"/>
        <v>3559000</v>
      </c>
      <c r="AA45" s="86">
        <f t="shared" si="9"/>
        <v>30</v>
      </c>
      <c r="AC45"/>
    </row>
    <row r="46" spans="1:29" ht="13.8" thickBot="1" x14ac:dyDescent="0.3">
      <c r="A46" s="259">
        <f t="shared" si="2"/>
        <v>10</v>
      </c>
      <c r="B46" s="21">
        <v>1.03</v>
      </c>
      <c r="C46" s="245">
        <f t="shared" si="11"/>
        <v>36800</v>
      </c>
      <c r="D46" s="10">
        <f>VLOOKUP($C46,'[1]Total Sendout'!$U$5:$V$1964,2)</f>
        <v>3104806.4516129033</v>
      </c>
      <c r="E46" s="9">
        <v>0</v>
      </c>
      <c r="F46" s="9"/>
      <c r="G46" s="241">
        <f t="shared" si="4"/>
        <v>3104806.4516129033</v>
      </c>
      <c r="H46" s="9">
        <f>VLOOKUP($C46,[1]Topock!$S$5:$T$764,2)</f>
        <v>511612.90322580643</v>
      </c>
      <c r="I46" s="9">
        <f>VLOOKUP($C46,[1]Ehrenberg!$S$7:$T$536,2)</f>
        <v>1165096.7741935484</v>
      </c>
      <c r="J46" s="9">
        <f>VLOOKUP($C46,'[1]Kern Mojave'!$S$5:$T$533,2)</f>
        <v>383838.70967741933</v>
      </c>
      <c r="K46" s="9">
        <f>VLOOKUP($C46,'[1]PG&amp;E WR'!$S$8:$T$552,2)</f>
        <v>312290.32258064515</v>
      </c>
      <c r="L46" s="9">
        <f>VLOOKUP($C46,'[1]TW N Needles'!$S$8:$T$536,2)</f>
        <v>703612.90322580643</v>
      </c>
      <c r="M46" s="9">
        <f>VLOOKUP($C46,'[1]Cali Prod'!$S$5:$T$535,2)</f>
        <v>277483.87096774194</v>
      </c>
      <c r="N46" s="9">
        <v>0</v>
      </c>
      <c r="O46" s="237">
        <f t="shared" si="8"/>
        <v>3353935.4838709678</v>
      </c>
      <c r="P46" s="9"/>
      <c r="Q46" s="235"/>
      <c r="R46" s="93">
        <f t="shared" si="5"/>
        <v>3353935.4838709678</v>
      </c>
      <c r="S46" s="306">
        <f>VLOOKUP($C46,'[1]Inj-WD'!$S$4:$U$536,2)</f>
        <v>254967.74193548388</v>
      </c>
      <c r="T46" s="19">
        <f t="shared" si="10"/>
        <v>7904000</v>
      </c>
      <c r="AA46" s="86">
        <f t="shared" si="9"/>
        <v>31</v>
      </c>
      <c r="AC46"/>
    </row>
    <row r="47" spans="1:29" x14ac:dyDescent="0.25">
      <c r="A47" s="259">
        <f t="shared" si="2"/>
        <v>11</v>
      </c>
      <c r="B47" s="21">
        <v>1.07</v>
      </c>
      <c r="C47" s="246">
        <f t="shared" si="11"/>
        <v>36831</v>
      </c>
      <c r="D47" s="10">
        <f>VLOOKUP($C47,'[1]Total Sendout'!$U$5:$V$1964,2)</f>
        <v>3509000</v>
      </c>
      <c r="E47" s="9">
        <v>0</v>
      </c>
      <c r="F47" s="9"/>
      <c r="G47" s="241">
        <f t="shared" si="4"/>
        <v>3509000</v>
      </c>
      <c r="H47" s="9">
        <f>VLOOKUP($C47,[1]Topock!$S$5:$T$764,2)</f>
        <v>510266.66666666669</v>
      </c>
      <c r="I47" s="9">
        <f>VLOOKUP($C47,[1]Ehrenberg!$S$7:$T$536,2)</f>
        <v>1094700</v>
      </c>
      <c r="J47" s="9">
        <f>VLOOKUP($C47,'[1]Kern Mojave'!$S$5:$T$533,2)</f>
        <v>269166.66666666669</v>
      </c>
      <c r="K47" s="9">
        <f>VLOOKUP($C47,'[1]PG&amp;E WR'!$S$8:$T$552,2)</f>
        <v>194333.33333333334</v>
      </c>
      <c r="L47" s="9">
        <f>VLOOKUP($C47,'[1]TW N Needles'!$S$8:$T$536,2)</f>
        <v>648266.66666666663</v>
      </c>
      <c r="M47" s="9">
        <f>VLOOKUP($C47,'[1]Cali Prod'!$S$5:$T$535,2)</f>
        <v>306533.33333333331</v>
      </c>
      <c r="N47" s="9">
        <v>0</v>
      </c>
      <c r="O47" s="237">
        <f t="shared" si="8"/>
        <v>3023266.666666667</v>
      </c>
      <c r="P47" s="9"/>
      <c r="Q47" s="235"/>
      <c r="R47" s="93">
        <f t="shared" si="5"/>
        <v>3023266.666666667</v>
      </c>
      <c r="S47" s="306">
        <f>VLOOKUP($C47,'[1]Inj-WD'!$S$4:$U$536,2)</f>
        <v>-491766.66666666669</v>
      </c>
      <c r="T47" s="19">
        <f t="shared" si="10"/>
        <v>-14753000</v>
      </c>
      <c r="AA47" s="86">
        <f t="shared" si="9"/>
        <v>30</v>
      </c>
      <c r="AC47"/>
    </row>
    <row r="48" spans="1:29" x14ac:dyDescent="0.25">
      <c r="A48" s="259">
        <f t="shared" si="2"/>
        <v>12</v>
      </c>
      <c r="B48" s="21">
        <v>1.07</v>
      </c>
      <c r="C48" s="245">
        <f t="shared" si="11"/>
        <v>36861</v>
      </c>
      <c r="D48" s="10">
        <f>VLOOKUP($C48,'[1]Total Sendout'!$U$5:$V$1964,2)</f>
        <v>3433677.4193548388</v>
      </c>
      <c r="E48" s="9">
        <v>0</v>
      </c>
      <c r="F48" s="9"/>
      <c r="G48" s="241">
        <f t="shared" si="4"/>
        <v>3433677.4193548388</v>
      </c>
      <c r="H48" s="9">
        <f>VLOOKUP($C48,[1]Topock!$S$5:$T$764,2)</f>
        <v>527032.25806451612</v>
      </c>
      <c r="I48" s="9">
        <f>VLOOKUP($C48,[1]Ehrenberg!$S$7:$T$536,2)</f>
        <v>1181935.4838709678</v>
      </c>
      <c r="J48" s="9">
        <f>VLOOKUP($C48,'[1]Kern Mojave'!$S$5:$T$533,2)</f>
        <v>391709.67741935485</v>
      </c>
      <c r="K48" s="9">
        <f>VLOOKUP($C48,'[1]PG&amp;E WR'!$S$8:$T$552,2)</f>
        <v>303677.41935483873</v>
      </c>
      <c r="L48" s="9">
        <f>VLOOKUP($C48,'[1]TW N Needles'!$S$8:$T$536,2)</f>
        <v>737516.12903225806</v>
      </c>
      <c r="M48" s="9">
        <f>VLOOKUP($C48,'[1]Cali Prod'!$S$5:$T$535,2)</f>
        <v>297451.61290322582</v>
      </c>
      <c r="N48" s="9">
        <v>0</v>
      </c>
      <c r="O48" s="237">
        <f t="shared" si="8"/>
        <v>3439322.5806451612</v>
      </c>
      <c r="P48" s="9"/>
      <c r="Q48" s="235"/>
      <c r="R48" s="93">
        <f t="shared" si="5"/>
        <v>3439322.5806451612</v>
      </c>
      <c r="S48" s="306">
        <f>VLOOKUP($C48,'[1]Inj-WD'!$S$4:$U$536,2)</f>
        <v>4032.2580645161293</v>
      </c>
      <c r="T48" s="19">
        <f t="shared" si="10"/>
        <v>125000</v>
      </c>
      <c r="AA48" s="86">
        <f t="shared" si="9"/>
        <v>31</v>
      </c>
      <c r="AC48"/>
    </row>
    <row r="49" spans="1:29" x14ac:dyDescent="0.25">
      <c r="A49" s="259">
        <f t="shared" si="2"/>
        <v>1</v>
      </c>
      <c r="B49" s="21">
        <v>1.03</v>
      </c>
      <c r="C49" s="245">
        <f t="shared" si="11"/>
        <v>36892</v>
      </c>
      <c r="D49" s="12">
        <f t="shared" ref="D49:D56" si="12">+D37*B49</f>
        <v>3217188.3870967743</v>
      </c>
      <c r="E49" s="9">
        <v>450000</v>
      </c>
      <c r="F49" s="9"/>
      <c r="G49" s="241">
        <f t="shared" si="4"/>
        <v>3667188.3870967743</v>
      </c>
      <c r="H49" s="9">
        <f>VLOOKUP($C49,[1]Topock!$S$5:$T$764,2)</f>
        <v>538500</v>
      </c>
      <c r="I49" s="9">
        <f>VLOOKUP($C49,[1]Ehrenberg!$S$7:$T$536,2)</f>
        <v>1220333.3333333333</v>
      </c>
      <c r="J49" s="9">
        <f>VLOOKUP($C49,'[1]Kern Mojave'!$S$5:$T$533,2)</f>
        <v>418666.66666666669</v>
      </c>
      <c r="K49" s="9">
        <f>VLOOKUP($C49,'[1]PG&amp;E WR'!$S$8:$T$552,2)</f>
        <v>291083.33333333331</v>
      </c>
      <c r="L49" s="9">
        <f>VLOOKUP($C49,'[1]TW N Needles'!$S$8:$T$536,2)</f>
        <v>754000</v>
      </c>
      <c r="M49" s="9">
        <f>VLOOKUP($C49,'[1]Cali Prod'!$S$5:$T$535,2)</f>
        <v>279250</v>
      </c>
      <c r="N49" s="9">
        <v>0</v>
      </c>
      <c r="O49" s="237">
        <f t="shared" si="8"/>
        <v>3501833.3333333335</v>
      </c>
      <c r="P49" s="9"/>
      <c r="Q49" s="235"/>
      <c r="R49" s="93">
        <f t="shared" si="5"/>
        <v>3501833.3333333335</v>
      </c>
      <c r="S49" s="17">
        <f t="shared" ref="S49:S69" si="13">$R49-$G49</f>
        <v>-165355.05376344081</v>
      </c>
      <c r="T49" s="19">
        <f t="shared" si="10"/>
        <v>-5126006.6666666651</v>
      </c>
      <c r="AA49" s="86">
        <f t="shared" si="9"/>
        <v>31</v>
      </c>
      <c r="AC49"/>
    </row>
    <row r="50" spans="1:29" x14ac:dyDescent="0.25">
      <c r="A50" s="259">
        <f t="shared" si="2"/>
        <v>2</v>
      </c>
      <c r="B50" s="21">
        <v>1.03</v>
      </c>
      <c r="C50" s="245">
        <f t="shared" si="11"/>
        <v>36923</v>
      </c>
      <c r="D50" s="12">
        <f t="shared" si="12"/>
        <v>3161531.7241379311</v>
      </c>
      <c r="E50" s="9">
        <v>175000</v>
      </c>
      <c r="F50" s="9">
        <f>VLOOKUP($C50,'Power Curve'!$D$8:$AX$282,44)</f>
        <v>0</v>
      </c>
      <c r="G50" s="241">
        <f t="shared" si="4"/>
        <v>3336531.7241379311</v>
      </c>
      <c r="H50" s="12">
        <v>520000</v>
      </c>
      <c r="I50" s="9">
        <v>1200000</v>
      </c>
      <c r="J50" s="9">
        <v>375000</v>
      </c>
      <c r="K50" s="335">
        <v>200000</v>
      </c>
      <c r="L50" s="9">
        <v>750000</v>
      </c>
      <c r="M50" s="9">
        <v>300000</v>
      </c>
      <c r="N50" s="9">
        <v>0</v>
      </c>
      <c r="O50" s="237">
        <f t="shared" si="8"/>
        <v>3345000</v>
      </c>
      <c r="P50" s="9"/>
      <c r="Q50" s="235">
        <f>VLOOKUP($C50,'Power Curve'!$D$8:$DU$282,121)+VLOOKUP($C50,'Power Curve'!$D$8:$FD$282,141)</f>
        <v>0</v>
      </c>
      <c r="R50" s="93">
        <f t="shared" si="5"/>
        <v>3345000</v>
      </c>
      <c r="S50" s="17">
        <f t="shared" si="13"/>
        <v>8468.2758620688692</v>
      </c>
      <c r="T50" s="19">
        <f t="shared" si="10"/>
        <v>237111.72413792834</v>
      </c>
      <c r="AA50" s="86">
        <f t="shared" si="9"/>
        <v>28</v>
      </c>
      <c r="AC50"/>
    </row>
    <row r="51" spans="1:29" ht="13.8" thickBot="1" x14ac:dyDescent="0.3">
      <c r="A51" s="259">
        <f t="shared" si="2"/>
        <v>3</v>
      </c>
      <c r="B51" s="21">
        <v>1.03</v>
      </c>
      <c r="C51" s="245">
        <f t="shared" si="11"/>
        <v>36951</v>
      </c>
      <c r="D51" s="12">
        <f t="shared" si="12"/>
        <v>2910115.4838709678</v>
      </c>
      <c r="E51" s="9">
        <v>150000</v>
      </c>
      <c r="F51" s="9">
        <f>VLOOKUP($C51,'Power Curve'!$D$8:$AX$282,44)</f>
        <v>0</v>
      </c>
      <c r="G51" s="241">
        <f t="shared" si="4"/>
        <v>3060115.4838709678</v>
      </c>
      <c r="H51" s="12">
        <v>520000</v>
      </c>
      <c r="I51" s="9">
        <v>1200000</v>
      </c>
      <c r="J51" s="9">
        <v>375000</v>
      </c>
      <c r="K51" s="335">
        <v>200000</v>
      </c>
      <c r="L51" s="9">
        <v>750000</v>
      </c>
      <c r="M51" s="9">
        <v>300000</v>
      </c>
      <c r="N51" s="9">
        <v>0</v>
      </c>
      <c r="O51" s="237">
        <f t="shared" si="8"/>
        <v>3345000</v>
      </c>
      <c r="P51" s="9"/>
      <c r="Q51" s="235">
        <f ca="1">VLOOKUP($C51,'Power Curve'!$D$8:$DU$282,121)+VLOOKUP($C51,'Power Curve'!$D$8:$FD$282,141)</f>
        <v>98100</v>
      </c>
      <c r="R51" s="95">
        <f t="shared" ca="1" si="5"/>
        <v>3246900</v>
      </c>
      <c r="S51" s="17">
        <f t="shared" ca="1" si="13"/>
        <v>186784.51612903224</v>
      </c>
      <c r="T51" s="19">
        <f t="shared" ca="1" si="10"/>
        <v>5790320</v>
      </c>
      <c r="AA51" s="86">
        <f t="shared" si="9"/>
        <v>31</v>
      </c>
      <c r="AC51"/>
    </row>
    <row r="52" spans="1:29" x14ac:dyDescent="0.25">
      <c r="A52" s="259">
        <f t="shared" si="2"/>
        <v>4</v>
      </c>
      <c r="B52" s="21">
        <v>1.03</v>
      </c>
      <c r="C52" s="244">
        <f t="shared" si="11"/>
        <v>36982</v>
      </c>
      <c r="D52" s="12">
        <f t="shared" si="12"/>
        <v>2495655.6666666665</v>
      </c>
      <c r="E52" s="9">
        <v>350000</v>
      </c>
      <c r="F52" s="9">
        <f>VLOOKUP($C52,'Power Curve'!$D$8:$AX$282,44)</f>
        <v>0</v>
      </c>
      <c r="G52" s="241">
        <f t="shared" si="4"/>
        <v>2845655.6666666665</v>
      </c>
      <c r="H52" s="12">
        <v>520000</v>
      </c>
      <c r="I52" s="9">
        <v>1200000</v>
      </c>
      <c r="J52" s="9">
        <v>375000</v>
      </c>
      <c r="K52" s="303">
        <f ca="1">VLOOKUP($C52,[3]Forecast!$B$1:$Z$65,16,0)*1000</f>
        <v>300000</v>
      </c>
      <c r="L52" s="9">
        <v>750000</v>
      </c>
      <c r="M52" s="9">
        <v>300000</v>
      </c>
      <c r="N52" s="9">
        <v>0</v>
      </c>
      <c r="O52" s="237">
        <f t="shared" ca="1" si="8"/>
        <v>3445000</v>
      </c>
      <c r="P52" s="9"/>
      <c r="Q52" s="235">
        <f ca="1">VLOOKUP($C52,'Power Curve'!$D$8:$DU$282,121)+VLOOKUP($C52,'Power Curve'!$D$8:$FD$282,141)</f>
        <v>98100</v>
      </c>
      <c r="R52" s="93">
        <f t="shared" ca="1" si="5"/>
        <v>3346900</v>
      </c>
      <c r="S52" s="17">
        <f t="shared" ca="1" si="13"/>
        <v>501244.33333333349</v>
      </c>
      <c r="T52" s="19">
        <f t="shared" ca="1" si="10"/>
        <v>15037330.000000004</v>
      </c>
      <c r="AA52" s="86">
        <f t="shared" si="9"/>
        <v>30</v>
      </c>
      <c r="AC52"/>
    </row>
    <row r="53" spans="1:29" x14ac:dyDescent="0.25">
      <c r="A53" s="259">
        <f t="shared" si="2"/>
        <v>5</v>
      </c>
      <c r="B53" s="21">
        <v>1.03</v>
      </c>
      <c r="C53" s="245">
        <f t="shared" si="11"/>
        <v>37012</v>
      </c>
      <c r="D53" s="12">
        <f t="shared" si="12"/>
        <v>2745647.7419354841</v>
      </c>
      <c r="E53" s="9">
        <v>100000</v>
      </c>
      <c r="F53" s="9">
        <f>VLOOKUP($C53,'Power Curve'!$D$8:$AX$282,44)</f>
        <v>0</v>
      </c>
      <c r="G53" s="241">
        <f t="shared" si="4"/>
        <v>2845647.7419354841</v>
      </c>
      <c r="H53" s="12">
        <v>520000</v>
      </c>
      <c r="I53" s="9">
        <v>1200000</v>
      </c>
      <c r="J53" s="9">
        <v>375000</v>
      </c>
      <c r="K53" s="303">
        <f ca="1">VLOOKUP($C53,[3]Forecast!$B$1:$Z$65,16,0)*1000</f>
        <v>300000</v>
      </c>
      <c r="L53" s="9">
        <v>750000</v>
      </c>
      <c r="M53" s="9">
        <v>300000</v>
      </c>
      <c r="N53" s="9">
        <v>0</v>
      </c>
      <c r="O53" s="237">
        <f t="shared" ca="1" si="8"/>
        <v>3445000</v>
      </c>
      <c r="P53" s="9"/>
      <c r="Q53" s="235">
        <f ca="1">VLOOKUP($C53,'Power Curve'!$D$8:$DU$282,121)+VLOOKUP($C53,'Power Curve'!$D$8:$FD$282,141)</f>
        <v>191700</v>
      </c>
      <c r="R53" s="93">
        <f t="shared" ca="1" si="5"/>
        <v>3253300</v>
      </c>
      <c r="S53" s="17">
        <f t="shared" ca="1" si="13"/>
        <v>407652.25806451589</v>
      </c>
      <c r="T53" s="19">
        <f t="shared" ca="1" si="10"/>
        <v>12637219.999999993</v>
      </c>
      <c r="AA53" s="86">
        <f t="shared" si="9"/>
        <v>31</v>
      </c>
      <c r="AC53"/>
    </row>
    <row r="54" spans="1:29" x14ac:dyDescent="0.25">
      <c r="A54" s="259">
        <f t="shared" si="2"/>
        <v>6</v>
      </c>
      <c r="B54" s="21">
        <v>1.03</v>
      </c>
      <c r="C54" s="245">
        <f t="shared" si="11"/>
        <v>37043</v>
      </c>
      <c r="D54" s="12">
        <f t="shared" si="12"/>
        <v>3190837</v>
      </c>
      <c r="E54" s="9">
        <v>100000</v>
      </c>
      <c r="F54" s="9">
        <f>VLOOKUP($C54,'Power Curve'!$D$8:$AX$282,44)</f>
        <v>0</v>
      </c>
      <c r="G54" s="241">
        <f t="shared" si="4"/>
        <v>3290837</v>
      </c>
      <c r="H54" s="12">
        <v>520000</v>
      </c>
      <c r="I54" s="9">
        <v>1200000</v>
      </c>
      <c r="J54" s="9">
        <v>375000</v>
      </c>
      <c r="K54" s="303">
        <f ca="1">VLOOKUP($C54,[3]Forecast!$B$1:$Z$65,16,0)*1000</f>
        <v>300000</v>
      </c>
      <c r="L54" s="9">
        <v>750000</v>
      </c>
      <c r="M54" s="9">
        <v>300000</v>
      </c>
      <c r="N54" s="9">
        <v>0</v>
      </c>
      <c r="O54" s="237">
        <f t="shared" ca="1" si="8"/>
        <v>3445000</v>
      </c>
      <c r="P54" s="9"/>
      <c r="Q54" s="235">
        <f ca="1">VLOOKUP($C54,'Power Curve'!$D$8:$DU$282,121)+VLOOKUP($C54,'Power Curve'!$D$8:$FD$282,141)</f>
        <v>281700</v>
      </c>
      <c r="R54" s="93">
        <f t="shared" ca="1" si="5"/>
        <v>3163300</v>
      </c>
      <c r="S54" s="17">
        <f t="shared" ca="1" si="13"/>
        <v>-127537</v>
      </c>
      <c r="T54" s="19">
        <f t="shared" ca="1" si="10"/>
        <v>-3826110</v>
      </c>
      <c r="AA54" s="86">
        <f t="shared" si="9"/>
        <v>30</v>
      </c>
      <c r="AC54"/>
    </row>
    <row r="55" spans="1:29" x14ac:dyDescent="0.25">
      <c r="A55" s="259">
        <f t="shared" si="2"/>
        <v>7</v>
      </c>
      <c r="B55" s="21">
        <v>1.03</v>
      </c>
      <c r="C55" s="245">
        <f t="shared" si="11"/>
        <v>37073</v>
      </c>
      <c r="D55" s="12">
        <f t="shared" si="12"/>
        <v>3420430.6451612907</v>
      </c>
      <c r="E55" s="9">
        <v>100000</v>
      </c>
      <c r="F55" s="9">
        <f>VLOOKUP($C55,'Power Curve'!$D$8:$AX$282,44)</f>
        <v>0</v>
      </c>
      <c r="G55" s="241">
        <f t="shared" si="4"/>
        <v>3520430.6451612907</v>
      </c>
      <c r="H55" s="12">
        <v>520000</v>
      </c>
      <c r="I55" s="9">
        <v>1200000</v>
      </c>
      <c r="J55" s="9">
        <v>375000</v>
      </c>
      <c r="K55" s="303">
        <f ca="1">VLOOKUP($C55,[3]Forecast!$B$1:$Z$65,16,0)*1000</f>
        <v>300000</v>
      </c>
      <c r="L55" s="9">
        <v>750000</v>
      </c>
      <c r="M55" s="9">
        <v>300000</v>
      </c>
      <c r="N55" s="235">
        <v>120000</v>
      </c>
      <c r="O55" s="237">
        <f t="shared" ca="1" si="8"/>
        <v>3565000</v>
      </c>
      <c r="P55" s="9"/>
      <c r="Q55" s="235">
        <f ca="1">VLOOKUP($C55,'Power Curve'!$D$8:$DU$282,121)+VLOOKUP($C55,'Power Curve'!$D$8:$FD$282,141)</f>
        <v>281700</v>
      </c>
      <c r="R55" s="93">
        <f t="shared" ca="1" si="5"/>
        <v>3283300</v>
      </c>
      <c r="S55" s="17">
        <f t="shared" ca="1" si="13"/>
        <v>-237130.64516129065</v>
      </c>
      <c r="T55" s="19">
        <f t="shared" ca="1" si="10"/>
        <v>-7351050.0000000102</v>
      </c>
      <c r="AA55" s="86">
        <f t="shared" si="9"/>
        <v>31</v>
      </c>
      <c r="AC55"/>
    </row>
    <row r="56" spans="1:29" x14ac:dyDescent="0.25">
      <c r="A56" s="259">
        <f t="shared" si="2"/>
        <v>8</v>
      </c>
      <c r="B56" s="21">
        <v>1.03</v>
      </c>
      <c r="C56" s="245">
        <f t="shared" si="11"/>
        <v>37104</v>
      </c>
      <c r="D56" s="12">
        <f t="shared" si="12"/>
        <v>3724646.1290322584</v>
      </c>
      <c r="E56" s="9">
        <v>0</v>
      </c>
      <c r="F56" s="9">
        <f>VLOOKUP($C56,'Power Curve'!$D$8:$AX$282,44)</f>
        <v>0</v>
      </c>
      <c r="G56" s="241">
        <f t="shared" si="4"/>
        <v>3724646.1290322584</v>
      </c>
      <c r="H56" s="12">
        <v>520000</v>
      </c>
      <c r="I56" s="9">
        <v>1200000</v>
      </c>
      <c r="J56" s="9">
        <v>375000</v>
      </c>
      <c r="K56" s="303">
        <f ca="1">VLOOKUP($C56,[3]Forecast!$B$1:$Z$65,16,0)*1000</f>
        <v>300000</v>
      </c>
      <c r="L56" s="9">
        <v>750000</v>
      </c>
      <c r="M56" s="9">
        <v>300000</v>
      </c>
      <c r="N56" s="235">
        <v>120000</v>
      </c>
      <c r="O56" s="237">
        <f t="shared" ca="1" si="8"/>
        <v>3565000</v>
      </c>
      <c r="P56" s="9"/>
      <c r="Q56" s="235">
        <f ca="1">VLOOKUP($C56,'Power Curve'!$D$8:$DU$282,121)+VLOOKUP($C56,'Power Curve'!$D$8:$FD$282,141)</f>
        <v>294300</v>
      </c>
      <c r="R56" s="93">
        <f t="shared" ca="1" si="5"/>
        <v>3270700</v>
      </c>
      <c r="S56" s="17">
        <f t="shared" ca="1" si="13"/>
        <v>-453946.12903225841</v>
      </c>
      <c r="T56" s="19">
        <f t="shared" ca="1" si="10"/>
        <v>-14072330.000000011</v>
      </c>
      <c r="AA56" s="86">
        <f t="shared" si="9"/>
        <v>31</v>
      </c>
      <c r="AC56"/>
    </row>
    <row r="57" spans="1:29" x14ac:dyDescent="0.25">
      <c r="A57" s="259">
        <f t="shared" si="2"/>
        <v>9</v>
      </c>
      <c r="B57" s="21">
        <v>1.03</v>
      </c>
      <c r="C57" s="245">
        <f t="shared" si="11"/>
        <v>37135</v>
      </c>
      <c r="D57" s="12">
        <f>$G45*$B57</f>
        <v>3287416.6666666665</v>
      </c>
      <c r="E57" s="9">
        <v>50000</v>
      </c>
      <c r="F57" s="9">
        <f>VLOOKUP($C57,'Power Curve'!$D$8:$AX$282,44)</f>
        <v>0</v>
      </c>
      <c r="G57" s="241">
        <f t="shared" si="4"/>
        <v>3337416.6666666665</v>
      </c>
      <c r="H57" s="12">
        <v>520000</v>
      </c>
      <c r="I57" s="9">
        <v>1200000</v>
      </c>
      <c r="J57" s="9">
        <v>375000</v>
      </c>
      <c r="K57" s="303">
        <f ca="1">VLOOKUP($C57,[3]Forecast!$B$1:$Z$65,16,0)*1000</f>
        <v>300000</v>
      </c>
      <c r="L57" s="9">
        <v>750000</v>
      </c>
      <c r="M57" s="9">
        <v>300000</v>
      </c>
      <c r="N57" s="235">
        <v>120000</v>
      </c>
      <c r="O57" s="237">
        <f t="shared" ca="1" si="8"/>
        <v>3565000</v>
      </c>
      <c r="P57" s="9"/>
      <c r="Q57" s="235">
        <f ca="1">VLOOKUP($C57,'Power Curve'!$D$8:$DU$282,121)+VLOOKUP($C57,'Power Curve'!$D$8:$FD$282,141)</f>
        <v>294300</v>
      </c>
      <c r="R57" s="93">
        <f t="shared" ca="1" si="5"/>
        <v>3270700</v>
      </c>
      <c r="S57" s="17">
        <f t="shared" ca="1" si="13"/>
        <v>-66716.666666666511</v>
      </c>
      <c r="T57" s="19">
        <f t="shared" ca="1" si="10"/>
        <v>-2001499.9999999953</v>
      </c>
      <c r="AA57" s="86">
        <f t="shared" si="9"/>
        <v>30</v>
      </c>
      <c r="AC57"/>
    </row>
    <row r="58" spans="1:29" ht="13.8" thickBot="1" x14ac:dyDescent="0.3">
      <c r="A58" s="259">
        <f t="shared" si="2"/>
        <v>10</v>
      </c>
      <c r="B58" s="21">
        <v>1.03</v>
      </c>
      <c r="C58" s="245">
        <f t="shared" si="11"/>
        <v>37165</v>
      </c>
      <c r="D58" s="12">
        <f t="shared" ref="D58:D87" si="14">$G46*$B58</f>
        <v>3197950.6451612907</v>
      </c>
      <c r="E58" s="9">
        <v>0</v>
      </c>
      <c r="F58" s="9">
        <f>VLOOKUP($C58,'Power Curve'!$D$8:$AX$282,44)</f>
        <v>0</v>
      </c>
      <c r="G58" s="241">
        <f t="shared" si="4"/>
        <v>3197950.6451612907</v>
      </c>
      <c r="H58" s="12">
        <v>520000</v>
      </c>
      <c r="I58" s="9">
        <v>1200000</v>
      </c>
      <c r="J58" s="9">
        <v>375000</v>
      </c>
      <c r="K58" s="303">
        <f ca="1">VLOOKUP($C58,[3]Forecast!$B$1:$Z$65,16,0)*1000</f>
        <v>300000</v>
      </c>
      <c r="L58" s="9">
        <v>750000</v>
      </c>
      <c r="M58" s="9">
        <v>300000</v>
      </c>
      <c r="N58" s="235">
        <v>120000</v>
      </c>
      <c r="O58" s="237">
        <f t="shared" ca="1" si="8"/>
        <v>3565000</v>
      </c>
      <c r="P58" s="9"/>
      <c r="Q58" s="235">
        <f ca="1">VLOOKUP($C58,'Power Curve'!$D$8:$DU$282,121)+VLOOKUP($C58,'Power Curve'!$D$8:$FD$282,141)</f>
        <v>294300</v>
      </c>
      <c r="R58" s="93">
        <f t="shared" ca="1" si="5"/>
        <v>3270700</v>
      </c>
      <c r="S58" s="17">
        <f t="shared" ca="1" si="13"/>
        <v>72749.354838709347</v>
      </c>
      <c r="T58" s="19">
        <f t="shared" ca="1" si="10"/>
        <v>2255229.9999999898</v>
      </c>
      <c r="AA58" s="86">
        <f t="shared" si="9"/>
        <v>31</v>
      </c>
      <c r="AC58"/>
    </row>
    <row r="59" spans="1:29" x14ac:dyDescent="0.25">
      <c r="A59" s="259">
        <f t="shared" si="2"/>
        <v>11</v>
      </c>
      <c r="B59" s="21">
        <v>1.03</v>
      </c>
      <c r="C59" s="246">
        <f t="shared" si="11"/>
        <v>37196</v>
      </c>
      <c r="D59" s="12">
        <f t="shared" si="14"/>
        <v>3614270</v>
      </c>
      <c r="E59" s="9">
        <v>0</v>
      </c>
      <c r="F59" s="9">
        <f>VLOOKUP($C59,'Power Curve'!$D$8:$AX$282,44)</f>
        <v>0</v>
      </c>
      <c r="G59" s="241">
        <f t="shared" si="4"/>
        <v>3614270</v>
      </c>
      <c r="H59" s="12">
        <v>520000</v>
      </c>
      <c r="I59" s="9">
        <v>1200000</v>
      </c>
      <c r="J59" s="9">
        <v>375000</v>
      </c>
      <c r="K59" s="303">
        <f ca="1">VLOOKUP($C59,[3]Forecast!$B$1:$Z$65,16,0)*1000</f>
        <v>150000</v>
      </c>
      <c r="L59" s="9">
        <v>750000</v>
      </c>
      <c r="M59" s="9">
        <v>300000</v>
      </c>
      <c r="N59" s="235">
        <v>120000</v>
      </c>
      <c r="O59" s="237">
        <f t="shared" ca="1" si="8"/>
        <v>3415000</v>
      </c>
      <c r="P59" s="9"/>
      <c r="Q59" s="235">
        <f ca="1">VLOOKUP($C59,'Power Curve'!$D$8:$DU$282,121)+VLOOKUP($C59,'Power Curve'!$D$8:$FD$282,141)</f>
        <v>294300</v>
      </c>
      <c r="R59" s="93">
        <f t="shared" ca="1" si="5"/>
        <v>3120700</v>
      </c>
      <c r="S59" s="17">
        <f t="shared" ca="1" si="13"/>
        <v>-493570</v>
      </c>
      <c r="T59" s="19">
        <f t="shared" ca="1" si="10"/>
        <v>-14807100</v>
      </c>
      <c r="AA59" s="86">
        <f t="shared" si="9"/>
        <v>30</v>
      </c>
      <c r="AC59"/>
    </row>
    <row r="60" spans="1:29" x14ac:dyDescent="0.25">
      <c r="A60" s="259">
        <f t="shared" si="2"/>
        <v>12</v>
      </c>
      <c r="B60" s="21">
        <v>1.03</v>
      </c>
      <c r="C60" s="245">
        <f t="shared" si="11"/>
        <v>37226</v>
      </c>
      <c r="D60" s="12">
        <f t="shared" si="14"/>
        <v>3536687.7419354841</v>
      </c>
      <c r="E60" s="9">
        <v>0</v>
      </c>
      <c r="F60" s="9">
        <f>VLOOKUP($C60,'Power Curve'!$D$8:$AX$282,44)</f>
        <v>0</v>
      </c>
      <c r="G60" s="241">
        <f t="shared" si="4"/>
        <v>3536687.7419354841</v>
      </c>
      <c r="H60" s="12">
        <v>520000</v>
      </c>
      <c r="I60" s="9">
        <v>1200000</v>
      </c>
      <c r="J60" s="9">
        <v>375000</v>
      </c>
      <c r="K60" s="303">
        <f ca="1">VLOOKUP($C60,[3]Forecast!$B$1:$Z$65,16,0)*1000</f>
        <v>150000</v>
      </c>
      <c r="L60" s="9">
        <v>750000</v>
      </c>
      <c r="M60" s="9">
        <v>300000</v>
      </c>
      <c r="N60" s="235">
        <v>120000</v>
      </c>
      <c r="O60" s="237">
        <f t="shared" ca="1" si="8"/>
        <v>3415000</v>
      </c>
      <c r="P60" s="9"/>
      <c r="Q60" s="235">
        <f ca="1">VLOOKUP($C60,'Power Curve'!$D$8:$DU$282,121)+VLOOKUP($C60,'Power Curve'!$D$8:$FD$282,141)</f>
        <v>538200</v>
      </c>
      <c r="R60" s="93">
        <f t="shared" ca="1" si="5"/>
        <v>2876800</v>
      </c>
      <c r="S60" s="17">
        <f t="shared" ca="1" si="13"/>
        <v>-659887.74193548411</v>
      </c>
      <c r="T60" s="19">
        <f t="shared" ca="1" si="10"/>
        <v>-20456520.000000007</v>
      </c>
      <c r="AA60" s="86">
        <f t="shared" si="9"/>
        <v>31</v>
      </c>
      <c r="AC60"/>
    </row>
    <row r="61" spans="1:29" x14ac:dyDescent="0.25">
      <c r="A61" s="259">
        <f t="shared" si="2"/>
        <v>1</v>
      </c>
      <c r="B61" s="21">
        <v>1</v>
      </c>
      <c r="C61" s="245">
        <f t="shared" si="11"/>
        <v>37257</v>
      </c>
      <c r="D61" s="12">
        <f t="shared" si="14"/>
        <v>3667188.3870967743</v>
      </c>
      <c r="E61" s="9"/>
      <c r="F61" s="9">
        <f>VLOOKUP($C61,'Power Curve'!$D$8:$AX$282,44)</f>
        <v>0</v>
      </c>
      <c r="G61" s="241">
        <f t="shared" si="4"/>
        <v>3667188.3870967743</v>
      </c>
      <c r="H61" s="12">
        <v>520000</v>
      </c>
      <c r="I61" s="9">
        <v>1200000</v>
      </c>
      <c r="J61" s="9">
        <v>375000</v>
      </c>
      <c r="K61" s="303">
        <f ca="1">VLOOKUP($C61,[3]Forecast!$B$1:$Z$65,16,0)*1000</f>
        <v>150000</v>
      </c>
      <c r="L61" s="9">
        <v>750000</v>
      </c>
      <c r="M61" s="9">
        <v>300000</v>
      </c>
      <c r="N61" s="235">
        <v>120000</v>
      </c>
      <c r="O61" s="237">
        <f t="shared" ca="1" si="8"/>
        <v>3415000</v>
      </c>
      <c r="P61" s="9"/>
      <c r="Q61" s="235">
        <f ca="1">VLOOKUP($C61,'Power Curve'!$D$8:$DU$282,121)+VLOOKUP($C61,'Power Curve'!$D$8:$FD$282,141)</f>
        <v>538200</v>
      </c>
      <c r="R61" s="93">
        <f t="shared" ca="1" si="5"/>
        <v>2876800</v>
      </c>
      <c r="S61" s="17">
        <f t="shared" ca="1" si="13"/>
        <v>-790388.3870967743</v>
      </c>
      <c r="T61" s="19">
        <f t="shared" ca="1" si="10"/>
        <v>-24502040.000000004</v>
      </c>
      <c r="AA61" s="86">
        <f t="shared" si="9"/>
        <v>31</v>
      </c>
      <c r="AC61"/>
    </row>
    <row r="62" spans="1:29" x14ac:dyDescent="0.25">
      <c r="A62" s="259">
        <f t="shared" si="2"/>
        <v>2</v>
      </c>
      <c r="B62" s="21">
        <v>1</v>
      </c>
      <c r="C62" s="245">
        <f t="shared" si="11"/>
        <v>37288</v>
      </c>
      <c r="D62" s="12">
        <f t="shared" si="14"/>
        <v>3336531.7241379311</v>
      </c>
      <c r="E62" s="9">
        <v>50000</v>
      </c>
      <c r="F62" s="9">
        <f>VLOOKUP($C62,'Power Curve'!$D$8:$AX$282,44)</f>
        <v>0</v>
      </c>
      <c r="G62" s="241">
        <f t="shared" si="4"/>
        <v>3386531.7241379311</v>
      </c>
      <c r="H62" s="12">
        <v>520000</v>
      </c>
      <c r="I62" s="9">
        <v>1200000</v>
      </c>
      <c r="J62" s="9">
        <v>375000</v>
      </c>
      <c r="K62" s="303">
        <f ca="1">VLOOKUP($C62,[3]Forecast!$B$1:$Z$65,16,0)*1000</f>
        <v>150000</v>
      </c>
      <c r="L62" s="9">
        <v>750000</v>
      </c>
      <c r="M62" s="9">
        <v>300000</v>
      </c>
      <c r="N62" s="235">
        <v>120000</v>
      </c>
      <c r="O62" s="237">
        <f t="shared" ca="1" si="8"/>
        <v>3415000</v>
      </c>
      <c r="P62" s="9"/>
      <c r="Q62" s="235">
        <f ca="1">VLOOKUP($C62,'Power Curve'!$D$8:$DU$282,121)+VLOOKUP($C62,'Power Curve'!$D$8:$FD$282,141)</f>
        <v>538200</v>
      </c>
      <c r="R62" s="93">
        <f t="shared" ca="1" si="5"/>
        <v>2876800</v>
      </c>
      <c r="S62" s="17">
        <f t="shared" ca="1" si="13"/>
        <v>-509731.72413793113</v>
      </c>
      <c r="T62" s="19">
        <f t="shared" ca="1" si="10"/>
        <v>-14272488.275862072</v>
      </c>
      <c r="AA62" s="86">
        <f t="shared" si="9"/>
        <v>28</v>
      </c>
      <c r="AC62"/>
    </row>
    <row r="63" spans="1:29" ht="13.8" thickBot="1" x14ac:dyDescent="0.3">
      <c r="A63" s="259">
        <f t="shared" si="2"/>
        <v>3</v>
      </c>
      <c r="B63" s="21">
        <v>1</v>
      </c>
      <c r="C63" s="247">
        <f t="shared" si="11"/>
        <v>37316</v>
      </c>
      <c r="D63" s="12">
        <f t="shared" si="14"/>
        <v>3060115.4838709678</v>
      </c>
      <c r="E63" s="9">
        <v>50000</v>
      </c>
      <c r="F63" s="9">
        <f>VLOOKUP($C63,'Power Curve'!$D$8:$AX$282,44)</f>
        <v>0</v>
      </c>
      <c r="G63" s="241">
        <f t="shared" si="4"/>
        <v>3110115.4838709678</v>
      </c>
      <c r="H63" s="12">
        <v>520000</v>
      </c>
      <c r="I63" s="9">
        <v>1200000</v>
      </c>
      <c r="J63" s="9">
        <v>375000</v>
      </c>
      <c r="K63" s="303">
        <f ca="1">VLOOKUP($C63,[3]Forecast!$B$1:$Z$65,16,0)*1000</f>
        <v>150000</v>
      </c>
      <c r="L63" s="9">
        <v>750000</v>
      </c>
      <c r="M63" s="9">
        <v>300000</v>
      </c>
      <c r="N63" s="235">
        <v>120000</v>
      </c>
      <c r="O63" s="237">
        <f t="shared" ca="1" si="8"/>
        <v>3415000</v>
      </c>
      <c r="P63" s="9"/>
      <c r="Q63" s="235">
        <f ca="1">VLOOKUP($C63,'Power Curve'!$D$8:$DU$282,121)+VLOOKUP($C63,'Power Curve'!$D$8:$FD$282,141)</f>
        <v>601200</v>
      </c>
      <c r="R63" s="95">
        <f t="shared" ca="1" si="5"/>
        <v>2813800</v>
      </c>
      <c r="S63" s="17">
        <f t="shared" ca="1" si="13"/>
        <v>-296315.48387096776</v>
      </c>
      <c r="T63" s="19">
        <f t="shared" ca="1" si="10"/>
        <v>-9185780</v>
      </c>
      <c r="AA63" s="86">
        <f t="shared" si="9"/>
        <v>31</v>
      </c>
      <c r="AC63"/>
    </row>
    <row r="64" spans="1:29" x14ac:dyDescent="0.25">
      <c r="A64" s="259">
        <f t="shared" si="2"/>
        <v>4</v>
      </c>
      <c r="B64" s="21">
        <v>1</v>
      </c>
      <c r="C64" s="244">
        <f t="shared" si="11"/>
        <v>37347</v>
      </c>
      <c r="D64" s="12">
        <f t="shared" si="14"/>
        <v>2845655.6666666665</v>
      </c>
      <c r="E64" s="9"/>
      <c r="F64" s="9">
        <f>VLOOKUP($C64,'Power Curve'!$D$8:$AX$282,44)</f>
        <v>0</v>
      </c>
      <c r="G64" s="241">
        <f t="shared" si="4"/>
        <v>2845655.6666666665</v>
      </c>
      <c r="H64" s="12">
        <v>520000</v>
      </c>
      <c r="I64" s="9">
        <v>1200000</v>
      </c>
      <c r="J64" s="9">
        <v>375000</v>
      </c>
      <c r="K64" s="303">
        <f ca="1">VLOOKUP($C64,[3]Forecast!$B$1:$Z$65,16,0)*1000</f>
        <v>300000</v>
      </c>
      <c r="L64" s="9">
        <v>750000</v>
      </c>
      <c r="M64" s="9">
        <v>300000</v>
      </c>
      <c r="N64" s="235">
        <v>120000</v>
      </c>
      <c r="O64" s="237">
        <f t="shared" ca="1" si="8"/>
        <v>3565000</v>
      </c>
      <c r="P64" s="9"/>
      <c r="Q64" s="235">
        <f ca="1">VLOOKUP($C64,'Power Curve'!$D$8:$DU$282,121)+VLOOKUP($C64,'Power Curve'!$D$8:$FD$282,141)</f>
        <v>601200</v>
      </c>
      <c r="R64" s="93">
        <f t="shared" ca="1" si="5"/>
        <v>2963800</v>
      </c>
      <c r="S64" s="17">
        <f t="shared" ca="1" si="13"/>
        <v>118144.33333333349</v>
      </c>
      <c r="T64" s="19">
        <f t="shared" ca="1" si="10"/>
        <v>3544330.0000000047</v>
      </c>
      <c r="AA64" s="86">
        <f t="shared" si="9"/>
        <v>30</v>
      </c>
      <c r="AC64"/>
    </row>
    <row r="65" spans="1:29" x14ac:dyDescent="0.25">
      <c r="A65" s="259">
        <f t="shared" si="2"/>
        <v>5</v>
      </c>
      <c r="B65" s="21">
        <v>1</v>
      </c>
      <c r="C65" s="245">
        <f t="shared" si="11"/>
        <v>37377</v>
      </c>
      <c r="D65" s="12">
        <f t="shared" si="14"/>
        <v>2845647.7419354841</v>
      </c>
      <c r="E65" s="9"/>
      <c r="F65" s="9">
        <f>VLOOKUP($C65,'Power Curve'!$D$8:$AX$282,44)</f>
        <v>0</v>
      </c>
      <c r="G65" s="241">
        <f t="shared" si="4"/>
        <v>2845647.7419354841</v>
      </c>
      <c r="H65" s="12">
        <v>520000</v>
      </c>
      <c r="I65" s="9">
        <v>1200000</v>
      </c>
      <c r="J65" s="9">
        <v>375000</v>
      </c>
      <c r="K65" s="303">
        <f ca="1">VLOOKUP($C65,[3]Forecast!$B$1:$Z$65,16,0)*1000</f>
        <v>300000</v>
      </c>
      <c r="L65" s="9">
        <v>750000</v>
      </c>
      <c r="M65" s="9">
        <v>300000</v>
      </c>
      <c r="N65" s="235">
        <v>120000</v>
      </c>
      <c r="O65" s="237">
        <f t="shared" ca="1" si="8"/>
        <v>3565000</v>
      </c>
      <c r="P65" s="9"/>
      <c r="Q65" s="235">
        <f ca="1">VLOOKUP($C65,'Power Curve'!$D$8:$DU$282,121)+VLOOKUP($C65,'Power Curve'!$D$8:$FD$282,141)</f>
        <v>601200</v>
      </c>
      <c r="R65" s="93">
        <f t="shared" ca="1" si="5"/>
        <v>2963800</v>
      </c>
      <c r="S65" s="17">
        <f t="shared" ca="1" si="13"/>
        <v>118152.25806451589</v>
      </c>
      <c r="T65" s="19">
        <f t="shared" ca="1" si="10"/>
        <v>3662719.9999999925</v>
      </c>
      <c r="AA65" s="86">
        <f t="shared" si="9"/>
        <v>31</v>
      </c>
      <c r="AC65"/>
    </row>
    <row r="66" spans="1:29" x14ac:dyDescent="0.25">
      <c r="A66" s="259">
        <f t="shared" si="2"/>
        <v>6</v>
      </c>
      <c r="B66" s="21">
        <v>1</v>
      </c>
      <c r="C66" s="245">
        <f t="shared" si="11"/>
        <v>37408</v>
      </c>
      <c r="D66" s="12">
        <f t="shared" si="14"/>
        <v>3290837</v>
      </c>
      <c r="E66" s="9"/>
      <c r="F66" s="9">
        <f>VLOOKUP($C66,'Power Curve'!$D$8:$AX$282,44)</f>
        <v>0</v>
      </c>
      <c r="G66" s="241">
        <f t="shared" si="4"/>
        <v>3290837</v>
      </c>
      <c r="H66" s="12">
        <v>520000</v>
      </c>
      <c r="I66" s="9">
        <v>1200000</v>
      </c>
      <c r="J66" s="9">
        <v>375000</v>
      </c>
      <c r="K66" s="303">
        <f ca="1">VLOOKUP($C66,[3]Forecast!$B$1:$Z$65,16,0)*1000</f>
        <v>300000</v>
      </c>
      <c r="L66" s="9">
        <v>750000</v>
      </c>
      <c r="M66" s="9">
        <v>300000</v>
      </c>
      <c r="N66" s="235">
        <v>120000</v>
      </c>
      <c r="O66" s="237">
        <f t="shared" ca="1" si="8"/>
        <v>3565000</v>
      </c>
      <c r="P66" s="9"/>
      <c r="Q66" s="235">
        <f ca="1">VLOOKUP($C66,'Power Curve'!$D$8:$DU$282,121)+VLOOKUP($C66,'Power Curve'!$D$8:$FD$282,141)</f>
        <v>939600</v>
      </c>
      <c r="R66" s="93">
        <f t="shared" ca="1" si="5"/>
        <v>2625400</v>
      </c>
      <c r="S66" s="17">
        <f t="shared" ca="1" si="13"/>
        <v>-665437</v>
      </c>
      <c r="T66" s="19">
        <f t="shared" ca="1" si="10"/>
        <v>-19963110</v>
      </c>
      <c r="AA66" s="86">
        <f t="shared" si="9"/>
        <v>30</v>
      </c>
      <c r="AC66"/>
    </row>
    <row r="67" spans="1:29" x14ac:dyDescent="0.25">
      <c r="A67" s="259">
        <f t="shared" si="2"/>
        <v>7</v>
      </c>
      <c r="B67" s="21">
        <v>1</v>
      </c>
      <c r="C67" s="245">
        <f t="shared" si="11"/>
        <v>37438</v>
      </c>
      <c r="D67" s="12">
        <f t="shared" si="14"/>
        <v>3520430.6451612907</v>
      </c>
      <c r="E67" s="9"/>
      <c r="F67" s="9">
        <f>VLOOKUP($C67,'Power Curve'!$D$8:$AX$282,44)</f>
        <v>0</v>
      </c>
      <c r="G67" s="241">
        <f t="shared" si="4"/>
        <v>3520430.6451612907</v>
      </c>
      <c r="H67" s="12">
        <v>520000</v>
      </c>
      <c r="I67" s="9">
        <v>1200000</v>
      </c>
      <c r="J67" s="9">
        <v>375000</v>
      </c>
      <c r="K67" s="303">
        <f ca="1">VLOOKUP($C67,[3]Forecast!$B$1:$Z$65,16,0)*1000</f>
        <v>300000</v>
      </c>
      <c r="L67" s="9">
        <v>750000</v>
      </c>
      <c r="M67" s="9">
        <v>300000</v>
      </c>
      <c r="N67" s="235">
        <v>120000</v>
      </c>
      <c r="O67" s="237">
        <f t="shared" ca="1" si="8"/>
        <v>3565000</v>
      </c>
      <c r="P67" s="9"/>
      <c r="Q67" s="235">
        <f ca="1">VLOOKUP($C67,'Power Curve'!$D$8:$DU$282,121)+VLOOKUP($C67,'Power Curve'!$D$8:$FD$282,141)</f>
        <v>939600</v>
      </c>
      <c r="R67" s="93">
        <f t="shared" ca="1" si="5"/>
        <v>2625400</v>
      </c>
      <c r="S67" s="17">
        <f t="shared" ca="1" si="13"/>
        <v>-895030.64516129065</v>
      </c>
      <c r="T67" s="19">
        <f t="shared" ca="1" si="10"/>
        <v>-27745950.000000011</v>
      </c>
      <c r="AA67" s="86">
        <f t="shared" si="9"/>
        <v>31</v>
      </c>
      <c r="AC67"/>
    </row>
    <row r="68" spans="1:29" x14ac:dyDescent="0.25">
      <c r="A68" s="259">
        <f t="shared" si="2"/>
        <v>8</v>
      </c>
      <c r="B68" s="21">
        <v>1</v>
      </c>
      <c r="C68" s="245">
        <f t="shared" si="11"/>
        <v>37469</v>
      </c>
      <c r="D68" s="12">
        <f t="shared" si="14"/>
        <v>3724646.1290322584</v>
      </c>
      <c r="E68" s="9"/>
      <c r="F68" s="9">
        <f>VLOOKUP($C68,'Power Curve'!$D$8:$AX$282,44)</f>
        <v>0</v>
      </c>
      <c r="G68" s="241">
        <f t="shared" si="4"/>
        <v>3724646.1290322584</v>
      </c>
      <c r="H68" s="12">
        <v>520000</v>
      </c>
      <c r="I68" s="9">
        <v>1200000</v>
      </c>
      <c r="J68" s="9">
        <v>375000</v>
      </c>
      <c r="K68" s="303">
        <f ca="1">VLOOKUP($C68,[3]Forecast!$B$1:$Z$65,16,0)*1000</f>
        <v>300000</v>
      </c>
      <c r="L68" s="9">
        <v>750000</v>
      </c>
      <c r="M68" s="9">
        <v>300000</v>
      </c>
      <c r="N68" s="235">
        <v>120000</v>
      </c>
      <c r="O68" s="237">
        <f t="shared" ca="1" si="8"/>
        <v>3565000</v>
      </c>
      <c r="P68" s="9"/>
      <c r="Q68" s="235">
        <f ca="1">VLOOKUP($C68,'Power Curve'!$D$8:$DU$282,121)+VLOOKUP($C68,'Power Curve'!$D$8:$FD$282,141)</f>
        <v>939600</v>
      </c>
      <c r="R68" s="93">
        <f t="shared" ca="1" si="5"/>
        <v>2625400</v>
      </c>
      <c r="S68" s="17">
        <f t="shared" ca="1" si="13"/>
        <v>-1099246.1290322584</v>
      </c>
      <c r="T68" s="19">
        <f t="shared" ca="1" si="10"/>
        <v>-34076630.000000007</v>
      </c>
      <c r="AA68" s="86">
        <f t="shared" si="9"/>
        <v>31</v>
      </c>
      <c r="AC68"/>
    </row>
    <row r="69" spans="1:29" x14ac:dyDescent="0.25">
      <c r="A69" s="259">
        <f t="shared" si="2"/>
        <v>9</v>
      </c>
      <c r="B69" s="21">
        <v>1</v>
      </c>
      <c r="C69" s="245">
        <f t="shared" si="11"/>
        <v>37500</v>
      </c>
      <c r="D69" s="12">
        <f t="shared" si="14"/>
        <v>3337416.6666666665</v>
      </c>
      <c r="E69" s="9"/>
      <c r="F69" s="9">
        <f>VLOOKUP($C69,'Power Curve'!$D$8:$AX$282,44)</f>
        <v>0</v>
      </c>
      <c r="G69" s="241">
        <f t="shared" si="4"/>
        <v>3337416.6666666665</v>
      </c>
      <c r="H69" s="12">
        <v>520000</v>
      </c>
      <c r="I69" s="9">
        <v>1200000</v>
      </c>
      <c r="J69" s="9">
        <v>375000</v>
      </c>
      <c r="K69" s="303">
        <f ca="1">VLOOKUP($C69,[3]Forecast!$B$1:$Z$65,16,0)*1000</f>
        <v>300000</v>
      </c>
      <c r="L69" s="9">
        <v>750000</v>
      </c>
      <c r="M69" s="9">
        <v>300000</v>
      </c>
      <c r="N69" s="235">
        <v>120000</v>
      </c>
      <c r="O69" s="237">
        <f t="shared" ref="O69:O87" ca="1" si="15">SUM(H69:N69)</f>
        <v>3565000</v>
      </c>
      <c r="P69" s="9"/>
      <c r="Q69" s="235">
        <f ca="1">VLOOKUP($C69,'Power Curve'!$D$8:$DU$282,121)+VLOOKUP($C69,'Power Curve'!$D$8:$FD$282,141)</f>
        <v>939600</v>
      </c>
      <c r="R69" s="93">
        <f t="shared" ca="1" si="5"/>
        <v>2625400</v>
      </c>
      <c r="S69" s="17">
        <f t="shared" ca="1" si="13"/>
        <v>-712016.66666666651</v>
      </c>
      <c r="T69" s="19">
        <f t="shared" ca="1" si="10"/>
        <v>-21360499.999999996</v>
      </c>
      <c r="AA69" s="86">
        <f t="shared" ref="AA69:AA87" si="16">EOMONTH(C69,0)-C69+1</f>
        <v>30</v>
      </c>
      <c r="AC69"/>
    </row>
    <row r="70" spans="1:29" ht="13.8" thickBot="1" x14ac:dyDescent="0.3">
      <c r="A70" s="259">
        <f t="shared" ref="A70:A87" si="17">MONTH(C70)</f>
        <v>10</v>
      </c>
      <c r="B70" s="21">
        <v>1</v>
      </c>
      <c r="C70" s="245">
        <f t="shared" si="11"/>
        <v>37530</v>
      </c>
      <c r="D70" s="12">
        <f t="shared" si="14"/>
        <v>3197950.6451612907</v>
      </c>
      <c r="E70" s="9"/>
      <c r="F70" s="9">
        <f>VLOOKUP($C70,'Power Curve'!$D$8:$AX$282,44)</f>
        <v>0</v>
      </c>
      <c r="G70" s="241">
        <f t="shared" ref="G70:G87" si="18">SUM(D70:F70)</f>
        <v>3197950.6451612907</v>
      </c>
      <c r="H70" s="12">
        <v>520000</v>
      </c>
      <c r="I70" s="9">
        <v>1200000</v>
      </c>
      <c r="J70" s="9">
        <v>375000</v>
      </c>
      <c r="K70" s="303">
        <f ca="1">VLOOKUP($C70,[3]Forecast!$B$1:$Z$65,16,0)*1000</f>
        <v>300000</v>
      </c>
      <c r="L70" s="9">
        <v>750000</v>
      </c>
      <c r="M70" s="9">
        <v>300000</v>
      </c>
      <c r="N70" s="235">
        <v>120000</v>
      </c>
      <c r="O70" s="237">
        <f t="shared" ca="1" si="15"/>
        <v>3565000</v>
      </c>
      <c r="P70" s="9"/>
      <c r="Q70" s="235">
        <f ca="1">VLOOKUP($C70,'Power Curve'!$D$8:$DU$282,121)+VLOOKUP($C70,'Power Curve'!$D$8:$FD$282,141)</f>
        <v>939600</v>
      </c>
      <c r="R70" s="93">
        <f t="shared" ref="R70:R87" ca="1" si="19">O70-(P70+Q70)</f>
        <v>2625400</v>
      </c>
      <c r="S70" s="17">
        <f t="shared" ref="S70:S87" ca="1" si="20">$R70-$G70</f>
        <v>-572550.64516129065</v>
      </c>
      <c r="T70" s="19">
        <f t="shared" ref="T70:T87" ca="1" si="21">1*(+S70*AA70)</f>
        <v>-17749070.000000011</v>
      </c>
      <c r="AA70" s="86">
        <f t="shared" si="16"/>
        <v>31</v>
      </c>
      <c r="AC70"/>
    </row>
    <row r="71" spans="1:29" x14ac:dyDescent="0.25">
      <c r="A71" s="259">
        <f t="shared" si="17"/>
        <v>11</v>
      </c>
      <c r="B71" s="21">
        <v>1</v>
      </c>
      <c r="C71" s="246">
        <f t="shared" si="11"/>
        <v>37561</v>
      </c>
      <c r="D71" s="12">
        <f t="shared" si="14"/>
        <v>3614270</v>
      </c>
      <c r="E71" s="9"/>
      <c r="F71" s="9">
        <f>VLOOKUP($C71,'Power Curve'!$D$8:$AX$282,44)</f>
        <v>0</v>
      </c>
      <c r="G71" s="241">
        <f t="shared" si="18"/>
        <v>3614270</v>
      </c>
      <c r="H71" s="12">
        <v>520000</v>
      </c>
      <c r="I71" s="9">
        <v>1200000</v>
      </c>
      <c r="J71" s="9">
        <v>375000</v>
      </c>
      <c r="K71" s="303">
        <f ca="1">VLOOKUP($C71,[3]Forecast!$B$1:$Z$65,16,0)*1000</f>
        <v>150000</v>
      </c>
      <c r="L71" s="9">
        <v>750000</v>
      </c>
      <c r="M71" s="9">
        <v>300000</v>
      </c>
      <c r="N71" s="235">
        <v>120000</v>
      </c>
      <c r="O71" s="237">
        <f t="shared" ca="1" si="15"/>
        <v>3415000</v>
      </c>
      <c r="P71" s="9"/>
      <c r="Q71" s="235">
        <f ca="1">VLOOKUP($C71,'Power Curve'!$D$8:$DU$282,121)+VLOOKUP($C71,'Power Curve'!$D$8:$FD$282,141)</f>
        <v>939600</v>
      </c>
      <c r="R71" s="93">
        <f t="shared" ca="1" si="19"/>
        <v>2475400</v>
      </c>
      <c r="S71" s="17">
        <f t="shared" ca="1" si="20"/>
        <v>-1138870</v>
      </c>
      <c r="T71" s="19">
        <f t="shared" ca="1" si="21"/>
        <v>-34166100</v>
      </c>
      <c r="AA71" s="86">
        <f t="shared" si="16"/>
        <v>30</v>
      </c>
      <c r="AC71"/>
    </row>
    <row r="72" spans="1:29" x14ac:dyDescent="0.25">
      <c r="A72" s="259">
        <f t="shared" si="17"/>
        <v>12</v>
      </c>
      <c r="B72" s="21">
        <v>1</v>
      </c>
      <c r="C72" s="245">
        <f t="shared" si="11"/>
        <v>37591</v>
      </c>
      <c r="D72" s="12">
        <f t="shared" si="14"/>
        <v>3536687.7419354841</v>
      </c>
      <c r="E72" s="9"/>
      <c r="F72" s="9">
        <f>VLOOKUP($C72,'Power Curve'!$D$8:$AX$282,44)</f>
        <v>0</v>
      </c>
      <c r="G72" s="241">
        <f t="shared" si="18"/>
        <v>3536687.7419354841</v>
      </c>
      <c r="H72" s="12">
        <v>520000</v>
      </c>
      <c r="I72" s="9">
        <v>1200000</v>
      </c>
      <c r="J72" s="9">
        <v>375000</v>
      </c>
      <c r="K72" s="303">
        <f ca="1">VLOOKUP($C72,[3]Forecast!$B$1:$Z$65,16,0)*1000</f>
        <v>150000</v>
      </c>
      <c r="L72" s="9">
        <v>750000</v>
      </c>
      <c r="M72" s="9">
        <v>300000</v>
      </c>
      <c r="N72" s="235">
        <v>120000</v>
      </c>
      <c r="O72" s="237">
        <f t="shared" ca="1" si="15"/>
        <v>3415000</v>
      </c>
      <c r="P72" s="9"/>
      <c r="Q72" s="235">
        <f ca="1">VLOOKUP($C72,'Power Curve'!$D$8:$DU$282,121)+VLOOKUP($C72,'Power Curve'!$D$8:$FD$282,141)</f>
        <v>1119600</v>
      </c>
      <c r="R72" s="93">
        <f t="shared" ca="1" si="19"/>
        <v>2295400</v>
      </c>
      <c r="S72" s="17">
        <f t="shared" ca="1" si="20"/>
        <v>-1241287.7419354841</v>
      </c>
      <c r="T72" s="19">
        <f t="shared" ca="1" si="21"/>
        <v>-38479920.000000007</v>
      </c>
      <c r="AA72" s="86">
        <f t="shared" si="16"/>
        <v>31</v>
      </c>
      <c r="AC72"/>
    </row>
    <row r="73" spans="1:29" x14ac:dyDescent="0.25">
      <c r="A73" s="259">
        <f t="shared" si="17"/>
        <v>1</v>
      </c>
      <c r="B73" s="21">
        <v>1</v>
      </c>
      <c r="C73" s="245">
        <f t="shared" si="11"/>
        <v>37622</v>
      </c>
      <c r="D73" s="12">
        <f t="shared" si="14"/>
        <v>3667188.3870967743</v>
      </c>
      <c r="E73" s="9"/>
      <c r="F73" s="9">
        <f>VLOOKUP($C73,'Power Curve'!$D$8:$AX$282,44)</f>
        <v>0</v>
      </c>
      <c r="G73" s="241">
        <f t="shared" si="18"/>
        <v>3667188.3870967743</v>
      </c>
      <c r="H73" s="12">
        <v>520000</v>
      </c>
      <c r="I73" s="9">
        <v>1200000</v>
      </c>
      <c r="J73" s="9">
        <v>375000</v>
      </c>
      <c r="K73" s="303">
        <v>150000</v>
      </c>
      <c r="L73" s="9">
        <v>750000</v>
      </c>
      <c r="M73" s="9">
        <v>300000</v>
      </c>
      <c r="N73" s="235">
        <v>120000</v>
      </c>
      <c r="O73" s="237">
        <f t="shared" si="15"/>
        <v>3415000</v>
      </c>
      <c r="P73" s="9">
        <v>350000</v>
      </c>
      <c r="Q73" s="235">
        <f ca="1">VLOOKUP($C73,'Power Curve'!$D$8:$DU$282,121)+VLOOKUP($C73,'Power Curve'!$D$8:$FD$282,141)</f>
        <v>1299600</v>
      </c>
      <c r="R73" s="93">
        <f t="shared" ca="1" si="19"/>
        <v>1765400</v>
      </c>
      <c r="S73" s="17">
        <f t="shared" ca="1" si="20"/>
        <v>-1901788.3870967743</v>
      </c>
      <c r="T73" s="19">
        <f t="shared" ca="1" si="21"/>
        <v>-58955440</v>
      </c>
      <c r="AA73" s="86">
        <f t="shared" si="16"/>
        <v>31</v>
      </c>
      <c r="AC73"/>
    </row>
    <row r="74" spans="1:29" x14ac:dyDescent="0.25">
      <c r="A74" s="259">
        <f t="shared" si="17"/>
        <v>2</v>
      </c>
      <c r="B74" s="21">
        <v>1</v>
      </c>
      <c r="C74" s="245">
        <f t="shared" si="11"/>
        <v>37653</v>
      </c>
      <c r="D74" s="12">
        <f t="shared" si="14"/>
        <v>3386531.7241379311</v>
      </c>
      <c r="E74" s="9"/>
      <c r="F74" s="9">
        <f>VLOOKUP($C74,'Power Curve'!$D$8:$AX$282,44)</f>
        <v>0</v>
      </c>
      <c r="G74" s="241">
        <f t="shared" si="18"/>
        <v>3386531.7241379311</v>
      </c>
      <c r="H74" s="12">
        <v>520000</v>
      </c>
      <c r="I74" s="9">
        <v>1200000</v>
      </c>
      <c r="J74" s="9">
        <v>375000</v>
      </c>
      <c r="K74" s="303">
        <v>150000</v>
      </c>
      <c r="L74" s="9">
        <v>750000</v>
      </c>
      <c r="M74" s="9">
        <v>300000</v>
      </c>
      <c r="N74" s="235">
        <v>120000</v>
      </c>
      <c r="O74" s="237">
        <f t="shared" si="15"/>
        <v>3415000</v>
      </c>
      <c r="P74" s="9">
        <v>350000</v>
      </c>
      <c r="Q74" s="235">
        <f ca="1">VLOOKUP($C74,'Power Curve'!$D$8:$DU$282,121)+VLOOKUP($C74,'Power Curve'!$D$8:$FD$282,141)</f>
        <v>1299600</v>
      </c>
      <c r="R74" s="93">
        <f t="shared" ca="1" si="19"/>
        <v>1765400</v>
      </c>
      <c r="S74" s="17">
        <f t="shared" ca="1" si="20"/>
        <v>-1621131.7241379311</v>
      </c>
      <c r="T74" s="19">
        <f t="shared" ca="1" si="21"/>
        <v>-45391688.275862068</v>
      </c>
      <c r="AA74" s="86">
        <f t="shared" si="16"/>
        <v>28</v>
      </c>
      <c r="AC74"/>
    </row>
    <row r="75" spans="1:29" ht="13.8" thickBot="1" x14ac:dyDescent="0.3">
      <c r="A75" s="259">
        <f t="shared" si="17"/>
        <v>3</v>
      </c>
      <c r="B75" s="21">
        <v>1</v>
      </c>
      <c r="C75" s="247">
        <f t="shared" si="11"/>
        <v>37681</v>
      </c>
      <c r="D75" s="12">
        <f t="shared" si="14"/>
        <v>3110115.4838709678</v>
      </c>
      <c r="E75" s="9"/>
      <c r="F75" s="9">
        <f>VLOOKUP($C75,'Power Curve'!$D$8:$AX$282,44)</f>
        <v>0</v>
      </c>
      <c r="G75" s="241">
        <f t="shared" si="18"/>
        <v>3110115.4838709678</v>
      </c>
      <c r="H75" s="12">
        <v>520000</v>
      </c>
      <c r="I75" s="9">
        <v>1200000</v>
      </c>
      <c r="J75" s="9">
        <v>375000</v>
      </c>
      <c r="K75" s="303">
        <v>150000</v>
      </c>
      <c r="L75" s="9">
        <v>750000</v>
      </c>
      <c r="M75" s="9">
        <v>300000</v>
      </c>
      <c r="N75" s="235">
        <v>120000</v>
      </c>
      <c r="O75" s="237">
        <f t="shared" si="15"/>
        <v>3415000</v>
      </c>
      <c r="P75" s="9">
        <v>350000</v>
      </c>
      <c r="Q75" s="235">
        <f ca="1">VLOOKUP($C75,'Power Curve'!$D$8:$DU$282,121)+VLOOKUP($C75,'Power Curve'!$D$8:$FD$282,141)</f>
        <v>1299600</v>
      </c>
      <c r="R75" s="95">
        <f t="shared" ca="1" si="19"/>
        <v>1765400</v>
      </c>
      <c r="S75" s="17">
        <f t="shared" ca="1" si="20"/>
        <v>-1344715.4838709678</v>
      </c>
      <c r="T75" s="19">
        <f t="shared" ca="1" si="21"/>
        <v>-41686180</v>
      </c>
      <c r="AA75" s="86">
        <f t="shared" si="16"/>
        <v>31</v>
      </c>
      <c r="AC75"/>
    </row>
    <row r="76" spans="1:29" x14ac:dyDescent="0.25">
      <c r="A76" s="259">
        <f t="shared" si="17"/>
        <v>4</v>
      </c>
      <c r="B76" s="21">
        <v>1</v>
      </c>
      <c r="C76" s="245">
        <f t="shared" si="11"/>
        <v>37712</v>
      </c>
      <c r="D76" s="12">
        <f t="shared" si="14"/>
        <v>2845655.6666666665</v>
      </c>
      <c r="E76" s="9"/>
      <c r="F76" s="9">
        <f>VLOOKUP($C76,'Power Curve'!$D$8:$AX$282,44)</f>
        <v>0</v>
      </c>
      <c r="G76" s="241">
        <f t="shared" si="18"/>
        <v>2845655.6666666665</v>
      </c>
      <c r="H76" s="12">
        <v>520000</v>
      </c>
      <c r="I76" s="9">
        <v>1200000</v>
      </c>
      <c r="J76" s="9">
        <v>375000</v>
      </c>
      <c r="K76" s="303">
        <v>300000</v>
      </c>
      <c r="L76" s="9">
        <v>750000</v>
      </c>
      <c r="M76" s="9">
        <v>300000</v>
      </c>
      <c r="N76" s="235">
        <v>120000</v>
      </c>
      <c r="O76" s="237">
        <f t="shared" si="15"/>
        <v>3565000</v>
      </c>
      <c r="P76" s="9">
        <v>350000</v>
      </c>
      <c r="Q76" s="235">
        <f ca="1">VLOOKUP($C76,'Power Curve'!$D$8:$DU$282,121)+VLOOKUP($C76,'Power Curve'!$D$8:$FD$282,141)</f>
        <v>1299600</v>
      </c>
      <c r="R76" s="93">
        <f t="shared" ca="1" si="19"/>
        <v>1915400</v>
      </c>
      <c r="S76" s="17">
        <f t="shared" ca="1" si="20"/>
        <v>-930255.66666666651</v>
      </c>
      <c r="T76" s="19">
        <f t="shared" ca="1" si="21"/>
        <v>-27907669.999999996</v>
      </c>
      <c r="AA76" s="86">
        <f t="shared" si="16"/>
        <v>30</v>
      </c>
      <c r="AC76"/>
    </row>
    <row r="77" spans="1:29" x14ac:dyDescent="0.25">
      <c r="A77" s="259">
        <f t="shared" si="17"/>
        <v>5</v>
      </c>
      <c r="B77" s="21">
        <v>1</v>
      </c>
      <c r="C77" s="245">
        <f t="shared" si="11"/>
        <v>37742</v>
      </c>
      <c r="D77" s="12">
        <f t="shared" si="14"/>
        <v>2845647.7419354841</v>
      </c>
      <c r="E77" s="9"/>
      <c r="F77" s="9">
        <f>VLOOKUP($C77,'Power Curve'!$D$8:$AX$282,44)</f>
        <v>0</v>
      </c>
      <c r="G77" s="241">
        <f t="shared" si="18"/>
        <v>2845647.7419354841</v>
      </c>
      <c r="H77" s="12">
        <v>520000</v>
      </c>
      <c r="I77" s="9">
        <v>1200000</v>
      </c>
      <c r="J77" s="9">
        <v>375000</v>
      </c>
      <c r="K77" s="303">
        <v>300000</v>
      </c>
      <c r="L77" s="9">
        <v>750000</v>
      </c>
      <c r="M77" s="9">
        <v>300000</v>
      </c>
      <c r="N77" s="235">
        <v>120000</v>
      </c>
      <c r="O77" s="237">
        <f t="shared" si="15"/>
        <v>3565000</v>
      </c>
      <c r="P77" s="9">
        <v>350000</v>
      </c>
      <c r="Q77" s="235">
        <f ca="1">VLOOKUP($C77,'Power Curve'!$D$8:$DU$282,121)+VLOOKUP($C77,'Power Curve'!$D$8:$FD$282,141)</f>
        <v>1299600</v>
      </c>
      <c r="R77" s="93">
        <f t="shared" ca="1" si="19"/>
        <v>1915400</v>
      </c>
      <c r="S77" s="17">
        <f t="shared" ca="1" si="20"/>
        <v>-930247.74193548411</v>
      </c>
      <c r="T77" s="19">
        <f t="shared" ca="1" si="21"/>
        <v>-28837680.000000007</v>
      </c>
      <c r="AA77" s="86">
        <f t="shared" si="16"/>
        <v>31</v>
      </c>
      <c r="AC77"/>
    </row>
    <row r="78" spans="1:29" x14ac:dyDescent="0.25">
      <c r="A78" s="259">
        <f t="shared" si="17"/>
        <v>6</v>
      </c>
      <c r="B78" s="21">
        <v>1</v>
      </c>
      <c r="C78" s="245">
        <f t="shared" si="11"/>
        <v>37773</v>
      </c>
      <c r="D78" s="12">
        <f t="shared" si="14"/>
        <v>3290837</v>
      </c>
      <c r="E78" s="9"/>
      <c r="F78" s="9">
        <f>VLOOKUP($C78,'Power Curve'!$D$8:$AX$282,44)</f>
        <v>0</v>
      </c>
      <c r="G78" s="241">
        <f t="shared" si="18"/>
        <v>3290837</v>
      </c>
      <c r="H78" s="12">
        <v>520000</v>
      </c>
      <c r="I78" s="9">
        <v>1200000</v>
      </c>
      <c r="J78" s="9">
        <v>375000</v>
      </c>
      <c r="K78" s="303">
        <v>300000</v>
      </c>
      <c r="L78" s="9">
        <v>750000</v>
      </c>
      <c r="M78" s="9">
        <v>300000</v>
      </c>
      <c r="N78" s="235">
        <v>120000</v>
      </c>
      <c r="O78" s="237">
        <f t="shared" si="15"/>
        <v>3565000</v>
      </c>
      <c r="P78" s="9">
        <v>350000</v>
      </c>
      <c r="Q78" s="235">
        <f ca="1">VLOOKUP($C78,'Power Curve'!$D$8:$DU$282,121)+VLOOKUP($C78,'Power Curve'!$D$8:$FD$282,141)</f>
        <v>1299600</v>
      </c>
      <c r="R78" s="93">
        <f t="shared" ca="1" si="19"/>
        <v>1915400</v>
      </c>
      <c r="S78" s="17">
        <f t="shared" ca="1" si="20"/>
        <v>-1375437</v>
      </c>
      <c r="T78" s="19">
        <f t="shared" ca="1" si="21"/>
        <v>-41263110</v>
      </c>
      <c r="AA78" s="86">
        <f t="shared" si="16"/>
        <v>30</v>
      </c>
      <c r="AC78"/>
    </row>
    <row r="79" spans="1:29" x14ac:dyDescent="0.25">
      <c r="A79" s="259">
        <f t="shared" si="17"/>
        <v>7</v>
      </c>
      <c r="B79" s="21">
        <v>1</v>
      </c>
      <c r="C79" s="245">
        <f t="shared" si="11"/>
        <v>37803</v>
      </c>
      <c r="D79" s="12">
        <f t="shared" si="14"/>
        <v>3520430.6451612907</v>
      </c>
      <c r="E79" s="9"/>
      <c r="F79" s="9">
        <f>VLOOKUP($C79,'Power Curve'!$D$8:$AX$282,44)</f>
        <v>0</v>
      </c>
      <c r="G79" s="241">
        <f t="shared" si="18"/>
        <v>3520430.6451612907</v>
      </c>
      <c r="H79" s="12">
        <v>520000</v>
      </c>
      <c r="I79" s="9">
        <v>1200000</v>
      </c>
      <c r="J79" s="9">
        <v>375000</v>
      </c>
      <c r="K79" s="303">
        <v>300000</v>
      </c>
      <c r="L79" s="9">
        <v>750000</v>
      </c>
      <c r="M79" s="9">
        <v>300000</v>
      </c>
      <c r="N79" s="235">
        <v>120000</v>
      </c>
      <c r="O79" s="237">
        <f t="shared" si="15"/>
        <v>3565000</v>
      </c>
      <c r="P79" s="9">
        <v>350000</v>
      </c>
      <c r="Q79" s="235">
        <f ca="1">VLOOKUP($C79,'Power Curve'!$D$8:$DU$282,121)+VLOOKUP($C79,'Power Curve'!$D$8:$FD$282,141)</f>
        <v>1299600</v>
      </c>
      <c r="R79" s="93">
        <f t="shared" ca="1" si="19"/>
        <v>1915400</v>
      </c>
      <c r="S79" s="17">
        <f t="shared" ca="1" si="20"/>
        <v>-1605030.6451612907</v>
      </c>
      <c r="T79" s="19">
        <f t="shared" ca="1" si="21"/>
        <v>-49755950.000000007</v>
      </c>
      <c r="AA79" s="86">
        <f t="shared" si="16"/>
        <v>31</v>
      </c>
      <c r="AC79"/>
    </row>
    <row r="80" spans="1:29" x14ac:dyDescent="0.25">
      <c r="A80" s="259">
        <f t="shared" si="17"/>
        <v>8</v>
      </c>
      <c r="B80" s="21">
        <v>1</v>
      </c>
      <c r="C80" s="245">
        <f t="shared" si="11"/>
        <v>37834</v>
      </c>
      <c r="D80" s="12">
        <f t="shared" si="14"/>
        <v>3724646.1290322584</v>
      </c>
      <c r="E80" s="9"/>
      <c r="F80" s="9">
        <f>VLOOKUP($C80,'Power Curve'!$D$8:$AX$282,44)</f>
        <v>0</v>
      </c>
      <c r="G80" s="241">
        <f t="shared" si="18"/>
        <v>3724646.1290322584</v>
      </c>
      <c r="H80" s="12">
        <v>520000</v>
      </c>
      <c r="I80" s="9">
        <v>1200000</v>
      </c>
      <c r="J80" s="9">
        <v>375000</v>
      </c>
      <c r="K80" s="303">
        <v>300000</v>
      </c>
      <c r="L80" s="9">
        <v>750000</v>
      </c>
      <c r="M80" s="9">
        <v>300000</v>
      </c>
      <c r="N80" s="235">
        <v>120000</v>
      </c>
      <c r="O80" s="237">
        <f t="shared" si="15"/>
        <v>3565000</v>
      </c>
      <c r="P80" s="9">
        <v>350000</v>
      </c>
      <c r="Q80" s="235">
        <f ca="1">VLOOKUP($C80,'Power Curve'!$D$8:$DU$282,121)+VLOOKUP($C80,'Power Curve'!$D$8:$FD$282,141)</f>
        <v>1395000</v>
      </c>
      <c r="R80" s="93">
        <f t="shared" ca="1" si="19"/>
        <v>1820000</v>
      </c>
      <c r="S80" s="17">
        <f t="shared" ca="1" si="20"/>
        <v>-1904646.1290322584</v>
      </c>
      <c r="T80" s="19">
        <f t="shared" ca="1" si="21"/>
        <v>-59044030.000000007</v>
      </c>
      <c r="AA80" s="86">
        <f t="shared" si="16"/>
        <v>31</v>
      </c>
      <c r="AC80"/>
    </row>
    <row r="81" spans="1:29" x14ac:dyDescent="0.25">
      <c r="A81" s="259">
        <f t="shared" si="17"/>
        <v>9</v>
      </c>
      <c r="B81" s="21">
        <v>1</v>
      </c>
      <c r="C81" s="245">
        <f t="shared" si="11"/>
        <v>37865</v>
      </c>
      <c r="D81" s="12">
        <f t="shared" si="14"/>
        <v>3337416.6666666665</v>
      </c>
      <c r="E81" s="9"/>
      <c r="F81" s="9">
        <f>VLOOKUP($C81,'Power Curve'!$D$8:$AX$282,44)</f>
        <v>0</v>
      </c>
      <c r="G81" s="241">
        <f t="shared" si="18"/>
        <v>3337416.6666666665</v>
      </c>
      <c r="H81" s="12">
        <v>520000</v>
      </c>
      <c r="I81" s="9">
        <v>1200000</v>
      </c>
      <c r="J81" s="9">
        <v>375000</v>
      </c>
      <c r="K81" s="303">
        <v>300000</v>
      </c>
      <c r="L81" s="9">
        <v>750000</v>
      </c>
      <c r="M81" s="9">
        <v>300000</v>
      </c>
      <c r="N81" s="235">
        <v>120000</v>
      </c>
      <c r="O81" s="237">
        <f t="shared" si="15"/>
        <v>3565000</v>
      </c>
      <c r="P81" s="9">
        <v>350000</v>
      </c>
      <c r="Q81" s="235">
        <f ca="1">VLOOKUP($C81,'Power Curve'!$D$8:$DU$282,121)+VLOOKUP($C81,'Power Curve'!$D$8:$FD$282,141)</f>
        <v>1395000</v>
      </c>
      <c r="R81" s="93">
        <f t="shared" ca="1" si="19"/>
        <v>1820000</v>
      </c>
      <c r="S81" s="17">
        <f t="shared" ca="1" si="20"/>
        <v>-1517416.6666666665</v>
      </c>
      <c r="T81" s="19">
        <f t="shared" ca="1" si="21"/>
        <v>-45522499.999999993</v>
      </c>
      <c r="AA81" s="86">
        <f t="shared" si="16"/>
        <v>30</v>
      </c>
      <c r="AC81"/>
    </row>
    <row r="82" spans="1:29" ht="13.8" thickBot="1" x14ac:dyDescent="0.3">
      <c r="A82" s="259">
        <f t="shared" si="17"/>
        <v>10</v>
      </c>
      <c r="B82" s="21">
        <v>1</v>
      </c>
      <c r="C82" s="245">
        <f>DATE(YEAR(C81),MONTH(C81)+1,1)</f>
        <v>37895</v>
      </c>
      <c r="D82" s="12">
        <f t="shared" si="14"/>
        <v>3197950.6451612907</v>
      </c>
      <c r="E82" s="9"/>
      <c r="F82" s="9">
        <f>VLOOKUP($C82,'Power Curve'!$D$8:$AX$282,44)</f>
        <v>0</v>
      </c>
      <c r="G82" s="241">
        <f t="shared" si="18"/>
        <v>3197950.6451612907</v>
      </c>
      <c r="H82" s="12">
        <v>520000</v>
      </c>
      <c r="I82" s="9">
        <v>1200000</v>
      </c>
      <c r="J82" s="9">
        <v>375000</v>
      </c>
      <c r="K82" s="303">
        <v>300000</v>
      </c>
      <c r="L82" s="9">
        <v>750000</v>
      </c>
      <c r="M82" s="9">
        <v>300000</v>
      </c>
      <c r="N82" s="235">
        <v>120000</v>
      </c>
      <c r="O82" s="237">
        <f t="shared" si="15"/>
        <v>3565000</v>
      </c>
      <c r="P82" s="9">
        <v>350000</v>
      </c>
      <c r="Q82" s="235">
        <f ca="1">VLOOKUP($C82,'Power Curve'!$D$8:$DU$282,121)+VLOOKUP($C82,'Power Curve'!$D$8:$FD$282,141)</f>
        <v>1395000</v>
      </c>
      <c r="R82" s="93">
        <f t="shared" ca="1" si="19"/>
        <v>1820000</v>
      </c>
      <c r="S82" s="17">
        <f t="shared" ca="1" si="20"/>
        <v>-1377950.6451612907</v>
      </c>
      <c r="T82" s="19">
        <f t="shared" ca="1" si="21"/>
        <v>-42716470.000000007</v>
      </c>
      <c r="AA82" s="86">
        <f t="shared" si="16"/>
        <v>31</v>
      </c>
      <c r="AC82"/>
    </row>
    <row r="83" spans="1:29" x14ac:dyDescent="0.25">
      <c r="A83" s="259">
        <f t="shared" si="17"/>
        <v>11</v>
      </c>
      <c r="B83" s="21">
        <v>1</v>
      </c>
      <c r="C83" s="246">
        <f t="shared" si="11"/>
        <v>37926</v>
      </c>
      <c r="D83" s="12">
        <f t="shared" si="14"/>
        <v>3614270</v>
      </c>
      <c r="E83" s="9"/>
      <c r="F83" s="9">
        <f>VLOOKUP($C83,'Power Curve'!$D$8:$AX$282,44)</f>
        <v>0</v>
      </c>
      <c r="G83" s="241">
        <f t="shared" si="18"/>
        <v>3614270</v>
      </c>
      <c r="H83" s="12">
        <v>520000</v>
      </c>
      <c r="I83" s="9">
        <v>1200000</v>
      </c>
      <c r="J83" s="9">
        <v>375000</v>
      </c>
      <c r="K83" s="303">
        <v>150000</v>
      </c>
      <c r="L83" s="9">
        <v>750000</v>
      </c>
      <c r="M83" s="9">
        <v>300000</v>
      </c>
      <c r="N83" s="235">
        <v>120000</v>
      </c>
      <c r="O83" s="237">
        <f t="shared" si="15"/>
        <v>3415000</v>
      </c>
      <c r="P83" s="9">
        <v>350000</v>
      </c>
      <c r="Q83" s="235">
        <f ca="1">VLOOKUP($C83,'Power Curve'!$D$8:$DU$282,121)+VLOOKUP($C83,'Power Curve'!$D$8:$FD$282,141)</f>
        <v>1490400</v>
      </c>
      <c r="R83" s="93">
        <f t="shared" ca="1" si="19"/>
        <v>1574600</v>
      </c>
      <c r="S83" s="17">
        <f t="shared" ca="1" si="20"/>
        <v>-2039670</v>
      </c>
      <c r="T83" s="19">
        <f t="shared" ca="1" si="21"/>
        <v>-61190100</v>
      </c>
      <c r="AA83" s="86">
        <f t="shared" si="16"/>
        <v>30</v>
      </c>
      <c r="AC83"/>
    </row>
    <row r="84" spans="1:29" x14ac:dyDescent="0.25">
      <c r="A84" s="259">
        <f t="shared" si="17"/>
        <v>12</v>
      </c>
      <c r="B84" s="21">
        <v>1</v>
      </c>
      <c r="C84" s="245">
        <f t="shared" si="11"/>
        <v>37956</v>
      </c>
      <c r="D84" s="12">
        <f t="shared" si="14"/>
        <v>3536687.7419354841</v>
      </c>
      <c r="E84" s="9"/>
      <c r="F84" s="9">
        <f>VLOOKUP($C84,'Power Curve'!$D$8:$AX$282,44)</f>
        <v>0</v>
      </c>
      <c r="G84" s="241">
        <f t="shared" si="18"/>
        <v>3536687.7419354841</v>
      </c>
      <c r="H84" s="12">
        <v>520000</v>
      </c>
      <c r="I84" s="9">
        <v>1200000</v>
      </c>
      <c r="J84" s="9">
        <v>375000</v>
      </c>
      <c r="K84" s="303">
        <v>150000</v>
      </c>
      <c r="L84" s="9">
        <v>750000</v>
      </c>
      <c r="M84" s="9">
        <v>300000</v>
      </c>
      <c r="N84" s="235">
        <v>120000</v>
      </c>
      <c r="O84" s="237">
        <f t="shared" si="15"/>
        <v>3415000</v>
      </c>
      <c r="P84" s="9">
        <v>350000</v>
      </c>
      <c r="Q84" s="235">
        <f ca="1">VLOOKUP($C84,'Power Curve'!$D$8:$DU$282,121)+VLOOKUP($C84,'Power Curve'!$D$8:$FD$282,141)</f>
        <v>0</v>
      </c>
      <c r="R84" s="93">
        <f t="shared" ca="1" si="19"/>
        <v>3065000</v>
      </c>
      <c r="S84" s="17">
        <f t="shared" ca="1" si="20"/>
        <v>-471687.74193548411</v>
      </c>
      <c r="T84" s="19">
        <f t="shared" ca="1" si="21"/>
        <v>-14622320.000000007</v>
      </c>
      <c r="AA84" s="86">
        <f t="shared" si="16"/>
        <v>31</v>
      </c>
      <c r="AC84"/>
    </row>
    <row r="85" spans="1:29" x14ac:dyDescent="0.25">
      <c r="A85" s="259">
        <f t="shared" si="17"/>
        <v>1</v>
      </c>
      <c r="B85" s="21">
        <v>1</v>
      </c>
      <c r="C85" s="245">
        <f t="shared" si="11"/>
        <v>37987</v>
      </c>
      <c r="D85" s="12">
        <f t="shared" si="14"/>
        <v>3667188.3870967743</v>
      </c>
      <c r="E85" s="9"/>
      <c r="F85" s="9">
        <f ca="1">VLOOKUP($C85,'Power Curve'!$D$8:$AX$282,44)</f>
        <v>0</v>
      </c>
      <c r="G85" s="241">
        <f t="shared" ca="1" si="18"/>
        <v>3667188.3870967743</v>
      </c>
      <c r="H85" s="12">
        <v>520000</v>
      </c>
      <c r="I85" s="9">
        <v>1200000</v>
      </c>
      <c r="J85" s="9">
        <v>375000</v>
      </c>
      <c r="K85" s="303">
        <v>150000</v>
      </c>
      <c r="L85" s="9">
        <v>750000</v>
      </c>
      <c r="M85" s="9">
        <v>300000</v>
      </c>
      <c r="N85" s="235">
        <v>120000</v>
      </c>
      <c r="O85" s="237">
        <f t="shared" si="15"/>
        <v>3415000</v>
      </c>
      <c r="P85" s="9">
        <v>350000</v>
      </c>
      <c r="Q85" s="235">
        <f ca="1">VLOOKUP($C85,'Power Curve'!$D$8:$DU$282,121)+VLOOKUP($C85,'Power Curve'!$D$8:$FD$282,141)</f>
        <v>1490400</v>
      </c>
      <c r="R85" s="93">
        <f t="shared" ca="1" si="19"/>
        <v>1574600</v>
      </c>
      <c r="S85" s="17">
        <f t="shared" ca="1" si="20"/>
        <v>-2092588.3870967743</v>
      </c>
      <c r="T85" s="19">
        <f t="shared" ca="1" si="21"/>
        <v>-64870240</v>
      </c>
      <c r="AA85" s="86">
        <f t="shared" si="16"/>
        <v>31</v>
      </c>
      <c r="AC85"/>
    </row>
    <row r="86" spans="1:29" x14ac:dyDescent="0.25">
      <c r="A86" s="259">
        <f t="shared" si="17"/>
        <v>2</v>
      </c>
      <c r="B86" s="21">
        <v>1</v>
      </c>
      <c r="C86" s="245">
        <f t="shared" si="11"/>
        <v>38018</v>
      </c>
      <c r="D86" s="12">
        <f t="shared" si="14"/>
        <v>3386531.7241379311</v>
      </c>
      <c r="E86" s="9"/>
      <c r="F86" s="9">
        <f ca="1">VLOOKUP($C86,'Power Curve'!$D$8:$AX$282,44)</f>
        <v>0</v>
      </c>
      <c r="G86" s="241">
        <f t="shared" ca="1" si="18"/>
        <v>3386531.7241379311</v>
      </c>
      <c r="H86" s="12">
        <v>520000</v>
      </c>
      <c r="I86" s="9">
        <v>1200000</v>
      </c>
      <c r="J86" s="9">
        <v>375000</v>
      </c>
      <c r="K86" s="303">
        <v>150000</v>
      </c>
      <c r="L86" s="9">
        <v>750000</v>
      </c>
      <c r="M86" s="9">
        <v>300000</v>
      </c>
      <c r="N86" s="235">
        <v>120000</v>
      </c>
      <c r="O86" s="237">
        <f t="shared" si="15"/>
        <v>3415000</v>
      </c>
      <c r="P86" s="9">
        <v>350000</v>
      </c>
      <c r="Q86" s="235">
        <f ca="1">VLOOKUP($C86,'Power Curve'!$D$8:$DU$282,121)+VLOOKUP($C86,'Power Curve'!$D$8:$FD$282,141)</f>
        <v>1490400</v>
      </c>
      <c r="R86" s="93">
        <f t="shared" ca="1" si="19"/>
        <v>1574600</v>
      </c>
      <c r="S86" s="17">
        <f t="shared" ca="1" si="20"/>
        <v>-1811931.7241379311</v>
      </c>
      <c r="T86" s="19">
        <f t="shared" ca="1" si="21"/>
        <v>-52546020</v>
      </c>
      <c r="AA86" s="86">
        <f t="shared" si="16"/>
        <v>29</v>
      </c>
      <c r="AC86"/>
    </row>
    <row r="87" spans="1:29" ht="13.8" thickBot="1" x14ac:dyDescent="0.3">
      <c r="A87" s="259">
        <f t="shared" si="17"/>
        <v>3</v>
      </c>
      <c r="B87" s="21">
        <v>1</v>
      </c>
      <c r="C87" s="247">
        <f t="shared" si="11"/>
        <v>38047</v>
      </c>
      <c r="D87" s="13">
        <f t="shared" si="14"/>
        <v>3110115.4838709678</v>
      </c>
      <c r="E87" s="14"/>
      <c r="F87" s="236">
        <f ca="1">VLOOKUP($C87,'Power Curve'!$D$8:$AX$282,44)</f>
        <v>0</v>
      </c>
      <c r="G87" s="242">
        <f t="shared" ca="1" si="18"/>
        <v>3110115.4838709678</v>
      </c>
      <c r="H87" s="13">
        <v>520000</v>
      </c>
      <c r="I87" s="14">
        <v>1200000</v>
      </c>
      <c r="J87" s="14">
        <v>375000</v>
      </c>
      <c r="K87" s="305">
        <v>150000</v>
      </c>
      <c r="L87" s="14">
        <v>750000</v>
      </c>
      <c r="M87" s="14">
        <v>300000</v>
      </c>
      <c r="N87" s="236">
        <v>120000</v>
      </c>
      <c r="O87" s="239">
        <f t="shared" si="15"/>
        <v>3415000</v>
      </c>
      <c r="P87" s="13">
        <v>350000</v>
      </c>
      <c r="Q87" s="235">
        <f ca="1">VLOOKUP($C87,'Power Curve'!$D$8:$DU$282,121)+VLOOKUP($C87,'Power Curve'!$D$8:$FD$282,141)</f>
        <v>1490400</v>
      </c>
      <c r="R87" s="95">
        <f t="shared" ca="1" si="19"/>
        <v>1574600</v>
      </c>
      <c r="S87" s="18">
        <f t="shared" ca="1" si="20"/>
        <v>-1535515.4838709678</v>
      </c>
      <c r="T87" s="20">
        <f t="shared" ca="1" si="21"/>
        <v>-47600980</v>
      </c>
      <c r="AA87" s="86">
        <f t="shared" si="16"/>
        <v>31</v>
      </c>
      <c r="AC87"/>
    </row>
    <row r="88" spans="1:29" x14ac:dyDescent="0.25">
      <c r="C88" s="15"/>
      <c r="E88" s="9"/>
      <c r="F88" s="9"/>
    </row>
    <row r="89" spans="1:29" x14ac:dyDescent="0.25">
      <c r="C89" s="15"/>
      <c r="E89" s="9"/>
      <c r="F89" s="9"/>
    </row>
    <row r="90" spans="1:29" x14ac:dyDescent="0.25">
      <c r="C90" s="15"/>
      <c r="E90" s="9"/>
      <c r="F90" s="9"/>
    </row>
    <row r="91" spans="1:29" x14ac:dyDescent="0.25">
      <c r="C91" s="15"/>
      <c r="E91" s="9"/>
      <c r="F91" s="9"/>
    </row>
    <row r="92" spans="1:29" x14ac:dyDescent="0.25">
      <c r="C92" s="15"/>
    </row>
    <row r="93" spans="1:29" x14ac:dyDescent="0.25">
      <c r="C93" s="15"/>
    </row>
    <row r="94" spans="1:29" x14ac:dyDescent="0.25">
      <c r="C94" s="15"/>
    </row>
    <row r="95" spans="1:29" x14ac:dyDescent="0.25">
      <c r="C95" s="15"/>
    </row>
    <row r="96" spans="1:29" x14ac:dyDescent="0.25">
      <c r="C96" s="15"/>
    </row>
    <row r="97" spans="3:3" x14ac:dyDescent="0.25">
      <c r="C97" s="15"/>
    </row>
    <row r="98" spans="3:3" x14ac:dyDescent="0.25">
      <c r="C98" s="15"/>
    </row>
    <row r="99" spans="3:3" x14ac:dyDescent="0.25">
      <c r="C99" s="15"/>
    </row>
    <row r="100" spans="3:3" x14ac:dyDescent="0.25">
      <c r="C100" s="15"/>
    </row>
    <row r="101" spans="3:3" x14ac:dyDescent="0.25">
      <c r="C101" s="15"/>
    </row>
    <row r="102" spans="3:3" x14ac:dyDescent="0.25">
      <c r="C102" s="15"/>
    </row>
    <row r="103" spans="3:3" x14ac:dyDescent="0.25">
      <c r="C103" s="15"/>
    </row>
    <row r="104" spans="3:3" x14ac:dyDescent="0.25">
      <c r="C104" s="15"/>
    </row>
    <row r="105" spans="3:3" x14ac:dyDescent="0.25">
      <c r="C105" s="15"/>
    </row>
    <row r="106" spans="3:3" x14ac:dyDescent="0.25">
      <c r="C106" s="15"/>
    </row>
    <row r="107" spans="3:3" x14ac:dyDescent="0.25">
      <c r="C107" s="15"/>
    </row>
    <row r="108" spans="3:3" x14ac:dyDescent="0.25">
      <c r="C108" s="15"/>
    </row>
    <row r="109" spans="3:3" x14ac:dyDescent="0.25">
      <c r="C109" s="15"/>
    </row>
    <row r="110" spans="3:3" x14ac:dyDescent="0.25">
      <c r="C110" s="15"/>
    </row>
    <row r="111" spans="3:3" x14ac:dyDescent="0.25">
      <c r="C111" s="15"/>
    </row>
    <row r="112" spans="3:3" x14ac:dyDescent="0.25">
      <c r="C112" s="15"/>
    </row>
    <row r="113" spans="3:3" x14ac:dyDescent="0.25">
      <c r="C113" s="15"/>
    </row>
    <row r="114" spans="3:3" x14ac:dyDescent="0.25">
      <c r="C114" s="15"/>
    </row>
    <row r="115" spans="3:3" x14ac:dyDescent="0.25">
      <c r="C115" s="15"/>
    </row>
    <row r="116" spans="3:3" x14ac:dyDescent="0.25">
      <c r="C116" s="15"/>
    </row>
    <row r="117" spans="3:3" x14ac:dyDescent="0.25">
      <c r="C117" s="15"/>
    </row>
    <row r="118" spans="3:3" x14ac:dyDescent="0.25">
      <c r="C118" s="15"/>
    </row>
    <row r="119" spans="3:3" x14ac:dyDescent="0.25">
      <c r="C119" s="15"/>
    </row>
    <row r="120" spans="3:3" x14ac:dyDescent="0.25">
      <c r="C120" s="15"/>
    </row>
    <row r="121" spans="3:3" x14ac:dyDescent="0.25">
      <c r="C121" s="15"/>
    </row>
    <row r="122" spans="3:3" x14ac:dyDescent="0.25">
      <c r="C122" s="15"/>
    </row>
    <row r="123" spans="3:3" x14ac:dyDescent="0.25">
      <c r="C123" s="15"/>
    </row>
    <row r="124" spans="3:3" x14ac:dyDescent="0.25">
      <c r="C124" s="15"/>
    </row>
    <row r="125" spans="3:3" x14ac:dyDescent="0.25">
      <c r="C125" s="15"/>
    </row>
    <row r="126" spans="3:3" x14ac:dyDescent="0.25">
      <c r="C126" s="15"/>
    </row>
    <row r="127" spans="3:3" x14ac:dyDescent="0.25">
      <c r="C127" s="15"/>
    </row>
    <row r="128" spans="3:3" x14ac:dyDescent="0.25">
      <c r="C128" s="15"/>
    </row>
    <row r="129" spans="3:3" x14ac:dyDescent="0.25">
      <c r="C129" s="15"/>
    </row>
    <row r="130" spans="3:3" x14ac:dyDescent="0.25">
      <c r="C130" s="15"/>
    </row>
    <row r="131" spans="3:3" x14ac:dyDescent="0.25">
      <c r="C131" s="15"/>
    </row>
    <row r="132" spans="3:3" x14ac:dyDescent="0.25">
      <c r="C132" s="15"/>
    </row>
    <row r="133" spans="3:3" x14ac:dyDescent="0.25">
      <c r="C133" s="15"/>
    </row>
    <row r="134" spans="3:3" x14ac:dyDescent="0.25">
      <c r="C134" s="15"/>
    </row>
    <row r="135" spans="3:3" x14ac:dyDescent="0.25">
      <c r="C135" s="15"/>
    </row>
    <row r="136" spans="3:3" x14ac:dyDescent="0.25">
      <c r="C136" s="15"/>
    </row>
    <row r="137" spans="3:3" x14ac:dyDescent="0.25">
      <c r="C137" s="15"/>
    </row>
    <row r="138" spans="3:3" x14ac:dyDescent="0.25">
      <c r="C138" s="15"/>
    </row>
    <row r="139" spans="3:3" x14ac:dyDescent="0.25">
      <c r="C139" s="15"/>
    </row>
    <row r="140" spans="3:3" x14ac:dyDescent="0.25">
      <c r="C140" s="15"/>
    </row>
    <row r="141" spans="3:3" x14ac:dyDescent="0.25">
      <c r="C141" s="15"/>
    </row>
    <row r="142" spans="3:3" x14ac:dyDescent="0.25">
      <c r="C142" s="15"/>
    </row>
    <row r="143" spans="3:3" x14ac:dyDescent="0.25">
      <c r="C143" s="15"/>
    </row>
    <row r="144" spans="3:3" x14ac:dyDescent="0.25">
      <c r="C144" s="15"/>
    </row>
    <row r="145" spans="3:3" x14ac:dyDescent="0.25">
      <c r="C145" s="15"/>
    </row>
    <row r="146" spans="3:3" x14ac:dyDescent="0.25">
      <c r="C146" s="15"/>
    </row>
    <row r="147" spans="3:3" x14ac:dyDescent="0.25">
      <c r="C147" s="15"/>
    </row>
    <row r="148" spans="3:3" x14ac:dyDescent="0.25">
      <c r="C148" s="15"/>
    </row>
    <row r="149" spans="3:3" x14ac:dyDescent="0.25">
      <c r="C149" s="15"/>
    </row>
    <row r="150" spans="3:3" x14ac:dyDescent="0.25">
      <c r="C150" s="15"/>
    </row>
    <row r="151" spans="3:3" x14ac:dyDescent="0.25">
      <c r="C151" s="15"/>
    </row>
    <row r="152" spans="3:3" x14ac:dyDescent="0.25">
      <c r="C152" s="15"/>
    </row>
    <row r="153" spans="3:3" x14ac:dyDescent="0.25">
      <c r="C153" s="15"/>
    </row>
    <row r="154" spans="3:3" x14ac:dyDescent="0.25">
      <c r="C154" s="15"/>
    </row>
    <row r="155" spans="3:3" x14ac:dyDescent="0.25">
      <c r="C155" s="15"/>
    </row>
    <row r="156" spans="3:3" x14ac:dyDescent="0.25">
      <c r="C156" s="15"/>
    </row>
    <row r="157" spans="3:3" x14ac:dyDescent="0.25">
      <c r="C157" s="15"/>
    </row>
    <row r="158" spans="3:3" x14ac:dyDescent="0.25">
      <c r="C158" s="15"/>
    </row>
    <row r="159" spans="3:3" x14ac:dyDescent="0.25">
      <c r="C159" s="15"/>
    </row>
    <row r="160" spans="3:3" x14ac:dyDescent="0.25">
      <c r="C160" s="15"/>
    </row>
    <row r="161" spans="3:3" x14ac:dyDescent="0.25">
      <c r="C161" s="15"/>
    </row>
    <row r="162" spans="3:3" x14ac:dyDescent="0.25">
      <c r="C162" s="15"/>
    </row>
    <row r="163" spans="3:3" x14ac:dyDescent="0.25">
      <c r="C163" s="15"/>
    </row>
    <row r="164" spans="3:3" x14ac:dyDescent="0.25">
      <c r="C164" s="15"/>
    </row>
    <row r="165" spans="3:3" x14ac:dyDescent="0.25">
      <c r="C165" s="15"/>
    </row>
    <row r="166" spans="3:3" x14ac:dyDescent="0.25">
      <c r="C166" s="15"/>
    </row>
    <row r="167" spans="3:3" x14ac:dyDescent="0.25">
      <c r="C167" s="15"/>
    </row>
    <row r="168" spans="3:3" x14ac:dyDescent="0.25">
      <c r="C168" s="15"/>
    </row>
    <row r="169" spans="3:3" x14ac:dyDescent="0.25">
      <c r="C169" s="15"/>
    </row>
    <row r="170" spans="3:3" x14ac:dyDescent="0.25">
      <c r="C170" s="15"/>
    </row>
    <row r="171" spans="3:3" x14ac:dyDescent="0.25">
      <c r="C171" s="15"/>
    </row>
    <row r="172" spans="3:3" x14ac:dyDescent="0.25">
      <c r="C172" s="15"/>
    </row>
    <row r="173" spans="3:3" x14ac:dyDescent="0.25">
      <c r="C173" s="15"/>
    </row>
    <row r="174" spans="3:3" x14ac:dyDescent="0.25">
      <c r="C174" s="15"/>
    </row>
    <row r="175" spans="3:3" x14ac:dyDescent="0.25">
      <c r="C175" s="15"/>
    </row>
    <row r="176" spans="3:3" x14ac:dyDescent="0.25">
      <c r="C176" s="15"/>
    </row>
    <row r="177" spans="3:3" x14ac:dyDescent="0.25">
      <c r="C177" s="15"/>
    </row>
    <row r="178" spans="3:3" x14ac:dyDescent="0.25">
      <c r="C178" s="15"/>
    </row>
    <row r="179" spans="3:3" x14ac:dyDescent="0.25">
      <c r="C179" s="15"/>
    </row>
    <row r="180" spans="3:3" x14ac:dyDescent="0.25">
      <c r="C180" s="15"/>
    </row>
    <row r="181" spans="3:3" x14ac:dyDescent="0.25">
      <c r="C181" s="15"/>
    </row>
    <row r="182" spans="3:3" x14ac:dyDescent="0.25">
      <c r="C182" s="15"/>
    </row>
    <row r="183" spans="3:3" x14ac:dyDescent="0.25">
      <c r="C183" s="15"/>
    </row>
    <row r="184" spans="3:3" x14ac:dyDescent="0.25">
      <c r="C184" s="15"/>
    </row>
    <row r="185" spans="3:3" x14ac:dyDescent="0.25">
      <c r="C185" s="15"/>
    </row>
    <row r="186" spans="3:3" x14ac:dyDescent="0.25">
      <c r="C186" s="15"/>
    </row>
    <row r="187" spans="3:3" x14ac:dyDescent="0.25">
      <c r="C187" s="15"/>
    </row>
    <row r="188" spans="3:3" x14ac:dyDescent="0.25">
      <c r="C188" s="15"/>
    </row>
    <row r="189" spans="3:3" x14ac:dyDescent="0.25">
      <c r="C189" s="15"/>
    </row>
  </sheetData>
  <mergeCells count="11">
    <mergeCell ref="T3:T4"/>
    <mergeCell ref="H2:O2"/>
    <mergeCell ref="F3:F4"/>
    <mergeCell ref="G3:G4"/>
    <mergeCell ref="D2:F2"/>
    <mergeCell ref="B3:B4"/>
    <mergeCell ref="S3:S4"/>
    <mergeCell ref="D3:D4"/>
    <mergeCell ref="P3:P4"/>
    <mergeCell ref="O3:O4"/>
    <mergeCell ref="E3:E4"/>
  </mergeCells>
  <printOptions horizontalCentered="1" verticalCentered="1"/>
  <pageMargins left="0.2" right="0.23" top="0.18" bottom="0.17" header="0.18" footer="0.17"/>
  <pageSetup scale="64" orientation="landscape" r:id="rId1"/>
  <headerFooter alignWithMargins="0">
    <oddFooter>&amp;LAll-American Pipeline expansion and existing EPNG South Mainline 1:1 exchange.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62"/>
  <sheetViews>
    <sheetView topLeftCell="A3" workbookViewId="0">
      <selection activeCell="E19" sqref="E19"/>
    </sheetView>
  </sheetViews>
  <sheetFormatPr defaultColWidth="9.109375" defaultRowHeight="10.199999999999999" x14ac:dyDescent="0.2"/>
  <cols>
    <col min="1" max="1" width="6.88671875" style="21" bestFit="1" customWidth="1"/>
    <col min="2" max="2" width="8.44140625" style="21" bestFit="1" customWidth="1"/>
    <col min="3" max="3" width="9" style="21" customWidth="1"/>
    <col min="4" max="4" width="15.5546875" style="22" bestFit="1" customWidth="1"/>
    <col min="5" max="5" width="12.33203125" style="21" customWidth="1"/>
    <col min="6" max="6" width="11.33203125" style="23" customWidth="1"/>
    <col min="7" max="7" width="9.109375" style="23"/>
    <col min="8" max="8" width="11.33203125" style="23" customWidth="1"/>
    <col min="9" max="9" width="10.44140625" style="21" customWidth="1"/>
    <col min="10" max="10" width="11.44140625" style="21" bestFit="1" customWidth="1"/>
    <col min="11" max="11" width="11.5546875" style="21" bestFit="1" customWidth="1"/>
    <col min="12" max="16384" width="9.109375" style="21"/>
  </cols>
  <sheetData>
    <row r="1" spans="1:17" ht="10.8" thickBot="1" x14ac:dyDescent="0.25">
      <c r="H1" s="434" t="s">
        <v>15</v>
      </c>
      <c r="I1" s="434"/>
      <c r="J1" s="96">
        <v>16</v>
      </c>
    </row>
    <row r="2" spans="1:17" ht="10.8" thickBot="1" x14ac:dyDescent="0.25">
      <c r="G2" s="24">
        <v>7500</v>
      </c>
      <c r="H2" s="431" t="s">
        <v>16</v>
      </c>
      <c r="I2" s="432"/>
      <c r="J2" s="433"/>
    </row>
    <row r="3" spans="1:17" s="22" customFormat="1" ht="10.8" thickBot="1" x14ac:dyDescent="0.25">
      <c r="B3" s="25" t="s">
        <v>17</v>
      </c>
      <c r="C3" s="25" t="s">
        <v>121</v>
      </c>
      <c r="D3" s="22" t="s">
        <v>18</v>
      </c>
      <c r="E3" s="22" t="s">
        <v>19</v>
      </c>
      <c r="F3" s="26" t="s">
        <v>20</v>
      </c>
      <c r="G3" s="26" t="s">
        <v>21</v>
      </c>
      <c r="H3" s="27">
        <v>0.9</v>
      </c>
      <c r="I3" s="28">
        <v>0.6</v>
      </c>
      <c r="J3" s="28">
        <v>0.5</v>
      </c>
      <c r="N3" s="22" t="s">
        <v>183</v>
      </c>
      <c r="O3" s="290">
        <f>+I3</f>
        <v>0.6</v>
      </c>
      <c r="P3" s="148"/>
      <c r="Q3" s="148"/>
    </row>
    <row r="4" spans="1:17" ht="10.8" thickBot="1" x14ac:dyDescent="0.25">
      <c r="B4" s="21" t="s">
        <v>22</v>
      </c>
      <c r="C4" s="134" t="s">
        <v>84</v>
      </c>
      <c r="D4" s="29" t="s">
        <v>23</v>
      </c>
      <c r="E4" s="30">
        <v>37073</v>
      </c>
      <c r="F4" s="4">
        <v>500</v>
      </c>
      <c r="G4" s="31">
        <f>$G$2</f>
        <v>7500</v>
      </c>
      <c r="H4" s="32">
        <f>($F$4*$G$4*$H$3*$J$1)/1000</f>
        <v>54000</v>
      </c>
      <c r="I4" s="16">
        <f>($F4*$G$4*$I$3*$J$1)/1000</f>
        <v>36000</v>
      </c>
      <c r="J4" s="33">
        <f>($F4*$G$4*$J$3*$J$1)/1000</f>
        <v>30000</v>
      </c>
      <c r="K4" s="438" t="s">
        <v>24</v>
      </c>
      <c r="L4" s="34"/>
      <c r="M4" s="301" t="s">
        <v>79</v>
      </c>
      <c r="N4" s="301" t="s">
        <v>123</v>
      </c>
      <c r="O4" s="292" t="s">
        <v>84</v>
      </c>
      <c r="P4" s="301" t="s">
        <v>122</v>
      </c>
      <c r="Q4" s="291" t="s">
        <v>128</v>
      </c>
    </row>
    <row r="5" spans="1:17" x14ac:dyDescent="0.2">
      <c r="B5" s="21" t="s">
        <v>22</v>
      </c>
      <c r="C5" s="134" t="s">
        <v>84</v>
      </c>
      <c r="D5" s="35" t="s">
        <v>27</v>
      </c>
      <c r="E5" s="36">
        <v>37043</v>
      </c>
      <c r="F5" s="6">
        <v>500</v>
      </c>
      <c r="G5" s="37">
        <f t="shared" ref="G5:G60" si="0">$G$2</f>
        <v>7500</v>
      </c>
      <c r="H5" s="38">
        <f>(F5*G5*$H$3*$J$1)/1000</f>
        <v>54000</v>
      </c>
      <c r="I5" s="7">
        <f>($F5*$G$4*$I$3*$J$1)/1000</f>
        <v>36000</v>
      </c>
      <c r="J5" s="39">
        <f>($F5*$G$4*$J$3*$J$1)/1000</f>
        <v>30000</v>
      </c>
      <c r="K5" s="439"/>
      <c r="L5" s="111" t="s">
        <v>184</v>
      </c>
      <c r="M5" s="32">
        <v>0</v>
      </c>
      <c r="N5" s="16">
        <v>0</v>
      </c>
      <c r="O5" s="4">
        <v>0</v>
      </c>
      <c r="P5" s="16">
        <v>0</v>
      </c>
      <c r="Q5" s="248">
        <v>0</v>
      </c>
    </row>
    <row r="6" spans="1:17" ht="10.8" thickBot="1" x14ac:dyDescent="0.25">
      <c r="A6" s="21" t="s">
        <v>131</v>
      </c>
      <c r="B6" s="21" t="s">
        <v>26</v>
      </c>
      <c r="C6" s="134" t="s">
        <v>123</v>
      </c>
      <c r="D6" s="35" t="s">
        <v>28</v>
      </c>
      <c r="E6" s="36">
        <v>37104</v>
      </c>
      <c r="F6" s="6">
        <v>1048</v>
      </c>
      <c r="G6" s="37">
        <f t="shared" si="0"/>
        <v>7500</v>
      </c>
      <c r="H6" s="38">
        <f>(F6*G6*$H$3*$J$1)/1000</f>
        <v>113184</v>
      </c>
      <c r="I6" s="7">
        <f>($F6*$G$4*$I$3*$J$1)/1000</f>
        <v>75456</v>
      </c>
      <c r="J6" s="39">
        <f>($F6*$G$4*$J$3*$J$1)/1000</f>
        <v>62880</v>
      </c>
      <c r="K6" s="439"/>
      <c r="L6" s="40" t="s">
        <v>185</v>
      </c>
      <c r="M6" s="38">
        <v>0</v>
      </c>
      <c r="N6" s="7">
        <v>0</v>
      </c>
      <c r="O6" s="6">
        <f>+I5</f>
        <v>36000</v>
      </c>
      <c r="P6" s="7">
        <f>+I45+I46+I47</f>
        <v>117000</v>
      </c>
      <c r="Q6" s="114">
        <f>+I29+I31</f>
        <v>27720</v>
      </c>
    </row>
    <row r="7" spans="1:17" ht="10.8" thickBot="1" x14ac:dyDescent="0.25">
      <c r="C7" s="134"/>
      <c r="D7" s="41" t="s">
        <v>29</v>
      </c>
      <c r="E7" s="42"/>
      <c r="F7" s="43"/>
      <c r="G7" s="44"/>
      <c r="H7" s="45">
        <f>SUM(H4:H6)</f>
        <v>221184</v>
      </c>
      <c r="I7" s="45">
        <f>SUM(I4:I6)</f>
        <v>147456</v>
      </c>
      <c r="J7" s="46">
        <f>SUM(J4:J6)</f>
        <v>122880</v>
      </c>
      <c r="K7" s="439"/>
      <c r="L7" s="40" t="s">
        <v>190</v>
      </c>
      <c r="M7" s="38">
        <v>0</v>
      </c>
      <c r="N7" s="7">
        <f>+I6</f>
        <v>75456</v>
      </c>
      <c r="O7" s="6">
        <f>+I4</f>
        <v>36000</v>
      </c>
      <c r="P7" s="7">
        <f>+I48</f>
        <v>5040</v>
      </c>
      <c r="Q7" s="114">
        <v>0</v>
      </c>
    </row>
    <row r="8" spans="1:17" ht="10.8" thickBot="1" x14ac:dyDescent="0.25">
      <c r="B8" s="21" t="s">
        <v>22</v>
      </c>
      <c r="C8" s="134" t="s">
        <v>84</v>
      </c>
      <c r="D8" s="35" t="s">
        <v>30</v>
      </c>
      <c r="E8" s="36">
        <v>37438</v>
      </c>
      <c r="F8" s="6">
        <v>880</v>
      </c>
      <c r="G8" s="37">
        <f t="shared" si="0"/>
        <v>7500</v>
      </c>
      <c r="H8" s="38">
        <f>(F8*G8*$H$3*$J$1)/1000</f>
        <v>95040</v>
      </c>
      <c r="I8" s="7">
        <f>($F8*$G$4*$I$3*$J$1)/1000</f>
        <v>63360</v>
      </c>
      <c r="J8" s="39">
        <f>($F8*$G$4*$J$3*$J$1)/1000</f>
        <v>52800</v>
      </c>
      <c r="K8" s="439"/>
      <c r="L8" s="40" t="s">
        <v>191</v>
      </c>
      <c r="M8" s="296">
        <v>0</v>
      </c>
      <c r="N8" s="302">
        <v>0</v>
      </c>
      <c r="O8" s="94">
        <v>0</v>
      </c>
      <c r="P8" s="302">
        <f>+I49</f>
        <v>36000</v>
      </c>
      <c r="Q8" s="300">
        <v>0</v>
      </c>
    </row>
    <row r="9" spans="1:17" ht="10.8" thickBot="1" x14ac:dyDescent="0.25">
      <c r="B9" s="21" t="s">
        <v>25</v>
      </c>
      <c r="C9" s="134" t="s">
        <v>126</v>
      </c>
      <c r="D9" s="35" t="s">
        <v>31</v>
      </c>
      <c r="E9" s="36">
        <v>37622</v>
      </c>
      <c r="F9" s="6">
        <v>880</v>
      </c>
      <c r="G9" s="37">
        <f t="shared" si="0"/>
        <v>7500</v>
      </c>
      <c r="H9" s="38">
        <f>(F9*G9*$H$3*$J$1)/1000</f>
        <v>95040</v>
      </c>
      <c r="I9" s="7">
        <f>($F9*$G$4*$I$3*$J$1)/1000</f>
        <v>63360</v>
      </c>
      <c r="J9" s="39">
        <f>($F9*$G$4*$J$3*$J$1)/1000</f>
        <v>52800</v>
      </c>
      <c r="K9" s="439"/>
      <c r="L9" s="294" t="s">
        <v>200</v>
      </c>
      <c r="M9" s="297">
        <f>SUM(M5:M8)</f>
        <v>0</v>
      </c>
      <c r="N9" s="295">
        <f>SUM(N5:N8)</f>
        <v>75456</v>
      </c>
      <c r="O9" s="298">
        <f>SUM(O5:O8)</f>
        <v>72000</v>
      </c>
      <c r="P9" s="295">
        <f>SUM(P5:P8)</f>
        <v>158040</v>
      </c>
      <c r="Q9" s="299">
        <f>SUM(Q5:Q8)</f>
        <v>27720</v>
      </c>
    </row>
    <row r="10" spans="1:17" ht="10.8" thickBot="1" x14ac:dyDescent="0.25">
      <c r="C10" s="134"/>
      <c r="D10" s="49" t="s">
        <v>32</v>
      </c>
      <c r="E10" s="50"/>
      <c r="F10" s="51"/>
      <c r="G10" s="52"/>
      <c r="H10" s="53">
        <f>SUM(H8:H9)</f>
        <v>190080</v>
      </c>
      <c r="I10" s="53">
        <f>SUM(I8:I9)</f>
        <v>126720</v>
      </c>
      <c r="J10" s="54">
        <f>SUM(J8:J9)</f>
        <v>105600</v>
      </c>
      <c r="K10" s="440"/>
      <c r="L10" s="40" t="s">
        <v>186</v>
      </c>
      <c r="M10" s="32">
        <v>0</v>
      </c>
      <c r="N10" s="16">
        <v>0</v>
      </c>
      <c r="O10" s="4">
        <v>0</v>
      </c>
      <c r="P10" s="16">
        <v>0</v>
      </c>
      <c r="Q10" s="248">
        <v>0</v>
      </c>
    </row>
    <row r="11" spans="1:17" ht="10.8" thickBot="1" x14ac:dyDescent="0.25">
      <c r="C11" s="134"/>
      <c r="D11" s="41" t="s">
        <v>33</v>
      </c>
      <c r="E11" s="42"/>
      <c r="F11" s="43"/>
      <c r="G11" s="44"/>
      <c r="H11" s="55">
        <f>H7+H10</f>
        <v>411264</v>
      </c>
      <c r="I11" s="55">
        <f>I7+I10</f>
        <v>274176</v>
      </c>
      <c r="J11" s="56">
        <f>J7+J10</f>
        <v>228480</v>
      </c>
      <c r="L11" s="40" t="s">
        <v>187</v>
      </c>
      <c r="M11" s="38">
        <v>0</v>
      </c>
      <c r="N11" s="7">
        <v>0</v>
      </c>
      <c r="O11" s="6">
        <v>0</v>
      </c>
      <c r="P11" s="7">
        <f>+I52</f>
        <v>18000</v>
      </c>
      <c r="Q11" s="114">
        <f>+I33</f>
        <v>10800</v>
      </c>
    </row>
    <row r="12" spans="1:17" x14ac:dyDescent="0.2">
      <c r="B12" s="21" t="s">
        <v>26</v>
      </c>
      <c r="C12" s="134" t="s">
        <v>79</v>
      </c>
      <c r="D12" s="57" t="s">
        <v>34</v>
      </c>
      <c r="E12" s="36">
        <v>37500</v>
      </c>
      <c r="F12" s="6">
        <v>500</v>
      </c>
      <c r="G12" s="37">
        <f t="shared" si="0"/>
        <v>7500</v>
      </c>
      <c r="H12" s="38">
        <f>(F12*G12*$H$3*$J$1)/1000</f>
        <v>54000</v>
      </c>
      <c r="I12" s="7">
        <f>($F12*$G$4*$I$3*$J$1)/1000</f>
        <v>36000</v>
      </c>
      <c r="J12" s="39">
        <f>($F12*$G$4*$J$3*$J$1)/1000</f>
        <v>30000</v>
      </c>
      <c r="K12" s="435" t="s">
        <v>182</v>
      </c>
      <c r="L12" s="40" t="s">
        <v>188</v>
      </c>
      <c r="M12" s="38">
        <f>+I12</f>
        <v>36000</v>
      </c>
      <c r="N12" s="7">
        <v>0</v>
      </c>
      <c r="O12" s="6">
        <f>+I8+I13</f>
        <v>141840</v>
      </c>
      <c r="P12" s="7">
        <f>+I51</f>
        <v>39600</v>
      </c>
      <c r="Q12" s="114">
        <v>0</v>
      </c>
    </row>
    <row r="13" spans="1:17" ht="10.8" thickBot="1" x14ac:dyDescent="0.25">
      <c r="B13" s="21" t="s">
        <v>22</v>
      </c>
      <c r="C13" s="134" t="s">
        <v>84</v>
      </c>
      <c r="D13" s="57" t="s">
        <v>35</v>
      </c>
      <c r="E13" s="36">
        <v>37530</v>
      </c>
      <c r="F13" s="6">
        <v>1090</v>
      </c>
      <c r="G13" s="37">
        <f t="shared" si="0"/>
        <v>7500</v>
      </c>
      <c r="H13" s="38">
        <f>(F13*G13*$H$3*$J$1)/1000</f>
        <v>117720</v>
      </c>
      <c r="I13" s="7">
        <f>($F13*$G$4*$I$3*$J$1)/1000</f>
        <v>78480</v>
      </c>
      <c r="J13" s="39">
        <f>($F13*$G$4*$J$3*$J$1)/1000</f>
        <v>65400</v>
      </c>
      <c r="K13" s="436"/>
      <c r="L13" s="40" t="s">
        <v>189</v>
      </c>
      <c r="M13" s="296">
        <f>+I14</f>
        <v>36720</v>
      </c>
      <c r="N13" s="302">
        <v>0</v>
      </c>
      <c r="O13" s="94">
        <v>0</v>
      </c>
      <c r="P13" s="302">
        <f>+I53</f>
        <v>144000</v>
      </c>
      <c r="Q13" s="300">
        <v>0</v>
      </c>
    </row>
    <row r="14" spans="1:17" ht="10.8" thickBot="1" x14ac:dyDescent="0.25">
      <c r="B14" s="21" t="s">
        <v>25</v>
      </c>
      <c r="C14" s="134" t="s">
        <v>79</v>
      </c>
      <c r="D14" s="57" t="s">
        <v>36</v>
      </c>
      <c r="E14" s="36">
        <v>37561</v>
      </c>
      <c r="F14" s="6">
        <v>510</v>
      </c>
      <c r="G14" s="37">
        <f t="shared" si="0"/>
        <v>7500</v>
      </c>
      <c r="H14" s="38">
        <f>(F14*G14*$H$3*$J$1)/1000</f>
        <v>55080</v>
      </c>
      <c r="I14" s="7">
        <f>($F14*$G$4*$I$3*$J$1)/1000</f>
        <v>36720</v>
      </c>
      <c r="J14" s="39">
        <f>($F14*$G$4*$J$3*$J$1)/1000</f>
        <v>30600</v>
      </c>
      <c r="K14" s="436"/>
      <c r="L14" s="294" t="s">
        <v>201</v>
      </c>
      <c r="M14" s="297">
        <f>SUM(M10:M13)</f>
        <v>72720</v>
      </c>
      <c r="N14" s="295">
        <f>SUM(N10:N13)</f>
        <v>0</v>
      </c>
      <c r="O14" s="298">
        <f>SUM(O10:O13)</f>
        <v>141840</v>
      </c>
      <c r="P14" s="295">
        <f>SUM(P10:P13)</f>
        <v>201600</v>
      </c>
      <c r="Q14" s="299">
        <f>SUM(Q10:Q13)</f>
        <v>10800</v>
      </c>
    </row>
    <row r="15" spans="1:17" ht="10.8" thickBot="1" x14ac:dyDescent="0.25">
      <c r="C15" s="134"/>
      <c r="D15" s="41" t="s">
        <v>32</v>
      </c>
      <c r="E15" s="42"/>
      <c r="F15" s="43"/>
      <c r="G15" s="44"/>
      <c r="H15" s="55">
        <f>SUM(H12:H14)+H10</f>
        <v>416880</v>
      </c>
      <c r="I15" s="55">
        <f>SUM(I12:I14)+I10</f>
        <v>277920</v>
      </c>
      <c r="J15" s="56">
        <f>SUM(J12:J14)+J10</f>
        <v>231600</v>
      </c>
      <c r="K15" s="436"/>
      <c r="L15" s="40" t="s">
        <v>192</v>
      </c>
      <c r="M15" s="32">
        <f>+I17+I18</f>
        <v>66240</v>
      </c>
      <c r="N15" s="16">
        <v>0</v>
      </c>
      <c r="O15" s="4">
        <f>+I21</f>
        <v>36000</v>
      </c>
      <c r="P15" s="16">
        <f>+I9</f>
        <v>63360</v>
      </c>
      <c r="Q15" s="248">
        <f>+I35</f>
        <v>33120</v>
      </c>
    </row>
    <row r="16" spans="1:17" x14ac:dyDescent="0.2">
      <c r="A16" s="21" t="s">
        <v>131</v>
      </c>
      <c r="B16" s="21" t="s">
        <v>26</v>
      </c>
      <c r="C16" s="134" t="s">
        <v>123</v>
      </c>
      <c r="D16" s="57" t="s">
        <v>37</v>
      </c>
      <c r="E16" s="36">
        <v>37773</v>
      </c>
      <c r="F16" s="6">
        <v>750</v>
      </c>
      <c r="G16" s="37">
        <f t="shared" si="0"/>
        <v>7500</v>
      </c>
      <c r="H16" s="38">
        <f t="shared" ref="H16:H22" si="1">(F16*G16*$H$3*$J$1)/1000</f>
        <v>81000</v>
      </c>
      <c r="I16" s="7">
        <f t="shared" ref="I16:I22" si="2">($F16*$G$4*$I$3*$J$1)/1000</f>
        <v>54000</v>
      </c>
      <c r="J16" s="39">
        <f t="shared" ref="J16:J22" si="3">($F16*$G$4*$J$3*$J$1)/1000</f>
        <v>45000</v>
      </c>
      <c r="K16" s="436"/>
      <c r="L16" s="40" t="s">
        <v>193</v>
      </c>
      <c r="M16" s="38">
        <f>+I20</f>
        <v>76032</v>
      </c>
      <c r="N16" s="7">
        <f>+I16</f>
        <v>54000</v>
      </c>
      <c r="O16" s="6">
        <f>+I19</f>
        <v>38160</v>
      </c>
      <c r="P16" s="7">
        <f>+I55+I56+I59</f>
        <v>182160</v>
      </c>
      <c r="Q16" s="114">
        <f>+I58</f>
        <v>36000</v>
      </c>
    </row>
    <row r="17" spans="1:17" x14ac:dyDescent="0.2">
      <c r="B17" s="21" t="s">
        <v>25</v>
      </c>
      <c r="C17" s="134" t="s">
        <v>129</v>
      </c>
      <c r="D17" s="57" t="s">
        <v>38</v>
      </c>
      <c r="E17" s="36">
        <v>37681</v>
      </c>
      <c r="F17" s="6">
        <v>420</v>
      </c>
      <c r="G17" s="37">
        <f t="shared" si="0"/>
        <v>7500</v>
      </c>
      <c r="H17" s="38">
        <f t="shared" si="1"/>
        <v>45360</v>
      </c>
      <c r="I17" s="7">
        <f t="shared" si="2"/>
        <v>30240</v>
      </c>
      <c r="J17" s="39">
        <f t="shared" si="3"/>
        <v>25200</v>
      </c>
      <c r="K17" s="436"/>
      <c r="L17" s="40" t="s">
        <v>194</v>
      </c>
      <c r="M17" s="38">
        <v>0</v>
      </c>
      <c r="N17" s="7">
        <v>0</v>
      </c>
      <c r="O17" s="6">
        <f>+I22</f>
        <v>38160</v>
      </c>
      <c r="P17" s="7">
        <v>0</v>
      </c>
      <c r="Q17" s="114">
        <v>0</v>
      </c>
    </row>
    <row r="18" spans="1:17" ht="10.8" thickBot="1" x14ac:dyDescent="0.25">
      <c r="A18" s="21" t="s">
        <v>131</v>
      </c>
      <c r="B18" s="21" t="s">
        <v>25</v>
      </c>
      <c r="C18" s="134" t="s">
        <v>130</v>
      </c>
      <c r="D18" s="57" t="s">
        <v>39</v>
      </c>
      <c r="E18" s="36">
        <v>37681</v>
      </c>
      <c r="F18" s="6">
        <v>500</v>
      </c>
      <c r="G18" s="37">
        <f t="shared" si="0"/>
        <v>7500</v>
      </c>
      <c r="H18" s="38">
        <f t="shared" si="1"/>
        <v>54000</v>
      </c>
      <c r="I18" s="7">
        <f t="shared" si="2"/>
        <v>36000</v>
      </c>
      <c r="J18" s="39">
        <f t="shared" si="3"/>
        <v>30000</v>
      </c>
      <c r="K18" s="436"/>
      <c r="L18" s="40" t="s">
        <v>195</v>
      </c>
      <c r="M18" s="296">
        <v>0</v>
      </c>
      <c r="N18" s="302">
        <v>0</v>
      </c>
      <c r="O18" s="94">
        <v>0</v>
      </c>
      <c r="P18" s="302">
        <f>+I57</f>
        <v>54000</v>
      </c>
      <c r="Q18" s="300">
        <v>0</v>
      </c>
    </row>
    <row r="19" spans="1:17" ht="10.8" thickBot="1" x14ac:dyDescent="0.25">
      <c r="B19" s="21" t="s">
        <v>22</v>
      </c>
      <c r="C19" s="134" t="s">
        <v>84</v>
      </c>
      <c r="D19" s="57" t="s">
        <v>40</v>
      </c>
      <c r="E19" s="36">
        <v>37712</v>
      </c>
      <c r="F19" s="6">
        <v>530</v>
      </c>
      <c r="G19" s="37">
        <f t="shared" si="0"/>
        <v>7500</v>
      </c>
      <c r="H19" s="38">
        <f t="shared" si="1"/>
        <v>57240</v>
      </c>
      <c r="I19" s="7">
        <f t="shared" si="2"/>
        <v>38160</v>
      </c>
      <c r="J19" s="39">
        <f t="shared" si="3"/>
        <v>31800</v>
      </c>
      <c r="K19" s="436"/>
      <c r="L19" s="294" t="s">
        <v>202</v>
      </c>
      <c r="M19" s="297">
        <f>SUM(M15:M18)</f>
        <v>142272</v>
      </c>
      <c r="N19" s="295">
        <f>SUM(N15:N18)</f>
        <v>54000</v>
      </c>
      <c r="O19" s="298">
        <f>SUM(O15:O18)</f>
        <v>112320</v>
      </c>
      <c r="P19" s="295">
        <f>SUM(P15:P18)</f>
        <v>299520</v>
      </c>
      <c r="Q19" s="299">
        <f>SUM(Q15:Q18)</f>
        <v>69120</v>
      </c>
    </row>
    <row r="20" spans="1:17" x14ac:dyDescent="0.2">
      <c r="B20" s="21" t="s">
        <v>25</v>
      </c>
      <c r="C20" s="134" t="s">
        <v>79</v>
      </c>
      <c r="D20" s="57" t="s">
        <v>41</v>
      </c>
      <c r="E20" s="36">
        <v>37712</v>
      </c>
      <c r="F20" s="6">
        <v>1056</v>
      </c>
      <c r="G20" s="37">
        <f t="shared" si="0"/>
        <v>7500</v>
      </c>
      <c r="H20" s="38">
        <f t="shared" si="1"/>
        <v>114048</v>
      </c>
      <c r="I20" s="7">
        <f t="shared" si="2"/>
        <v>76032</v>
      </c>
      <c r="J20" s="39">
        <f t="shared" si="3"/>
        <v>63360</v>
      </c>
      <c r="K20" s="436"/>
      <c r="L20" s="40" t="s">
        <v>196</v>
      </c>
      <c r="M20" s="32">
        <f>+I24</f>
        <v>39600</v>
      </c>
      <c r="N20" s="16">
        <v>0</v>
      </c>
      <c r="O20" s="4">
        <v>0</v>
      </c>
      <c r="P20" s="16">
        <v>0</v>
      </c>
      <c r="Q20" s="248">
        <v>0</v>
      </c>
    </row>
    <row r="21" spans="1:17" x14ac:dyDescent="0.2">
      <c r="B21" s="21" t="s">
        <v>22</v>
      </c>
      <c r="C21" s="134" t="s">
        <v>84</v>
      </c>
      <c r="D21" s="57" t="s">
        <v>42</v>
      </c>
      <c r="E21" s="36">
        <v>37622</v>
      </c>
      <c r="F21" s="6">
        <v>500</v>
      </c>
      <c r="G21" s="37">
        <f t="shared" si="0"/>
        <v>7500</v>
      </c>
      <c r="H21" s="38">
        <f t="shared" si="1"/>
        <v>54000</v>
      </c>
      <c r="I21" s="7">
        <f t="shared" si="2"/>
        <v>36000</v>
      </c>
      <c r="J21" s="39">
        <f t="shared" si="3"/>
        <v>30000</v>
      </c>
      <c r="K21" s="436"/>
      <c r="L21" s="40" t="s">
        <v>197</v>
      </c>
      <c r="M21" s="38">
        <v>0</v>
      </c>
      <c r="N21" s="7">
        <f>+I25</f>
        <v>72000</v>
      </c>
      <c r="O21" s="6">
        <v>0</v>
      </c>
      <c r="P21" s="7">
        <v>0</v>
      </c>
      <c r="Q21" s="114">
        <v>0</v>
      </c>
    </row>
    <row r="22" spans="1:17" ht="10.8" thickBot="1" x14ac:dyDescent="0.25">
      <c r="B22" s="21" t="s">
        <v>22</v>
      </c>
      <c r="C22" s="134" t="s">
        <v>84</v>
      </c>
      <c r="D22" s="57" t="s">
        <v>43</v>
      </c>
      <c r="E22" s="36">
        <v>37865</v>
      </c>
      <c r="F22" s="6">
        <v>530</v>
      </c>
      <c r="G22" s="37">
        <f t="shared" si="0"/>
        <v>7500</v>
      </c>
      <c r="H22" s="38">
        <f t="shared" si="1"/>
        <v>57240</v>
      </c>
      <c r="I22" s="7">
        <f t="shared" si="2"/>
        <v>38160</v>
      </c>
      <c r="J22" s="39">
        <f t="shared" si="3"/>
        <v>31800</v>
      </c>
      <c r="K22" s="436"/>
      <c r="L22" s="40" t="s">
        <v>198</v>
      </c>
      <c r="M22" s="38">
        <v>0</v>
      </c>
      <c r="N22" s="7">
        <v>0</v>
      </c>
      <c r="O22" s="6">
        <v>0</v>
      </c>
      <c r="P22" s="7">
        <v>0</v>
      </c>
      <c r="Q22" s="114">
        <v>0</v>
      </c>
    </row>
    <row r="23" spans="1:17" ht="10.8" thickBot="1" x14ac:dyDescent="0.25">
      <c r="D23" s="41" t="s">
        <v>44</v>
      </c>
      <c r="E23" s="42"/>
      <c r="F23" s="43"/>
      <c r="G23" s="44"/>
      <c r="H23" s="45">
        <f>SUM(H16:H22)</f>
        <v>462888</v>
      </c>
      <c r="I23" s="45">
        <f>SUM(I16:I22)</f>
        <v>308592</v>
      </c>
      <c r="J23" s="46">
        <f>SUM(J16:J22)</f>
        <v>257160</v>
      </c>
      <c r="K23" s="436"/>
      <c r="L23" s="293" t="s">
        <v>199</v>
      </c>
      <c r="M23" s="296">
        <v>0</v>
      </c>
      <c r="N23" s="302">
        <v>0</v>
      </c>
      <c r="O23" s="94">
        <v>0</v>
      </c>
      <c r="P23" s="302">
        <v>0</v>
      </c>
      <c r="Q23" s="300">
        <v>0</v>
      </c>
    </row>
    <row r="24" spans="1:17" ht="10.8" thickBot="1" x14ac:dyDescent="0.25">
      <c r="B24" s="21" t="s">
        <v>25</v>
      </c>
      <c r="C24" s="134" t="s">
        <v>79</v>
      </c>
      <c r="D24" s="57" t="s">
        <v>45</v>
      </c>
      <c r="E24" s="36">
        <v>37987</v>
      </c>
      <c r="F24" s="6">
        <v>550</v>
      </c>
      <c r="G24" s="37">
        <f t="shared" si="0"/>
        <v>7500</v>
      </c>
      <c r="H24" s="38">
        <f>(F24*G24*$H$3*$J$1)/1000</f>
        <v>59400</v>
      </c>
      <c r="I24" s="7">
        <f>($F24*$G$4*$I$3*$J$1)/1000</f>
        <v>39600</v>
      </c>
      <c r="J24" s="39">
        <f>($F24*$G$4*$J$3*$J$1)/1000</f>
        <v>33000</v>
      </c>
      <c r="K24" s="436"/>
      <c r="L24" s="169" t="s">
        <v>203</v>
      </c>
      <c r="M24" s="297">
        <f>SUM(M20:M23)</f>
        <v>39600</v>
      </c>
      <c r="N24" s="295">
        <f>SUM(N20:N23)</f>
        <v>72000</v>
      </c>
      <c r="O24" s="298">
        <f>SUM(O20:O23)</f>
        <v>0</v>
      </c>
      <c r="P24" s="295">
        <f>SUM(P20:P23)</f>
        <v>0</v>
      </c>
      <c r="Q24" s="299">
        <f>SUM(Q20:Q23)</f>
        <v>0</v>
      </c>
    </row>
    <row r="25" spans="1:17" ht="10.8" thickBot="1" x14ac:dyDescent="0.25">
      <c r="A25" s="21" t="s">
        <v>132</v>
      </c>
      <c r="B25" s="21" t="s">
        <v>26</v>
      </c>
      <c r="C25" s="132" t="s">
        <v>123</v>
      </c>
      <c r="D25" s="57" t="s">
        <v>46</v>
      </c>
      <c r="E25" s="36">
        <v>38139</v>
      </c>
      <c r="F25" s="6">
        <v>1000</v>
      </c>
      <c r="G25" s="37">
        <f t="shared" si="0"/>
        <v>7500</v>
      </c>
      <c r="H25" s="38">
        <f>(F25*G25*$H$3*$J$1)/1000</f>
        <v>108000</v>
      </c>
      <c r="I25" s="7">
        <f>($F25*$G$4*$I$3*$J$1)/1000</f>
        <v>72000</v>
      </c>
      <c r="J25" s="39">
        <f>($F25*$G$4*$J$3*$J$1)/1000</f>
        <v>60000</v>
      </c>
      <c r="K25" s="437"/>
      <c r="L25" s="289"/>
    </row>
    <row r="26" spans="1:17" ht="10.8" thickBot="1" x14ac:dyDescent="0.25">
      <c r="D26" s="49" t="s">
        <v>47</v>
      </c>
      <c r="E26" s="50"/>
      <c r="F26" s="51"/>
      <c r="G26" s="52"/>
      <c r="H26" s="53">
        <f>SUM(H24:H25)</f>
        <v>167400</v>
      </c>
      <c r="I26" s="53">
        <f>SUM(I24:I25)</f>
        <v>111600</v>
      </c>
      <c r="J26" s="54">
        <f>SUM(J24:J25)</f>
        <v>93000</v>
      </c>
      <c r="L26" s="289"/>
    </row>
    <row r="27" spans="1:17" ht="10.8" thickBot="1" x14ac:dyDescent="0.25">
      <c r="D27" s="58" t="s">
        <v>33</v>
      </c>
      <c r="E27" s="59"/>
      <c r="F27" s="60"/>
      <c r="G27" s="61"/>
      <c r="H27" s="62">
        <f>H15+H23+H26</f>
        <v>1047168</v>
      </c>
      <c r="I27" s="62">
        <f>I15+I23+I26</f>
        <v>698112</v>
      </c>
      <c r="J27" s="63">
        <f>J15+J23+J26</f>
        <v>581760</v>
      </c>
    </row>
    <row r="28" spans="1:17" x14ac:dyDescent="0.2">
      <c r="B28" s="25" t="s">
        <v>48</v>
      </c>
      <c r="C28" s="21" t="s">
        <v>124</v>
      </c>
      <c r="D28" s="64" t="s">
        <v>49</v>
      </c>
      <c r="E28" s="36">
        <v>36708</v>
      </c>
      <c r="F28" s="6">
        <v>265</v>
      </c>
      <c r="G28" s="37">
        <f t="shared" si="0"/>
        <v>7500</v>
      </c>
      <c r="H28" s="7">
        <f>(F28*G28*$H$3*$J$1)/1000</f>
        <v>28620</v>
      </c>
      <c r="I28" s="6">
        <f>($F28*$G$4*$I$3*$J$1)/1000</f>
        <v>19080</v>
      </c>
      <c r="J28" s="39">
        <f>($F28*$G$4*$J$3*$J$1)/1000</f>
        <v>15900</v>
      </c>
    </row>
    <row r="29" spans="1:17" ht="10.8" thickBot="1" x14ac:dyDescent="0.25">
      <c r="B29" s="22"/>
      <c r="C29" s="21" t="s">
        <v>124</v>
      </c>
      <c r="D29" s="64" t="s">
        <v>50</v>
      </c>
      <c r="E29" s="36">
        <v>37043</v>
      </c>
      <c r="F29" s="6">
        <v>150</v>
      </c>
      <c r="G29" s="37">
        <f t="shared" si="0"/>
        <v>7500</v>
      </c>
      <c r="H29" s="7">
        <f>(F29*G29*$H$3*$J$1)/1000</f>
        <v>16200</v>
      </c>
      <c r="I29" s="6">
        <f>($F29*$G$4*$I$3*$J$1)/1000</f>
        <v>10800</v>
      </c>
      <c r="J29" s="39">
        <f>($F29*$G$4*$J$3*$J$1)/1000</f>
        <v>9000</v>
      </c>
    </row>
    <row r="30" spans="1:17" ht="10.8" thickBot="1" x14ac:dyDescent="0.25">
      <c r="B30" s="22"/>
      <c r="C30" s="22"/>
      <c r="D30" s="41" t="s">
        <v>51</v>
      </c>
      <c r="E30" s="42"/>
      <c r="F30" s="43"/>
      <c r="G30" s="44"/>
      <c r="H30" s="65">
        <f>SUM(H28:H29)</f>
        <v>44820</v>
      </c>
      <c r="I30" s="65">
        <f>SUM(I28:I29)</f>
        <v>29880</v>
      </c>
      <c r="J30" s="46">
        <f>SUM(J28:J29)</f>
        <v>24900</v>
      </c>
    </row>
    <row r="31" spans="1:17" ht="10.8" thickBot="1" x14ac:dyDescent="0.25">
      <c r="C31" s="21" t="s">
        <v>124</v>
      </c>
      <c r="D31" s="64" t="s">
        <v>52</v>
      </c>
      <c r="E31" s="36">
        <v>37043</v>
      </c>
      <c r="F31" s="6">
        <v>235</v>
      </c>
      <c r="G31" s="37">
        <f t="shared" si="0"/>
        <v>7500</v>
      </c>
      <c r="H31" s="7">
        <f>(F31*G31*$H$3*$J$1)/1000</f>
        <v>25380</v>
      </c>
      <c r="I31" s="6">
        <f>($F31*$G$4*$I$3*$J$1)/1000</f>
        <v>16920</v>
      </c>
      <c r="J31" s="39">
        <f>($F31*$G$4*$J$3*$J$1)/1000</f>
        <v>14100</v>
      </c>
    </row>
    <row r="32" spans="1:17" ht="10.8" thickBot="1" x14ac:dyDescent="0.25">
      <c r="D32" s="41" t="s">
        <v>29</v>
      </c>
      <c r="E32" s="42"/>
      <c r="F32" s="43"/>
      <c r="G32" s="44"/>
      <c r="H32" s="65">
        <f>SUM(H31)</f>
        <v>25380</v>
      </c>
      <c r="I32" s="65">
        <f>SUM(I31)</f>
        <v>16920</v>
      </c>
      <c r="J32" s="46">
        <f>SUM(J31)</f>
        <v>14100</v>
      </c>
    </row>
    <row r="33" spans="2:10" ht="10.8" thickBot="1" x14ac:dyDescent="0.25">
      <c r="C33" s="21" t="s">
        <v>124</v>
      </c>
      <c r="D33" s="64" t="s">
        <v>53</v>
      </c>
      <c r="E33" s="36">
        <v>37377</v>
      </c>
      <c r="F33" s="6">
        <v>150</v>
      </c>
      <c r="G33" s="37">
        <f t="shared" si="0"/>
        <v>7500</v>
      </c>
      <c r="H33" s="7">
        <f>(F33*G33*$H$3*$J$1)/1000</f>
        <v>16200</v>
      </c>
      <c r="I33" s="6">
        <f>($F33*$G$4*$I$3*$J$1)/1000</f>
        <v>10800</v>
      </c>
      <c r="J33" s="39">
        <f>($F33*$G$4*$J$3*$J$1)/1000</f>
        <v>9000</v>
      </c>
    </row>
    <row r="34" spans="2:10" ht="10.8" thickBot="1" x14ac:dyDescent="0.25">
      <c r="D34" s="41" t="s">
        <v>32</v>
      </c>
      <c r="E34" s="42"/>
      <c r="F34" s="43"/>
      <c r="G34" s="44"/>
      <c r="H34" s="65">
        <f>SUM(H33)+H37</f>
        <v>96012</v>
      </c>
      <c r="I34" s="65">
        <f>SUM(I33)+I37</f>
        <v>64008</v>
      </c>
      <c r="J34" s="46">
        <f>SUM(J33)+J37</f>
        <v>53340</v>
      </c>
    </row>
    <row r="35" spans="2:10" ht="10.8" thickBot="1" x14ac:dyDescent="0.25">
      <c r="C35" s="21" t="s">
        <v>124</v>
      </c>
      <c r="D35" s="64" t="s">
        <v>54</v>
      </c>
      <c r="E35" s="36">
        <v>37622</v>
      </c>
      <c r="F35" s="6">
        <v>460</v>
      </c>
      <c r="G35" s="37">
        <f t="shared" si="0"/>
        <v>7500</v>
      </c>
      <c r="H35" s="7">
        <f>(F35*G35*$H$3*$J$1)/1000</f>
        <v>49680</v>
      </c>
      <c r="I35" s="6">
        <f>($F35*$G$4*$I$3*$J$1)/1000</f>
        <v>33120</v>
      </c>
      <c r="J35" s="39">
        <f>($F35*$G$4*$J$3*$J$1)/1000</f>
        <v>27600</v>
      </c>
    </row>
    <row r="36" spans="2:10" ht="10.8" thickBot="1" x14ac:dyDescent="0.25">
      <c r="D36" s="41" t="s">
        <v>44</v>
      </c>
      <c r="E36" s="42"/>
      <c r="F36" s="43"/>
      <c r="G36" s="44"/>
      <c r="H36" s="65">
        <f>SUM(H35)+H38</f>
        <v>85752</v>
      </c>
      <c r="I36" s="65">
        <f>SUM(I35)+I38</f>
        <v>57168</v>
      </c>
      <c r="J36" s="46">
        <f>SUM(J35)+J38</f>
        <v>47640</v>
      </c>
    </row>
    <row r="37" spans="2:10" x14ac:dyDescent="0.2">
      <c r="C37" s="21" t="s">
        <v>124</v>
      </c>
      <c r="D37" s="64" t="s">
        <v>55</v>
      </c>
      <c r="E37" s="66">
        <v>2002</v>
      </c>
      <c r="F37" s="6">
        <v>739</v>
      </c>
      <c r="G37" s="37">
        <f t="shared" si="0"/>
        <v>7500</v>
      </c>
      <c r="H37" s="7">
        <f>(F37*G37*$H$3*$J$1)/1000</f>
        <v>79812</v>
      </c>
      <c r="I37" s="6">
        <f>($F37*$G$4*$I$3*$J$1)/1000</f>
        <v>53208</v>
      </c>
      <c r="J37" s="39">
        <f>($F37*$G$4*$J$3*$J$1)/1000</f>
        <v>44340</v>
      </c>
    </row>
    <row r="38" spans="2:10" x14ac:dyDescent="0.2">
      <c r="C38" s="21" t="s">
        <v>124</v>
      </c>
      <c r="D38" s="64" t="s">
        <v>55</v>
      </c>
      <c r="E38" s="66">
        <v>2003</v>
      </c>
      <c r="F38" s="6">
        <v>334</v>
      </c>
      <c r="G38" s="37">
        <f t="shared" si="0"/>
        <v>7500</v>
      </c>
      <c r="H38" s="7">
        <f>(F38*G38*$H$3*$J$1)/1000</f>
        <v>36072</v>
      </c>
      <c r="I38" s="6">
        <f>($F38*$G$4*$I$3*$J$1)/1000</f>
        <v>24048</v>
      </c>
      <c r="J38" s="39">
        <f>($F38*$G$4*$J$3*$J$1)/1000</f>
        <v>20040</v>
      </c>
    </row>
    <row r="39" spans="2:10" ht="10.8" thickBot="1" x14ac:dyDescent="0.25">
      <c r="C39" s="21" t="s">
        <v>124</v>
      </c>
      <c r="D39" s="64" t="s">
        <v>55</v>
      </c>
      <c r="E39" s="66">
        <v>2004</v>
      </c>
      <c r="F39" s="6">
        <v>516</v>
      </c>
      <c r="G39" s="37">
        <f t="shared" si="0"/>
        <v>7500</v>
      </c>
      <c r="H39" s="7">
        <f>(F39*G39*$H$3*$J$1)/1000</f>
        <v>55728</v>
      </c>
      <c r="I39" s="6">
        <f>($F39*$G$4*$I$3*$J$1)/1000</f>
        <v>37152</v>
      </c>
      <c r="J39" s="39">
        <f>($F39*$G$4*$J$3*$J$1)/1000</f>
        <v>30960</v>
      </c>
    </row>
    <row r="40" spans="2:10" ht="10.8" thickBot="1" x14ac:dyDescent="0.25">
      <c r="D40" s="41" t="s">
        <v>47</v>
      </c>
      <c r="E40" s="67"/>
      <c r="F40" s="43"/>
      <c r="G40" s="44"/>
      <c r="H40" s="65">
        <f>SUM(H39)</f>
        <v>55728</v>
      </c>
      <c r="I40" s="55">
        <f>SUM(I39)</f>
        <v>37152</v>
      </c>
      <c r="J40" s="46">
        <f>SUM(J39)</f>
        <v>30960</v>
      </c>
    </row>
    <row r="41" spans="2:10" ht="10.8" thickBot="1" x14ac:dyDescent="0.25">
      <c r="D41" s="58" t="s">
        <v>56</v>
      </c>
      <c r="E41" s="68"/>
      <c r="F41" s="60"/>
      <c r="G41" s="61"/>
      <c r="H41" s="69">
        <f>H30+H32+H34+H36+H40</f>
        <v>307692</v>
      </c>
      <c r="I41" s="69">
        <f>I30+I32+I34+I36+I40</f>
        <v>205128</v>
      </c>
      <c r="J41" s="63">
        <f>J30+J32+J34+J36+J40</f>
        <v>170940</v>
      </c>
    </row>
    <row r="42" spans="2:10" x14ac:dyDescent="0.2">
      <c r="B42" s="25" t="s">
        <v>57</v>
      </c>
      <c r="C42" s="25"/>
      <c r="D42" s="70"/>
      <c r="E42" s="71"/>
      <c r="F42" s="72"/>
      <c r="G42" s="72"/>
      <c r="H42" s="72"/>
      <c r="I42" s="71"/>
      <c r="J42" s="73"/>
    </row>
    <row r="43" spans="2:10" ht="10.8" thickBot="1" x14ac:dyDescent="0.25">
      <c r="B43" s="21" t="s">
        <v>58</v>
      </c>
      <c r="C43" s="21" t="s">
        <v>125</v>
      </c>
      <c r="D43" s="64" t="s">
        <v>59</v>
      </c>
      <c r="E43" s="36">
        <v>36647</v>
      </c>
      <c r="F43" s="6">
        <v>140</v>
      </c>
      <c r="G43" s="37">
        <f t="shared" si="0"/>
        <v>7500</v>
      </c>
      <c r="H43" s="7">
        <f>(F43*G43*$H$3*$J$1)/1000</f>
        <v>15120</v>
      </c>
      <c r="I43" s="7">
        <f>($F43*$G$4*$I$3*$J$1)/1000</f>
        <v>10080</v>
      </c>
      <c r="J43" s="39">
        <f>($F43*$G$4*$J$3*$J$1)/1000</f>
        <v>8400</v>
      </c>
    </row>
    <row r="44" spans="2:10" ht="10.8" thickBot="1" x14ac:dyDescent="0.25">
      <c r="B44" s="22"/>
      <c r="C44" s="22"/>
      <c r="D44" s="41" t="s">
        <v>51</v>
      </c>
      <c r="E44" s="67"/>
      <c r="F44" s="43"/>
      <c r="G44" s="43"/>
      <c r="H44" s="55">
        <f>SUM(H43)</f>
        <v>15120</v>
      </c>
      <c r="I44" s="65">
        <f>SUM(I43)</f>
        <v>10080</v>
      </c>
      <c r="J44" s="56">
        <f>SUM(J43)</f>
        <v>8400</v>
      </c>
    </row>
    <row r="45" spans="2:10" x14ac:dyDescent="0.2">
      <c r="B45" s="21" t="s">
        <v>60</v>
      </c>
      <c r="C45" s="21" t="s">
        <v>126</v>
      </c>
      <c r="D45" s="64" t="s">
        <v>61</v>
      </c>
      <c r="E45" s="36">
        <v>37012</v>
      </c>
      <c r="F45" s="6">
        <v>545</v>
      </c>
      <c r="G45" s="37">
        <f t="shared" si="0"/>
        <v>7500</v>
      </c>
      <c r="H45" s="7">
        <f>(F45*G45*$H$3*$J$1)/1000</f>
        <v>58860</v>
      </c>
      <c r="I45" s="7">
        <f>($F45*$G$4*$I$3*$J$1)/1000</f>
        <v>39240</v>
      </c>
      <c r="J45" s="39">
        <f>($F45*$G$4*$J$3*$J$1)/1000</f>
        <v>32700</v>
      </c>
    </row>
    <row r="46" spans="2:10" x14ac:dyDescent="0.2">
      <c r="B46" s="21" t="s">
        <v>60</v>
      </c>
      <c r="C46" s="21" t="s">
        <v>122</v>
      </c>
      <c r="D46" s="64" t="s">
        <v>62</v>
      </c>
      <c r="E46" s="36">
        <v>37012</v>
      </c>
      <c r="F46" s="6">
        <v>520</v>
      </c>
      <c r="G46" s="37">
        <f t="shared" si="0"/>
        <v>7500</v>
      </c>
      <c r="H46" s="7">
        <f>(F46*G46*$H$3*$J$1)/1000</f>
        <v>56160</v>
      </c>
      <c r="I46" s="7">
        <f>($F46*$G$4*$I$3*$J$1)/1000</f>
        <v>37440</v>
      </c>
      <c r="J46" s="39">
        <f>($F46*$G$4*$J$3*$J$1)/1000</f>
        <v>31200</v>
      </c>
    </row>
    <row r="47" spans="2:10" x14ac:dyDescent="0.2">
      <c r="B47" s="21" t="s">
        <v>60</v>
      </c>
      <c r="C47" s="21" t="s">
        <v>122</v>
      </c>
      <c r="D47" s="64" t="s">
        <v>63</v>
      </c>
      <c r="E47" s="36">
        <v>37043</v>
      </c>
      <c r="F47" s="6">
        <v>560</v>
      </c>
      <c r="G47" s="6">
        <v>7000</v>
      </c>
      <c r="H47" s="7">
        <f>(F47*G47*$H$3*$J$1)/1000</f>
        <v>56448</v>
      </c>
      <c r="I47" s="7">
        <f>($F47*$G$4*$I$3*$J$1)/1000</f>
        <v>40320</v>
      </c>
      <c r="J47" s="39">
        <f>($F47*$G$4*$J$3*$J$1)/1000</f>
        <v>33600</v>
      </c>
    </row>
    <row r="48" spans="2:10" x14ac:dyDescent="0.2">
      <c r="B48" s="21" t="s">
        <v>60</v>
      </c>
      <c r="C48" s="21" t="s">
        <v>122</v>
      </c>
      <c r="D48" s="64" t="s">
        <v>64</v>
      </c>
      <c r="E48" s="36">
        <v>37104</v>
      </c>
      <c r="F48" s="6">
        <v>70</v>
      </c>
      <c r="G48" s="37">
        <f t="shared" si="0"/>
        <v>7500</v>
      </c>
      <c r="H48" s="7">
        <f>(F48*G48*$H$3*$J$1)/1000</f>
        <v>7560</v>
      </c>
      <c r="I48" s="7">
        <f>($F48*$G$4*$I$3*$J$1)/1000</f>
        <v>5040</v>
      </c>
      <c r="J48" s="39">
        <f>($F48*$G$4*$J$3*$J$1)/1000</f>
        <v>4200</v>
      </c>
    </row>
    <row r="49" spans="1:10" ht="10.8" thickBot="1" x14ac:dyDescent="0.25">
      <c r="B49" s="21" t="s">
        <v>60</v>
      </c>
      <c r="C49" s="21" t="s">
        <v>122</v>
      </c>
      <c r="D49" s="64" t="s">
        <v>65</v>
      </c>
      <c r="E49" s="36">
        <v>37226</v>
      </c>
      <c r="F49" s="6">
        <v>500</v>
      </c>
      <c r="G49" s="37">
        <f t="shared" si="0"/>
        <v>7500</v>
      </c>
      <c r="H49" s="7">
        <f>(F49*G49*$H$3*$J$1)/1000</f>
        <v>54000</v>
      </c>
      <c r="I49" s="7">
        <f>($F49*$G$4*$I$3*$J$1)/1000</f>
        <v>36000</v>
      </c>
      <c r="J49" s="39">
        <f>($F49*$G$4*$J$3*$J$1)/1000</f>
        <v>30000</v>
      </c>
    </row>
    <row r="50" spans="1:10" ht="10.8" thickBot="1" x14ac:dyDescent="0.25">
      <c r="D50" s="41" t="s">
        <v>29</v>
      </c>
      <c r="E50" s="67"/>
      <c r="F50" s="43"/>
      <c r="G50" s="43"/>
      <c r="H50" s="55">
        <f>SUM(H45:H49)</f>
        <v>233028</v>
      </c>
      <c r="I50" s="65">
        <f>SUM(I45:I49)</f>
        <v>158040</v>
      </c>
      <c r="J50" s="56">
        <f>SUM(J45:J49)</f>
        <v>131700</v>
      </c>
    </row>
    <row r="51" spans="1:10" x14ac:dyDescent="0.2">
      <c r="B51" s="21" t="s">
        <v>60</v>
      </c>
      <c r="C51" s="21" t="s">
        <v>122</v>
      </c>
      <c r="D51" s="64" t="s">
        <v>66</v>
      </c>
      <c r="E51" s="36">
        <v>37469</v>
      </c>
      <c r="F51" s="6">
        <v>550</v>
      </c>
      <c r="G51" s="37">
        <f t="shared" si="0"/>
        <v>7500</v>
      </c>
      <c r="H51" s="7">
        <f>(F51*G51*$H$3*$J$1)/1000</f>
        <v>59400</v>
      </c>
      <c r="I51" s="7">
        <f>($F51*$G$4*$I$3*$J$1)/1000</f>
        <v>39600</v>
      </c>
      <c r="J51" s="39">
        <f>($F51*$G$4*$J$3*$J$1)/1000</f>
        <v>33000</v>
      </c>
    </row>
    <row r="52" spans="1:10" x14ac:dyDescent="0.2">
      <c r="A52" s="21" t="s">
        <v>133</v>
      </c>
      <c r="B52" s="21" t="s">
        <v>67</v>
      </c>
      <c r="C52" s="21" t="s">
        <v>127</v>
      </c>
      <c r="D52" s="64" t="s">
        <v>68</v>
      </c>
      <c r="E52" s="36">
        <v>37408</v>
      </c>
      <c r="F52" s="6">
        <v>250</v>
      </c>
      <c r="G52" s="37">
        <f t="shared" si="0"/>
        <v>7500</v>
      </c>
      <c r="H52" s="7">
        <f>(F52*G52*$H$3*$J$1)/1000</f>
        <v>27000</v>
      </c>
      <c r="I52" s="7">
        <f>($F52*$G$4*$I$3*$J$1)/1000</f>
        <v>18000</v>
      </c>
      <c r="J52" s="39">
        <f>($F52*$G$4*$J$3*$J$1)/1000</f>
        <v>15000</v>
      </c>
    </row>
    <row r="53" spans="1:10" ht="10.8" thickBot="1" x14ac:dyDescent="0.25">
      <c r="B53" s="21" t="s">
        <v>60</v>
      </c>
      <c r="C53" s="21" t="s">
        <v>122</v>
      </c>
      <c r="D53" s="40" t="s">
        <v>69</v>
      </c>
      <c r="E53" s="74">
        <v>37591</v>
      </c>
      <c r="F53" s="6">
        <v>2000</v>
      </c>
      <c r="G53" s="37">
        <f t="shared" si="0"/>
        <v>7500</v>
      </c>
      <c r="H53" s="7">
        <f>(F53*G53*$H$3*$J$1)/1000</f>
        <v>216000</v>
      </c>
      <c r="I53" s="7">
        <f>($F53*$G$4*$I$3*$J$1)/1000</f>
        <v>144000</v>
      </c>
      <c r="J53" s="39">
        <f>($F53*$G$4*$J$3*$J$1)/1000</f>
        <v>120000</v>
      </c>
    </row>
    <row r="54" spans="1:10" ht="10.8" thickBot="1" x14ac:dyDescent="0.25">
      <c r="D54" s="75" t="s">
        <v>32</v>
      </c>
      <c r="E54" s="76"/>
      <c r="F54" s="43"/>
      <c r="G54" s="43"/>
      <c r="H54" s="65">
        <f>SUM(H51:H53)</f>
        <v>302400</v>
      </c>
      <c r="I54" s="65">
        <f>SUM(I51:I53)</f>
        <v>201600</v>
      </c>
      <c r="J54" s="46">
        <f>SUM(J51:J53)</f>
        <v>168000</v>
      </c>
    </row>
    <row r="55" spans="1:10" x14ac:dyDescent="0.2">
      <c r="B55" s="21" t="s">
        <v>60</v>
      </c>
      <c r="C55" s="21" t="s">
        <v>122</v>
      </c>
      <c r="D55" s="77" t="s">
        <v>70</v>
      </c>
      <c r="E55" s="78">
        <v>37773</v>
      </c>
      <c r="F55" s="79">
        <v>1000</v>
      </c>
      <c r="G55" s="31">
        <f t="shared" si="0"/>
        <v>7500</v>
      </c>
      <c r="H55" s="7">
        <f t="shared" ref="H55:H60" si="4">(F55*G55*$H$3*$J$1)/1000</f>
        <v>108000</v>
      </c>
      <c r="I55" s="7">
        <f t="shared" ref="I55:I60" si="5">($F55*$G$4*$I$3*$J$1)/1000</f>
        <v>72000</v>
      </c>
      <c r="J55" s="39">
        <f t="shared" ref="J55:J60" si="6">($F55*$G$4*$J$3*$J$1)/1000</f>
        <v>60000</v>
      </c>
    </row>
    <row r="56" spans="1:10" x14ac:dyDescent="0.2">
      <c r="B56" s="21" t="s">
        <v>60</v>
      </c>
      <c r="C56" s="21" t="s">
        <v>122</v>
      </c>
      <c r="D56" s="77" t="s">
        <v>71</v>
      </c>
      <c r="E56" s="80">
        <v>37773</v>
      </c>
      <c r="F56" s="81">
        <v>530</v>
      </c>
      <c r="G56" s="37">
        <f t="shared" si="0"/>
        <v>7500</v>
      </c>
      <c r="H56" s="7">
        <f t="shared" si="4"/>
        <v>57240</v>
      </c>
      <c r="I56" s="7">
        <f t="shared" si="5"/>
        <v>38160</v>
      </c>
      <c r="J56" s="39">
        <f t="shared" si="6"/>
        <v>31800</v>
      </c>
    </row>
    <row r="57" spans="1:10" x14ac:dyDescent="0.2">
      <c r="B57" s="21" t="s">
        <v>60</v>
      </c>
      <c r="C57" s="21" t="s">
        <v>122</v>
      </c>
      <c r="D57" s="40" t="s">
        <v>72</v>
      </c>
      <c r="E57" s="80">
        <v>37956</v>
      </c>
      <c r="F57" s="81">
        <v>750</v>
      </c>
      <c r="G57" s="37">
        <f t="shared" si="0"/>
        <v>7500</v>
      </c>
      <c r="H57" s="7">
        <f t="shared" si="4"/>
        <v>81000</v>
      </c>
      <c r="I57" s="7">
        <f t="shared" si="5"/>
        <v>54000</v>
      </c>
      <c r="J57" s="39">
        <f t="shared" si="6"/>
        <v>45000</v>
      </c>
    </row>
    <row r="58" spans="1:10" x14ac:dyDescent="0.2">
      <c r="B58" s="21" t="s">
        <v>67</v>
      </c>
      <c r="C58" s="132" t="s">
        <v>128</v>
      </c>
      <c r="D58" s="40" t="s">
        <v>74</v>
      </c>
      <c r="E58" s="80">
        <v>37773</v>
      </c>
      <c r="F58" s="81">
        <v>500</v>
      </c>
      <c r="G58" s="37">
        <f t="shared" si="0"/>
        <v>7500</v>
      </c>
      <c r="H58" s="7">
        <f t="shared" si="4"/>
        <v>54000</v>
      </c>
      <c r="I58" s="7">
        <f t="shared" si="5"/>
        <v>36000</v>
      </c>
      <c r="J58" s="39">
        <f t="shared" si="6"/>
        <v>30000</v>
      </c>
    </row>
    <row r="59" spans="1:10" x14ac:dyDescent="0.2">
      <c r="A59" s="21" t="s">
        <v>131</v>
      </c>
      <c r="B59" s="21" t="s">
        <v>67</v>
      </c>
      <c r="C59" s="21" t="s">
        <v>127</v>
      </c>
      <c r="D59" s="40" t="s">
        <v>75</v>
      </c>
      <c r="E59" s="80">
        <v>37773</v>
      </c>
      <c r="F59" s="81">
        <v>1000</v>
      </c>
      <c r="G59" s="37">
        <f t="shared" si="0"/>
        <v>7500</v>
      </c>
      <c r="H59" s="7">
        <f t="shared" si="4"/>
        <v>108000</v>
      </c>
      <c r="I59" s="7">
        <f t="shared" si="5"/>
        <v>72000</v>
      </c>
      <c r="J59" s="39">
        <f t="shared" si="6"/>
        <v>60000</v>
      </c>
    </row>
    <row r="60" spans="1:10" ht="10.8" thickBot="1" x14ac:dyDescent="0.25">
      <c r="B60" s="21" t="s">
        <v>67</v>
      </c>
      <c r="C60" s="21" t="s">
        <v>127</v>
      </c>
      <c r="D60" s="40" t="s">
        <v>208</v>
      </c>
      <c r="E60" s="80">
        <v>37773</v>
      </c>
      <c r="F60" s="81">
        <v>500</v>
      </c>
      <c r="G60" s="37">
        <f t="shared" si="0"/>
        <v>7500</v>
      </c>
      <c r="H60" s="7">
        <f t="shared" si="4"/>
        <v>54000</v>
      </c>
      <c r="I60" s="7">
        <f t="shared" si="5"/>
        <v>36000</v>
      </c>
      <c r="J60" s="39">
        <f t="shared" si="6"/>
        <v>30000</v>
      </c>
    </row>
    <row r="61" spans="1:10" ht="10.8" thickBot="1" x14ac:dyDescent="0.25">
      <c r="D61" s="75" t="s">
        <v>44</v>
      </c>
      <c r="E61" s="76"/>
      <c r="F61" s="43"/>
      <c r="G61" s="82"/>
      <c r="H61" s="55">
        <f>SUM(H55:H60)</f>
        <v>462240</v>
      </c>
      <c r="I61" s="55">
        <f>SUM(I55:I60)</f>
        <v>308160</v>
      </c>
      <c r="J61" s="56">
        <f>SUM(J55:J60)</f>
        <v>256800</v>
      </c>
    </row>
    <row r="62" spans="1:10" ht="10.8" thickBot="1" x14ac:dyDescent="0.25">
      <c r="D62" s="83" t="s">
        <v>73</v>
      </c>
      <c r="E62" s="84"/>
      <c r="F62" s="60"/>
      <c r="G62" s="60"/>
      <c r="H62" s="69">
        <f>H44+H50+H54+H61</f>
        <v>1012788</v>
      </c>
      <c r="I62" s="69">
        <f>I44+I50+I54+I61</f>
        <v>677880</v>
      </c>
      <c r="J62" s="63">
        <f>J44+J50+J54+J61</f>
        <v>564900</v>
      </c>
    </row>
  </sheetData>
  <mergeCells count="4">
    <mergeCell ref="H2:J2"/>
    <mergeCell ref="H1:I1"/>
    <mergeCell ref="K12:K25"/>
    <mergeCell ref="K4:K10"/>
  </mergeCells>
  <printOptions horizontalCentered="1" verticalCentered="1"/>
  <pageMargins left="0.75" right="0.25" top="0.54" bottom="0.54" header="0.5" footer="0.5"/>
  <pageSetup scale="7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N1472"/>
  <sheetViews>
    <sheetView topLeftCell="G1" workbookViewId="0">
      <selection activeCell="Q5" sqref="Q5"/>
    </sheetView>
  </sheetViews>
  <sheetFormatPr defaultColWidth="9.109375" defaultRowHeight="10.199999999999999" x14ac:dyDescent="0.2"/>
  <cols>
    <col min="1" max="2" width="9.109375" style="97"/>
    <col min="3" max="12" width="9.109375" style="21"/>
    <col min="13" max="13" width="19" style="21" bestFit="1" customWidth="1"/>
    <col min="14" max="14" width="9.109375" style="97"/>
    <col min="15" max="15" width="9" style="142" customWidth="1"/>
    <col min="16" max="16" width="8.44140625" style="143" customWidth="1"/>
    <col min="17" max="17" width="6.88671875" style="142" customWidth="1"/>
    <col min="18" max="18" width="8.44140625" style="143" customWidth="1"/>
    <col min="19" max="19" width="8.5546875" style="142" bestFit="1" customWidth="1"/>
    <col min="20" max="20" width="8.44140625" style="143" customWidth="1"/>
    <col min="21" max="23" width="9.109375" style="21"/>
    <col min="24" max="24" width="10" style="21" bestFit="1" customWidth="1"/>
    <col min="25" max="25" width="9.109375" style="21"/>
    <col min="26" max="26" width="11.6640625" style="21" customWidth="1"/>
    <col min="27" max="27" width="11.5546875" style="21" customWidth="1"/>
    <col min="28" max="28" width="11.109375" style="21" customWidth="1"/>
    <col min="29" max="29" width="11.44140625" style="21" customWidth="1"/>
    <col min="30" max="30" width="12.88671875" style="21" bestFit="1" customWidth="1"/>
    <col min="31" max="31" width="9.109375" style="21"/>
    <col min="32" max="33" width="11.109375" style="21" customWidth="1"/>
    <col min="34" max="34" width="9.109375" style="21"/>
    <col min="35" max="35" width="12.5546875" style="21" customWidth="1"/>
    <col min="36" max="36" width="10.5546875" style="21" customWidth="1"/>
    <col min="37" max="37" width="9.109375" style="21"/>
    <col min="38" max="38" width="10" style="21" customWidth="1"/>
    <col min="39" max="39" width="9.88671875" style="21" customWidth="1"/>
    <col min="40" max="40" width="11.5546875" style="21" customWidth="1"/>
    <col min="41" max="16384" width="9.109375" style="21"/>
  </cols>
  <sheetData>
    <row r="1" spans="1:40" ht="10.8" thickBot="1" x14ac:dyDescent="0.25">
      <c r="A1" s="99">
        <f ca="1">TODAY()</f>
        <v>36903</v>
      </c>
      <c r="B1" s="99"/>
      <c r="I1" s="21" t="s">
        <v>120</v>
      </c>
      <c r="M1" s="131">
        <f>'Gas Demand Outlook'!$G$2/1000</f>
        <v>7.5</v>
      </c>
      <c r="N1" s="99"/>
      <c r="O1" s="21"/>
      <c r="P1" s="21"/>
      <c r="Q1" s="21"/>
      <c r="R1" s="21"/>
      <c r="S1" s="21"/>
      <c r="T1" s="21"/>
      <c r="Y1" s="21">
        <f>SUM(Y2:AE2)</f>
        <v>214</v>
      </c>
      <c r="AI1" s="21">
        <f>SUM(AI2:AM2)</f>
        <v>151</v>
      </c>
    </row>
    <row r="2" spans="1:40" s="25" customFormat="1" ht="10.8" thickBot="1" x14ac:dyDescent="0.25">
      <c r="A2" s="98" t="s">
        <v>83</v>
      </c>
      <c r="B2" s="98" t="s">
        <v>118</v>
      </c>
      <c r="C2" s="25" t="s">
        <v>79</v>
      </c>
      <c r="D2" s="25" t="s">
        <v>48</v>
      </c>
      <c r="E2" s="25" t="s">
        <v>80</v>
      </c>
      <c r="F2" s="25" t="s">
        <v>81</v>
      </c>
      <c r="G2" s="25" t="s">
        <v>82</v>
      </c>
      <c r="H2" s="25" t="s">
        <v>84</v>
      </c>
      <c r="I2" s="25" t="s">
        <v>153</v>
      </c>
      <c r="J2" s="25" t="s">
        <v>205</v>
      </c>
      <c r="K2" s="25" t="s">
        <v>206</v>
      </c>
      <c r="L2" s="25" t="s">
        <v>207</v>
      </c>
      <c r="M2" s="25" t="s">
        <v>119</v>
      </c>
      <c r="N2" s="98" t="s">
        <v>83</v>
      </c>
      <c r="O2" s="217" t="s">
        <v>154</v>
      </c>
      <c r="P2" s="218" t="s">
        <v>155</v>
      </c>
      <c r="Q2" s="219" t="s">
        <v>156</v>
      </c>
      <c r="R2" s="220" t="s">
        <v>157</v>
      </c>
      <c r="S2" s="221" t="s">
        <v>158</v>
      </c>
      <c r="T2" s="222" t="s">
        <v>159</v>
      </c>
      <c r="Y2" s="108">
        <f t="shared" ref="Y2:AD2" si="0">Z3-Y3</f>
        <v>30</v>
      </c>
      <c r="Z2" s="108">
        <f t="shared" si="0"/>
        <v>31</v>
      </c>
      <c r="AA2" s="108">
        <f t="shared" si="0"/>
        <v>30</v>
      </c>
      <c r="AB2" s="108">
        <f t="shared" si="0"/>
        <v>31</v>
      </c>
      <c r="AC2" s="108">
        <f t="shared" si="0"/>
        <v>31</v>
      </c>
      <c r="AD2" s="108">
        <f t="shared" si="0"/>
        <v>30</v>
      </c>
      <c r="AE2" s="108">
        <v>31</v>
      </c>
      <c r="AI2" s="108">
        <f>AJ3-AI3</f>
        <v>30</v>
      </c>
      <c r="AJ2" s="108">
        <f>AK3-AJ3</f>
        <v>31</v>
      </c>
      <c r="AK2" s="108">
        <f>AL3-AK3</f>
        <v>31</v>
      </c>
      <c r="AL2" s="108">
        <f>AM3-AL3</f>
        <v>28</v>
      </c>
      <c r="AM2" s="108">
        <v>31</v>
      </c>
    </row>
    <row r="3" spans="1:40" ht="10.8" thickBot="1" x14ac:dyDescent="0.25">
      <c r="A3" s="97">
        <f ca="1">DATE(YEAR($A$1),MONTH($A$1)+1,1)</f>
        <v>36923</v>
      </c>
      <c r="B3" s="100">
        <f ca="1">VLOOKUP($A3,[2]CurveFetch!$D$8:$R$1000,2,0)</f>
        <v>8.7080000000000002</v>
      </c>
      <c r="C3" s="100">
        <f ca="1">VLOOKUP($A3,[2]CurveFetch!$D$8:$R$1000,7,0)</f>
        <v>1.2</v>
      </c>
      <c r="D3" s="100">
        <f ca="1">VLOOKUP($A3,[2]CurveFetch!$D$8:$R$1000,5,0)</f>
        <v>-0.55000000000000004</v>
      </c>
      <c r="E3" s="100">
        <f ca="1">VLOOKUP($A3,[2]CurveFetch!$D$8:$R$1000,4,0)</f>
        <v>-0.23</v>
      </c>
      <c r="F3" s="100">
        <f ca="1">VLOOKUP($A3,[2]CurveFetch!$D$8:$R$1000,15,0)</f>
        <v>-0.18</v>
      </c>
      <c r="G3" s="100">
        <f ca="1">VLOOKUP($A3,[2]CurveFetch!$D$8:$R$1000,3,0)</f>
        <v>-0.47499999999999998</v>
      </c>
      <c r="H3" s="100">
        <f ca="1">VLOOKUP($A3,[2]CurveFetch!$D$8:$R$1000,9,0)</f>
        <v>1.4</v>
      </c>
      <c r="I3" s="100">
        <f ca="1">VLOOKUP($A3,[2]CurveFetch!$D$8:$R$1000,11,0)</f>
        <v>6.1440366545970002E-2</v>
      </c>
      <c r="J3" s="100">
        <f ca="1">VLOOKUP($A3,[2]CurveFetch!$D$8:$R$1000,8,0)</f>
        <v>1</v>
      </c>
      <c r="K3" s="100">
        <f ca="1">C3-J3</f>
        <v>0.19999999999999996</v>
      </c>
      <c r="L3" s="100">
        <f ca="1">C3-F3</f>
        <v>1.38</v>
      </c>
      <c r="M3" s="100">
        <f ca="1">($B3+$C3)*$M$1</f>
        <v>74.31</v>
      </c>
      <c r="N3" s="97">
        <f ca="1">DATE(YEAR($A$1),MONTH($A$1)+1,1)</f>
        <v>36923</v>
      </c>
      <c r="O3" s="100">
        <f ca="1">VLOOKUP($A3,[2]CurveFetch!$D$8:$V$1000,16,0)</f>
        <v>162</v>
      </c>
      <c r="P3" s="141">
        <f ca="1">O3/2</f>
        <v>81</v>
      </c>
      <c r="Q3" s="100">
        <f ca="1">VLOOKUP($A3,[2]CurveFetch!$D$8:$V$1000,16,0)</f>
        <v>162</v>
      </c>
      <c r="R3" s="141">
        <f ca="1">Q3/2</f>
        <v>81</v>
      </c>
      <c r="S3" s="100">
        <f ca="1">VLOOKUP($A3,[2]CurveFetch!$D$8:$V$1000,16,0)</f>
        <v>162</v>
      </c>
      <c r="T3" s="141">
        <f ca="1">S3/2</f>
        <v>81</v>
      </c>
      <c r="U3" s="100"/>
      <c r="V3" s="100"/>
      <c r="Y3" s="98">
        <v>36982</v>
      </c>
      <c r="Z3" s="98">
        <v>37012</v>
      </c>
      <c r="AA3" s="98">
        <v>37043</v>
      </c>
      <c r="AB3" s="98">
        <v>37073</v>
      </c>
      <c r="AC3" s="98">
        <v>37104</v>
      </c>
      <c r="AD3" s="98">
        <v>37135</v>
      </c>
      <c r="AE3" s="98">
        <v>37165</v>
      </c>
      <c r="AF3" s="25" t="s">
        <v>85</v>
      </c>
      <c r="AG3" s="25"/>
      <c r="AI3" s="98">
        <v>37196</v>
      </c>
      <c r="AJ3" s="98">
        <v>37226</v>
      </c>
      <c r="AK3" s="98">
        <v>37257</v>
      </c>
      <c r="AL3" s="98">
        <v>37288</v>
      </c>
      <c r="AM3" s="98">
        <v>37316</v>
      </c>
      <c r="AN3" s="25" t="s">
        <v>93</v>
      </c>
    </row>
    <row r="4" spans="1:40" x14ac:dyDescent="0.2">
      <c r="A4" s="97">
        <f ca="1">DATE(YEAR(A3),MONTH(A3)+1,1)</f>
        <v>36951</v>
      </c>
      <c r="B4" s="100">
        <f ca="1">VLOOKUP($A4,[2]CurveFetch!$D$8:$R$1000,2,0)</f>
        <v>8.2240000000000002</v>
      </c>
      <c r="C4" s="100">
        <f ca="1">VLOOKUP($A4,[2]CurveFetch!$D$8:$R$1000,7,0)</f>
        <v>0.95</v>
      </c>
      <c r="D4" s="100">
        <f ca="1">VLOOKUP($A4,[2]CurveFetch!$D$8:$R$1000,5,0)</f>
        <v>-0.52</v>
      </c>
      <c r="E4" s="100">
        <f ca="1">VLOOKUP($A4,[2]CurveFetch!$D$8:$R$1000,4,0)</f>
        <v>-0.23</v>
      </c>
      <c r="F4" s="100">
        <f ca="1">VLOOKUP($A4,[2]CurveFetch!$D$8:$R$1000,15,0)</f>
        <v>-0.17</v>
      </c>
      <c r="G4" s="100">
        <f ca="1">VLOOKUP($A4,[2]CurveFetch!$D$8:$R$1000,3,0)</f>
        <v>-0.47499999999999998</v>
      </c>
      <c r="H4" s="100">
        <f ca="1">VLOOKUP($A4,[2]CurveFetch!$D$8:$R$1000,9,0)</f>
        <v>1.1499999999999999</v>
      </c>
      <c r="I4" s="100">
        <f ca="1">VLOOKUP($A4,[2]CurveFetch!$D$8:$R$1000,11,0)</f>
        <v>5.9998067038484003E-2</v>
      </c>
      <c r="J4" s="100">
        <f ca="1">VLOOKUP($A4,[2]CurveFetch!$D$8:$R$1000,8,0)</f>
        <v>0.8</v>
      </c>
      <c r="K4" s="100">
        <f t="shared" ref="K4:K67" ca="1" si="1">C4-J4</f>
        <v>0.14999999999999991</v>
      </c>
      <c r="L4" s="100">
        <f t="shared" ref="L4:L67" ca="1" si="2">C4-F4</f>
        <v>1.1199999999999999</v>
      </c>
      <c r="M4" s="100">
        <f t="shared" ref="M4:M68" ca="1" si="3">($B4+$C4)*$M$1</f>
        <v>68.804999999999993</v>
      </c>
      <c r="N4" s="97">
        <f ca="1">DATE(YEAR(N3),MONTH(N3)+1,1)</f>
        <v>36951</v>
      </c>
      <c r="O4" s="100">
        <f ca="1">VLOOKUP($A4,[2]CurveFetch!$D$8:$V$1000,16,0)</f>
        <v>155</v>
      </c>
      <c r="P4" s="141">
        <f t="shared" ref="P4:P67" ca="1" si="4">O4/2</f>
        <v>77.5</v>
      </c>
      <c r="Q4" s="100">
        <f ca="1">VLOOKUP($A4,[2]CurveFetch!$D$8:$V$1000,16,0)</f>
        <v>155</v>
      </c>
      <c r="R4" s="141">
        <f t="shared" ref="R4:R67" ca="1" si="5">Q4/2</f>
        <v>77.5</v>
      </c>
      <c r="S4" s="100">
        <f ca="1">VLOOKUP($A4,[2]CurveFetch!$D$8:$V$1000,16,0)</f>
        <v>155</v>
      </c>
      <c r="T4" s="141">
        <f t="shared" ref="T4:T67" ca="1" si="6">S4/2</f>
        <v>77.5</v>
      </c>
      <c r="U4" s="100"/>
      <c r="V4" s="100"/>
      <c r="X4" s="22" t="s">
        <v>79</v>
      </c>
      <c r="Y4" s="101">
        <f t="shared" ref="Y4:AE4" ca="1" si="7">VLOOKUP(Y$3,$A$2:$H$600,2)</f>
        <v>6.4649999999999999</v>
      </c>
      <c r="Z4" s="101">
        <f t="shared" ca="1" si="7"/>
        <v>5.98</v>
      </c>
      <c r="AA4" s="101">
        <f t="shared" ca="1" si="7"/>
        <v>5.9550000000000001</v>
      </c>
      <c r="AB4" s="101">
        <f t="shared" ca="1" si="7"/>
        <v>5.95</v>
      </c>
      <c r="AC4" s="101">
        <f t="shared" ca="1" si="7"/>
        <v>5.9450000000000003</v>
      </c>
      <c r="AD4" s="101">
        <f t="shared" ca="1" si="7"/>
        <v>5.9130000000000003</v>
      </c>
      <c r="AE4" s="101">
        <f t="shared" ca="1" si="7"/>
        <v>5.915</v>
      </c>
      <c r="AF4" s="103">
        <f t="shared" ref="AF4:AF9" ca="1" si="8">AVERAGE(Y4:AE4)</f>
        <v>6.0175714285714283</v>
      </c>
      <c r="AG4" s="102"/>
      <c r="AH4" s="22" t="s">
        <v>79</v>
      </c>
      <c r="AI4" s="101">
        <f ca="1">VLOOKUP(AI$3,$A$2:$H$600,2)</f>
        <v>6.02</v>
      </c>
      <c r="AJ4" s="101">
        <f ca="1">VLOOKUP(AJ$3,$A$2:$H$600,2)</f>
        <v>6.16</v>
      </c>
      <c r="AK4" s="101">
        <f ca="1">VLOOKUP(AK$3,$A$2:$H$600,2)</f>
        <v>6.17</v>
      </c>
      <c r="AL4" s="101">
        <f ca="1">VLOOKUP(AL$3,$A$2:$H$600,2)</f>
        <v>5.93</v>
      </c>
      <c r="AM4" s="101">
        <f ca="1">VLOOKUP(AM$3,$A$2:$H$600,2)</f>
        <v>5.6</v>
      </c>
      <c r="AN4" s="103">
        <f t="shared" ref="AN4:AN9" ca="1" si="9">AVERAGE(AI4:AM4)</f>
        <v>5.9760000000000009</v>
      </c>
    </row>
    <row r="5" spans="1:40" x14ac:dyDescent="0.2">
      <c r="A5" s="97">
        <f t="shared" ref="A5:A68" ca="1" si="10">DATE(YEAR(A4),MONTH(A4)+1,1)</f>
        <v>36982</v>
      </c>
      <c r="B5" s="100">
        <f ca="1">VLOOKUP($A5,[2]CurveFetch!$D$8:$R$1000,2,0)</f>
        <v>6.4649999999999999</v>
      </c>
      <c r="C5" s="100">
        <f ca="1">VLOOKUP($A5,[2]CurveFetch!$D$8:$R$1000,7,0)</f>
        <v>0.41499999999999998</v>
      </c>
      <c r="D5" s="100">
        <f ca="1">VLOOKUP($A5,[2]CurveFetch!$D$8:$R$1000,5,0)</f>
        <v>-0.56999999999999995</v>
      </c>
      <c r="E5" s="100">
        <f ca="1">VLOOKUP($A5,[2]CurveFetch!$D$8:$R$1000,4,0)</f>
        <v>-0.125</v>
      </c>
      <c r="F5" s="100">
        <f ca="1">VLOOKUP($A5,[2]CurveFetch!$D$8:$R$1000,15,0)</f>
        <v>-0.05</v>
      </c>
      <c r="G5" s="100">
        <f ca="1">VLOOKUP($A5,[2]CurveFetch!$D$8:$R$1000,3,0)</f>
        <v>-0.44500000000000001</v>
      </c>
      <c r="H5" s="100">
        <f ca="1">VLOOKUP($A5,[2]CurveFetch!$D$8:$R$1000,9,0)</f>
        <v>0.51500000000000001</v>
      </c>
      <c r="I5" s="100">
        <f ca="1">VLOOKUP($A5,[2]CurveFetch!$D$8:$R$1000,11,0)</f>
        <v>5.8772490090014E-2</v>
      </c>
      <c r="J5" s="100">
        <f ca="1">VLOOKUP($A5,[2]CurveFetch!$D$8:$R$1000,8,0)</f>
        <v>6.5000000000000002E-2</v>
      </c>
      <c r="K5" s="100">
        <f t="shared" ca="1" si="1"/>
        <v>0.35</v>
      </c>
      <c r="L5" s="100">
        <f t="shared" ca="1" si="2"/>
        <v>0.46499999999999997</v>
      </c>
      <c r="M5" s="100">
        <f t="shared" ca="1" si="3"/>
        <v>51.6</v>
      </c>
      <c r="N5" s="97">
        <f t="shared" ref="N5:N68" ca="1" si="11">DATE(YEAR(N4),MONTH(N4)+1,1)</f>
        <v>36982</v>
      </c>
      <c r="O5" s="100">
        <f ca="1">VLOOKUP($A5,[2]CurveFetch!$D$8:$V$1000,16,0)</f>
        <v>150</v>
      </c>
      <c r="P5" s="141">
        <f t="shared" ca="1" si="4"/>
        <v>75</v>
      </c>
      <c r="Q5" s="100">
        <f ca="1">VLOOKUP($A5,[2]CurveFetch!$D$8:$V$1000,16,0)</f>
        <v>150</v>
      </c>
      <c r="R5" s="141">
        <f t="shared" ca="1" si="5"/>
        <v>75</v>
      </c>
      <c r="S5" s="100">
        <f ca="1">VLOOKUP($A5,[2]CurveFetch!$D$8:$V$1000,16,0)</f>
        <v>150</v>
      </c>
      <c r="T5" s="141">
        <f t="shared" ca="1" si="6"/>
        <v>75</v>
      </c>
      <c r="U5" s="100"/>
      <c r="V5" s="100"/>
      <c r="X5" s="22" t="s">
        <v>91</v>
      </c>
      <c r="Y5" s="101">
        <f ca="1">VLOOKUP(Y$3,$A$2:$H$600,3)</f>
        <v>0.41499999999999998</v>
      </c>
      <c r="Z5" s="101">
        <f t="shared" ref="Z5:AE5" ca="1" si="12">VLOOKUP(Z$3,$A$2:$H$600,3)</f>
        <v>0.89500000000000002</v>
      </c>
      <c r="AA5" s="101">
        <f t="shared" ca="1" si="12"/>
        <v>1.385</v>
      </c>
      <c r="AB5" s="101">
        <f t="shared" ca="1" si="12"/>
        <v>1.96</v>
      </c>
      <c r="AC5" s="101">
        <f t="shared" ca="1" si="12"/>
        <v>2.0699999999999998</v>
      </c>
      <c r="AD5" s="101">
        <f t="shared" ca="1" si="12"/>
        <v>1.97</v>
      </c>
      <c r="AE5" s="101">
        <f t="shared" ca="1" si="12"/>
        <v>0.95</v>
      </c>
      <c r="AF5" s="104">
        <f t="shared" ca="1" si="8"/>
        <v>1.3778571428571429</v>
      </c>
      <c r="AG5" s="102"/>
      <c r="AH5" s="22" t="s">
        <v>91</v>
      </c>
      <c r="AI5" s="101">
        <f ca="1">VLOOKUP(AI$3,$A$2:$H$600,3)</f>
        <v>1.1100000000000001</v>
      </c>
      <c r="AJ5" s="101">
        <f ca="1">VLOOKUP(AJ$3,$A$2:$H$600,3)</f>
        <v>1.1100000000000001</v>
      </c>
      <c r="AK5" s="101">
        <f ca="1">VLOOKUP(AK$3,$A$2:$H$600,3)</f>
        <v>1.1025</v>
      </c>
      <c r="AL5" s="101">
        <f ca="1">VLOOKUP(AL$3,$A$2:$H$600,3)</f>
        <v>1.1025</v>
      </c>
      <c r="AM5" s="101">
        <f ca="1">VLOOKUP(AM$3,$A$2:$H$600,3)</f>
        <v>1.1025</v>
      </c>
      <c r="AN5" s="104">
        <f t="shared" ca="1" si="9"/>
        <v>1.1055000000000001</v>
      </c>
    </row>
    <row r="6" spans="1:40" x14ac:dyDescent="0.2">
      <c r="A6" s="97">
        <f t="shared" ca="1" si="10"/>
        <v>37012</v>
      </c>
      <c r="B6" s="100">
        <f ca="1">VLOOKUP($A6,[2]CurveFetch!$D$8:$R$1000,2,0)</f>
        <v>5.98</v>
      </c>
      <c r="C6" s="100">
        <f ca="1">VLOOKUP($A6,[2]CurveFetch!$D$8:$R$1000,7,0)</f>
        <v>0.89500000000000002</v>
      </c>
      <c r="D6" s="100">
        <f ca="1">VLOOKUP($A6,[2]CurveFetch!$D$8:$R$1000,5,0)</f>
        <v>-0.56999999999999995</v>
      </c>
      <c r="E6" s="100">
        <f ca="1">VLOOKUP($A6,[2]CurveFetch!$D$8:$R$1000,4,0)</f>
        <v>-0.105</v>
      </c>
      <c r="F6" s="100">
        <f ca="1">VLOOKUP($A6,[2]CurveFetch!$D$8:$R$1000,15,0)</f>
        <v>-0.04</v>
      </c>
      <c r="G6" s="100">
        <f ca="1">VLOOKUP($A6,[2]CurveFetch!$D$8:$R$1000,3,0)</f>
        <v>-0.44500000000000001</v>
      </c>
      <c r="H6" s="100">
        <f ca="1">VLOOKUP($A6,[2]CurveFetch!$D$8:$R$1000,9,0)</f>
        <v>0.995</v>
      </c>
      <c r="I6" s="100">
        <f ca="1">VLOOKUP($A6,[2]CurveFetch!$D$8:$R$1000,11,0)</f>
        <v>5.7832675098940002E-2</v>
      </c>
      <c r="J6" s="100">
        <f ca="1">VLOOKUP($A6,[2]CurveFetch!$D$8:$R$1000,8,0)</f>
        <v>0.54500000000000004</v>
      </c>
      <c r="K6" s="100">
        <f t="shared" ca="1" si="1"/>
        <v>0.35</v>
      </c>
      <c r="L6" s="100">
        <f t="shared" ca="1" si="2"/>
        <v>0.93500000000000005</v>
      </c>
      <c r="M6" s="100">
        <f t="shared" ca="1" si="3"/>
        <v>51.5625</v>
      </c>
      <c r="N6" s="97">
        <f t="shared" ca="1" si="11"/>
        <v>37012</v>
      </c>
      <c r="O6" s="100">
        <f ca="1">VLOOKUP($A6,[2]CurveFetch!$D$8:$V$1000,16,0)</f>
        <v>150</v>
      </c>
      <c r="P6" s="141">
        <f t="shared" ca="1" si="4"/>
        <v>75</v>
      </c>
      <c r="Q6" s="100">
        <f ca="1">VLOOKUP($A6,[2]CurveFetch!$D$8:$V$1000,16,0)</f>
        <v>150</v>
      </c>
      <c r="R6" s="141">
        <f t="shared" ca="1" si="5"/>
        <v>75</v>
      </c>
      <c r="S6" s="100">
        <f ca="1">VLOOKUP($A6,[2]CurveFetch!$D$8:$V$1000,16,0)</f>
        <v>150</v>
      </c>
      <c r="T6" s="141">
        <f t="shared" ca="1" si="6"/>
        <v>75</v>
      </c>
      <c r="U6" s="100"/>
      <c r="V6" s="100"/>
      <c r="X6" s="22" t="s">
        <v>82</v>
      </c>
      <c r="Y6" s="101">
        <f t="shared" ref="Y6:AE6" ca="1" si="13">VLOOKUP(Y$3,$A$2:$H$600,6)</f>
        <v>-0.05</v>
      </c>
      <c r="Z6" s="101">
        <f t="shared" ca="1" si="13"/>
        <v>-0.04</v>
      </c>
      <c r="AA6" s="101">
        <f t="shared" ca="1" si="13"/>
        <v>-0.04</v>
      </c>
      <c r="AB6" s="101">
        <f t="shared" ca="1" si="13"/>
        <v>-0.01</v>
      </c>
      <c r="AC6" s="101">
        <f t="shared" ca="1" si="13"/>
        <v>0.02</v>
      </c>
      <c r="AD6" s="101">
        <f t="shared" ca="1" si="13"/>
        <v>0.02</v>
      </c>
      <c r="AE6" s="101">
        <f t="shared" ca="1" si="13"/>
        <v>1.4999999999999999E-2</v>
      </c>
      <c r="AF6" s="104">
        <f t="shared" ca="1" si="8"/>
        <v>-1.2142857142857144E-2</v>
      </c>
      <c r="AG6" s="102"/>
      <c r="AH6" s="22" t="s">
        <v>82</v>
      </c>
      <c r="AI6" s="101">
        <f ca="1">VLOOKUP(AI$3,$A$2:$H$600,6)</f>
        <v>-0.03</v>
      </c>
      <c r="AJ6" s="101">
        <f ca="1">VLOOKUP(AJ$3,$A$2:$H$600,6)</f>
        <v>-0.03</v>
      </c>
      <c r="AK6" s="101">
        <f ca="1">VLOOKUP(AK$3,$A$2:$H$600,6)</f>
        <v>-0.03</v>
      </c>
      <c r="AL6" s="101">
        <f ca="1">VLOOKUP(AL$3,$A$2:$H$600,6)</f>
        <v>-0.03</v>
      </c>
      <c r="AM6" s="101">
        <f ca="1">VLOOKUP(AM$3,$A$2:$H$600,6)</f>
        <v>-0.03</v>
      </c>
      <c r="AN6" s="104">
        <f t="shared" ca="1" si="9"/>
        <v>-0.03</v>
      </c>
    </row>
    <row r="7" spans="1:40" x14ac:dyDescent="0.2">
      <c r="A7" s="97">
        <f t="shared" ca="1" si="10"/>
        <v>37043</v>
      </c>
      <c r="B7" s="100">
        <f ca="1">VLOOKUP($A7,[2]CurveFetch!$D$8:$R$1000,2,0)</f>
        <v>5.9550000000000001</v>
      </c>
      <c r="C7" s="100">
        <f ca="1">VLOOKUP($A7,[2]CurveFetch!$D$8:$R$1000,7,0)</f>
        <v>1.385</v>
      </c>
      <c r="D7" s="100">
        <f ca="1">VLOOKUP($A7,[2]CurveFetch!$D$8:$R$1000,5,0)</f>
        <v>-0.56999999999999995</v>
      </c>
      <c r="E7" s="100">
        <f ca="1">VLOOKUP($A7,[2]CurveFetch!$D$8:$R$1000,4,0)</f>
        <v>-0.125</v>
      </c>
      <c r="F7" s="100">
        <f ca="1">VLOOKUP($A7,[2]CurveFetch!$D$8:$R$1000,15,0)</f>
        <v>-0.04</v>
      </c>
      <c r="G7" s="100">
        <f ca="1">VLOOKUP($A7,[2]CurveFetch!$D$8:$R$1000,3,0)</f>
        <v>-0.44500000000000001</v>
      </c>
      <c r="H7" s="100">
        <f ca="1">VLOOKUP($A7,[2]CurveFetch!$D$8:$R$1000,9,0)</f>
        <v>1.4850000000000001</v>
      </c>
      <c r="I7" s="100">
        <f ca="1">VLOOKUP($A7,[2]CurveFetch!$D$8:$R$1000,11,0)</f>
        <v>5.7011876280828003E-2</v>
      </c>
      <c r="J7" s="100">
        <f ca="1">VLOOKUP($A7,[2]CurveFetch!$D$8:$R$1000,8,0)</f>
        <v>1.0349999999999999</v>
      </c>
      <c r="K7" s="100">
        <f t="shared" ca="1" si="1"/>
        <v>0.35000000000000009</v>
      </c>
      <c r="L7" s="100">
        <f t="shared" ca="1" si="2"/>
        <v>1.425</v>
      </c>
      <c r="M7" s="100">
        <f t="shared" ca="1" si="3"/>
        <v>55.05</v>
      </c>
      <c r="N7" s="97">
        <f t="shared" ca="1" si="11"/>
        <v>37043</v>
      </c>
      <c r="O7" s="100">
        <f ca="1">VLOOKUP($A7,[2]CurveFetch!$D$8:$V$1000,16,0)</f>
        <v>215</v>
      </c>
      <c r="P7" s="141">
        <f t="shared" ca="1" si="4"/>
        <v>107.5</v>
      </c>
      <c r="Q7" s="100">
        <f ca="1">VLOOKUP($A7,[2]CurveFetch!$D$8:$V$1000,16,0)</f>
        <v>215</v>
      </c>
      <c r="R7" s="141">
        <f t="shared" ca="1" si="5"/>
        <v>107.5</v>
      </c>
      <c r="S7" s="100">
        <f ca="1">VLOOKUP($A7,[2]CurveFetch!$D$8:$V$1000,16,0)</f>
        <v>215</v>
      </c>
      <c r="T7" s="141">
        <f t="shared" ca="1" si="6"/>
        <v>107.5</v>
      </c>
      <c r="U7" s="100"/>
      <c r="V7" s="100"/>
      <c r="X7" s="22" t="s">
        <v>89</v>
      </c>
      <c r="Y7" s="101">
        <f t="shared" ref="Y7:AE7" ca="1" si="14">VLOOKUP(Y$3,$A$2:$H$600,4)</f>
        <v>-0.56999999999999995</v>
      </c>
      <c r="Z7" s="101">
        <f t="shared" ca="1" si="14"/>
        <v>-0.56999999999999995</v>
      </c>
      <c r="AA7" s="101">
        <f t="shared" ca="1" si="14"/>
        <v>-0.56999999999999995</v>
      </c>
      <c r="AB7" s="101">
        <f t="shared" ca="1" si="14"/>
        <v>-0.78</v>
      </c>
      <c r="AC7" s="101">
        <f t="shared" ca="1" si="14"/>
        <v>-0.78</v>
      </c>
      <c r="AD7" s="101">
        <f t="shared" ca="1" si="14"/>
        <v>-0.78</v>
      </c>
      <c r="AE7" s="101">
        <f t="shared" ca="1" si="14"/>
        <v>-0.72</v>
      </c>
      <c r="AF7" s="104">
        <f t="shared" ca="1" si="8"/>
        <v>-0.68142857142857149</v>
      </c>
      <c r="AG7" s="102"/>
      <c r="AH7" s="22" t="s">
        <v>89</v>
      </c>
      <c r="AI7" s="101">
        <f ca="1">VLOOKUP(AI$3,$A$2:$H$600,4)</f>
        <v>-0.38</v>
      </c>
      <c r="AJ7" s="101">
        <f ca="1">VLOOKUP(AJ$3,$A$2:$H$600,4)</f>
        <v>-0.38</v>
      </c>
      <c r="AK7" s="101">
        <f ca="1">VLOOKUP(AK$3,$A$2:$H$600,4)</f>
        <v>-0.38</v>
      </c>
      <c r="AL7" s="101">
        <f ca="1">VLOOKUP(AL$3,$A$2:$H$600,4)</f>
        <v>-0.38</v>
      </c>
      <c r="AM7" s="101">
        <f ca="1">VLOOKUP(AM$3,$A$2:$H$600,4)</f>
        <v>-0.38</v>
      </c>
      <c r="AN7" s="104">
        <f t="shared" ca="1" si="9"/>
        <v>-0.38</v>
      </c>
    </row>
    <row r="8" spans="1:40" x14ac:dyDescent="0.2">
      <c r="A8" s="97">
        <f t="shared" ca="1" si="10"/>
        <v>37073</v>
      </c>
      <c r="B8" s="100">
        <f ca="1">VLOOKUP($A8,[2]CurveFetch!$D$8:$R$1000,2,0)</f>
        <v>5.95</v>
      </c>
      <c r="C8" s="100">
        <f ca="1">VLOOKUP($A8,[2]CurveFetch!$D$8:$R$1000,7,0)</f>
        <v>1.96</v>
      </c>
      <c r="D8" s="100">
        <f ca="1">VLOOKUP($A8,[2]CurveFetch!$D$8:$R$1000,5,0)</f>
        <v>-0.78</v>
      </c>
      <c r="E8" s="100">
        <f ca="1">VLOOKUP($A8,[2]CurveFetch!$D$8:$R$1000,4,0)</f>
        <v>-0.03</v>
      </c>
      <c r="F8" s="100">
        <f ca="1">VLOOKUP($A8,[2]CurveFetch!$D$8:$R$1000,15,0)</f>
        <v>-0.01</v>
      </c>
      <c r="G8" s="100">
        <f ca="1">VLOOKUP($A8,[2]CurveFetch!$D$8:$R$1000,3,0)</f>
        <v>-0.44</v>
      </c>
      <c r="H8" s="100">
        <f ca="1">VLOOKUP($A8,[2]CurveFetch!$D$8:$R$1000,9,0)</f>
        <v>1.86</v>
      </c>
      <c r="I8" s="100">
        <f ca="1">VLOOKUP($A8,[2]CurveFetch!$D$8:$R$1000,11,0)</f>
        <v>5.6305644877230998E-2</v>
      </c>
      <c r="J8" s="100">
        <f ca="1">VLOOKUP($A8,[2]CurveFetch!$D$8:$R$1000,8,0)</f>
        <v>1.51</v>
      </c>
      <c r="K8" s="100">
        <f t="shared" ca="1" si="1"/>
        <v>0.44999999999999996</v>
      </c>
      <c r="L8" s="100">
        <f t="shared" ca="1" si="2"/>
        <v>1.97</v>
      </c>
      <c r="M8" s="100">
        <f t="shared" ca="1" si="3"/>
        <v>59.325000000000003</v>
      </c>
      <c r="N8" s="97">
        <f t="shared" ca="1" si="11"/>
        <v>37073</v>
      </c>
      <c r="O8" s="100">
        <f ca="1">VLOOKUP($A8,[2]CurveFetch!$D$8:$V$1000,16,0)</f>
        <v>285</v>
      </c>
      <c r="P8" s="141">
        <f t="shared" ca="1" si="4"/>
        <v>142.5</v>
      </c>
      <c r="Q8" s="100">
        <f ca="1">VLOOKUP($A8,[2]CurveFetch!$D$8:$V$1000,16,0)</f>
        <v>285</v>
      </c>
      <c r="R8" s="141">
        <f t="shared" ca="1" si="5"/>
        <v>142.5</v>
      </c>
      <c r="S8" s="100">
        <f ca="1">VLOOKUP($A8,[2]CurveFetch!$D$8:$V$1000,16,0)</f>
        <v>285</v>
      </c>
      <c r="T8" s="141">
        <f t="shared" ca="1" si="6"/>
        <v>142.5</v>
      </c>
      <c r="U8" s="100"/>
      <c r="V8" s="100"/>
      <c r="X8" s="22" t="s">
        <v>90</v>
      </c>
      <c r="Y8" s="101">
        <f t="shared" ref="Y8:AE8" ca="1" si="15">VLOOKUP(Y$3,$A$2:$H$600,7)</f>
        <v>-0.44500000000000001</v>
      </c>
      <c r="Z8" s="101">
        <f t="shared" ca="1" si="15"/>
        <v>-0.44500000000000001</v>
      </c>
      <c r="AA8" s="101">
        <f t="shared" ca="1" si="15"/>
        <v>-0.44500000000000001</v>
      </c>
      <c r="AB8" s="101">
        <f t="shared" ca="1" si="15"/>
        <v>-0.44</v>
      </c>
      <c r="AC8" s="101">
        <f t="shared" ca="1" si="15"/>
        <v>-0.44</v>
      </c>
      <c r="AD8" s="101">
        <f t="shared" ca="1" si="15"/>
        <v>-0.44</v>
      </c>
      <c r="AE8" s="101">
        <f t="shared" ca="1" si="15"/>
        <v>-0.47499999999999998</v>
      </c>
      <c r="AF8" s="104">
        <f t="shared" ca="1" si="8"/>
        <v>-0.44714285714285712</v>
      </c>
      <c r="AG8" s="102"/>
      <c r="AH8" s="22" t="s">
        <v>90</v>
      </c>
      <c r="AI8" s="101">
        <f ca="1">VLOOKUP(AI$3,$A$2:$H$600,7)</f>
        <v>-0.3</v>
      </c>
      <c r="AJ8" s="101">
        <f ca="1">VLOOKUP(AJ$3,$A$2:$H$600,7)</f>
        <v>-0.3</v>
      </c>
      <c r="AK8" s="101">
        <f ca="1">VLOOKUP(AK$3,$A$2:$H$600,7)</f>
        <v>-0.3</v>
      </c>
      <c r="AL8" s="101">
        <f ca="1">VLOOKUP(AL$3,$A$2:$H$600,7)</f>
        <v>-0.3</v>
      </c>
      <c r="AM8" s="101">
        <f ca="1">VLOOKUP(AM$3,$A$2:$H$600,7)</f>
        <v>-0.3</v>
      </c>
      <c r="AN8" s="104">
        <f t="shared" ca="1" si="9"/>
        <v>-0.3</v>
      </c>
    </row>
    <row r="9" spans="1:40" ht="10.8" thickBot="1" x14ac:dyDescent="0.25">
      <c r="A9" s="97">
        <f t="shared" ca="1" si="10"/>
        <v>37104</v>
      </c>
      <c r="B9" s="100">
        <f ca="1">VLOOKUP($A9,[2]CurveFetch!$D$8:$R$1000,2,0)</f>
        <v>5.9450000000000003</v>
      </c>
      <c r="C9" s="100">
        <f ca="1">VLOOKUP($A9,[2]CurveFetch!$D$8:$R$1000,7,0)</f>
        <v>2.0699999999999998</v>
      </c>
      <c r="D9" s="100">
        <f ca="1">VLOOKUP($A9,[2]CurveFetch!$D$8:$R$1000,5,0)</f>
        <v>-0.78</v>
      </c>
      <c r="E9" s="100">
        <f ca="1">VLOOKUP($A9,[2]CurveFetch!$D$8:$R$1000,4,0)</f>
        <v>0.01</v>
      </c>
      <c r="F9" s="100">
        <f ca="1">VLOOKUP($A9,[2]CurveFetch!$D$8:$R$1000,15,0)</f>
        <v>0.02</v>
      </c>
      <c r="G9" s="100">
        <f ca="1">VLOOKUP($A9,[2]CurveFetch!$D$8:$R$1000,3,0)</f>
        <v>-0.44</v>
      </c>
      <c r="H9" s="100">
        <f ca="1">VLOOKUP($A9,[2]CurveFetch!$D$8:$R$1000,9,0)</f>
        <v>1.97</v>
      </c>
      <c r="I9" s="100">
        <f ca="1">VLOOKUP($A9,[2]CurveFetch!$D$8:$R$1000,11,0)</f>
        <v>5.5744367071771002E-2</v>
      </c>
      <c r="J9" s="100">
        <f ca="1">VLOOKUP($A9,[2]CurveFetch!$D$8:$R$1000,8,0)</f>
        <v>1.62</v>
      </c>
      <c r="K9" s="100">
        <f t="shared" ca="1" si="1"/>
        <v>0.44999999999999973</v>
      </c>
      <c r="L9" s="100">
        <f t="shared" ca="1" si="2"/>
        <v>2.0499999999999998</v>
      </c>
      <c r="M9" s="100">
        <f t="shared" ca="1" si="3"/>
        <v>60.112500000000004</v>
      </c>
      <c r="N9" s="97">
        <f t="shared" ca="1" si="11"/>
        <v>37104</v>
      </c>
      <c r="O9" s="100">
        <f ca="1">VLOOKUP($A9,[2]CurveFetch!$D$8:$V$1000,16,0)</f>
        <v>295</v>
      </c>
      <c r="P9" s="141">
        <f t="shared" ca="1" si="4"/>
        <v>147.5</v>
      </c>
      <c r="Q9" s="100">
        <f ca="1">VLOOKUP($A9,[2]CurveFetch!$D$8:$V$1000,16,0)</f>
        <v>295</v>
      </c>
      <c r="R9" s="141">
        <f t="shared" ca="1" si="5"/>
        <v>147.5</v>
      </c>
      <c r="S9" s="100">
        <f ca="1">VLOOKUP($A9,[2]CurveFetch!$D$8:$V$1000,16,0)</f>
        <v>295</v>
      </c>
      <c r="T9" s="141">
        <f t="shared" ca="1" si="6"/>
        <v>147.5</v>
      </c>
      <c r="U9" s="100"/>
      <c r="V9" s="100"/>
      <c r="X9" s="22" t="s">
        <v>81</v>
      </c>
      <c r="Y9" s="101">
        <f t="shared" ref="Y9:AE9" ca="1" si="16">VLOOKUP(Y$3,$A$2:$H$600,5)</f>
        <v>-0.125</v>
      </c>
      <c r="Z9" s="101">
        <f t="shared" ca="1" si="16"/>
        <v>-0.105</v>
      </c>
      <c r="AA9" s="101">
        <f t="shared" ca="1" si="16"/>
        <v>-0.125</v>
      </c>
      <c r="AB9" s="101">
        <f t="shared" ca="1" si="16"/>
        <v>-0.03</v>
      </c>
      <c r="AC9" s="101">
        <f t="shared" ca="1" si="16"/>
        <v>0.01</v>
      </c>
      <c r="AD9" s="101">
        <f t="shared" ca="1" si="16"/>
        <v>0.01</v>
      </c>
      <c r="AE9" s="101">
        <f t="shared" ca="1" si="16"/>
        <v>-0.01</v>
      </c>
      <c r="AF9" s="105">
        <f t="shared" ca="1" si="8"/>
        <v>-5.3571428571428568E-2</v>
      </c>
      <c r="AG9" s="102"/>
      <c r="AH9" s="22" t="s">
        <v>81</v>
      </c>
      <c r="AI9" s="101">
        <f ca="1">VLOOKUP(AI$3,$A$2:$H$600,5)</f>
        <v>-0.03</v>
      </c>
      <c r="AJ9" s="101">
        <f ca="1">VLOOKUP(AJ$3,$A$2:$H$600,5)</f>
        <v>-0.03</v>
      </c>
      <c r="AK9" s="101">
        <f ca="1">VLOOKUP(AK$3,$A$2:$H$600,5)</f>
        <v>-0.03</v>
      </c>
      <c r="AL9" s="101">
        <f ca="1">VLOOKUP(AL$3,$A$2:$H$600,5)</f>
        <v>-0.03</v>
      </c>
      <c r="AM9" s="101">
        <f ca="1">VLOOKUP(AM$3,$A$2:$H$600,5)</f>
        <v>-0.03</v>
      </c>
      <c r="AN9" s="105">
        <f t="shared" ca="1" si="9"/>
        <v>-0.03</v>
      </c>
    </row>
    <row r="10" spans="1:40" x14ac:dyDescent="0.2">
      <c r="A10" s="97">
        <f t="shared" ca="1" si="10"/>
        <v>37135</v>
      </c>
      <c r="B10" s="100">
        <f ca="1">VLOOKUP($A10,[2]CurveFetch!$D$8:$R$1000,2,0)</f>
        <v>5.9130000000000003</v>
      </c>
      <c r="C10" s="100">
        <f ca="1">VLOOKUP($A10,[2]CurveFetch!$D$8:$R$1000,7,0)</f>
        <v>1.97</v>
      </c>
      <c r="D10" s="100">
        <f ca="1">VLOOKUP($A10,[2]CurveFetch!$D$8:$R$1000,5,0)</f>
        <v>-0.78</v>
      </c>
      <c r="E10" s="100">
        <f ca="1">VLOOKUP($A10,[2]CurveFetch!$D$8:$R$1000,4,0)</f>
        <v>0.01</v>
      </c>
      <c r="F10" s="100">
        <f ca="1">VLOOKUP($A10,[2]CurveFetch!$D$8:$R$1000,15,0)</f>
        <v>0.02</v>
      </c>
      <c r="G10" s="100">
        <f ca="1">VLOOKUP($A10,[2]CurveFetch!$D$8:$R$1000,3,0)</f>
        <v>-0.44</v>
      </c>
      <c r="H10" s="100">
        <f ca="1">VLOOKUP($A10,[2]CurveFetch!$D$8:$R$1000,9,0)</f>
        <v>1.87</v>
      </c>
      <c r="I10" s="100">
        <f ca="1">VLOOKUP($A10,[2]CurveFetch!$D$8:$R$1000,11,0)</f>
        <v>5.5183089371202997E-2</v>
      </c>
      <c r="J10" s="100">
        <f ca="1">VLOOKUP($A10,[2]CurveFetch!$D$8:$R$1000,8,0)</f>
        <v>1.52</v>
      </c>
      <c r="K10" s="100">
        <f t="shared" ca="1" si="1"/>
        <v>0.44999999999999996</v>
      </c>
      <c r="L10" s="100">
        <f t="shared" ca="1" si="2"/>
        <v>1.95</v>
      </c>
      <c r="M10" s="100">
        <f t="shared" ca="1" si="3"/>
        <v>59.122500000000002</v>
      </c>
      <c r="N10" s="97">
        <f t="shared" ca="1" si="11"/>
        <v>37135</v>
      </c>
      <c r="O10" s="100">
        <f ca="1">VLOOKUP($A10,[2]CurveFetch!$D$8:$V$1000,16,0)</f>
        <v>275</v>
      </c>
      <c r="P10" s="141">
        <f t="shared" ca="1" si="4"/>
        <v>137.5</v>
      </c>
      <c r="Q10" s="100">
        <f ca="1">VLOOKUP($A10,[2]CurveFetch!$D$8:$V$1000,16,0)</f>
        <v>275</v>
      </c>
      <c r="R10" s="141">
        <f t="shared" ca="1" si="5"/>
        <v>137.5</v>
      </c>
      <c r="S10" s="100">
        <f ca="1">VLOOKUP($A10,[2]CurveFetch!$D$8:$V$1000,16,0)</f>
        <v>275</v>
      </c>
      <c r="T10" s="141">
        <f t="shared" ca="1" si="6"/>
        <v>137.5</v>
      </c>
      <c r="U10" s="100"/>
      <c r="V10" s="100"/>
    </row>
    <row r="11" spans="1:40" ht="10.8" thickBot="1" x14ac:dyDescent="0.25">
      <c r="A11" s="97">
        <f t="shared" ca="1" si="10"/>
        <v>37165</v>
      </c>
      <c r="B11" s="100">
        <f ca="1">VLOOKUP($A11,[2]CurveFetch!$D$8:$R$1000,2,0)</f>
        <v>5.915</v>
      </c>
      <c r="C11" s="100">
        <f ca="1">VLOOKUP($A11,[2]CurveFetch!$D$8:$R$1000,7,0)</f>
        <v>0.95</v>
      </c>
      <c r="D11" s="100">
        <f ca="1">VLOOKUP($A11,[2]CurveFetch!$D$8:$R$1000,5,0)</f>
        <v>-0.72</v>
      </c>
      <c r="E11" s="100">
        <f ca="1">VLOOKUP($A11,[2]CurveFetch!$D$8:$R$1000,4,0)</f>
        <v>-0.01</v>
      </c>
      <c r="F11" s="100">
        <f ca="1">VLOOKUP($A11,[2]CurveFetch!$D$8:$R$1000,15,0)</f>
        <v>1.4999999999999999E-2</v>
      </c>
      <c r="G11" s="100">
        <f ca="1">VLOOKUP($A11,[2]CurveFetch!$D$8:$R$1000,3,0)</f>
        <v>-0.47499999999999998</v>
      </c>
      <c r="H11" s="100">
        <f ca="1">VLOOKUP($A11,[2]CurveFetch!$D$8:$R$1000,9,0)</f>
        <v>1</v>
      </c>
      <c r="I11" s="100">
        <f ca="1">VLOOKUP($A11,[2]CurveFetch!$D$8:$R$1000,11,0)</f>
        <v>5.4728687527909999E-2</v>
      </c>
      <c r="J11" s="100">
        <f ca="1">VLOOKUP($A11,[2]CurveFetch!$D$8:$R$1000,8,0)</f>
        <v>0.55000000000000004</v>
      </c>
      <c r="K11" s="100">
        <f t="shared" ca="1" si="1"/>
        <v>0.39999999999999991</v>
      </c>
      <c r="L11" s="100">
        <f t="shared" ca="1" si="2"/>
        <v>0.93499999999999994</v>
      </c>
      <c r="M11" s="100">
        <f t="shared" ca="1" si="3"/>
        <v>51.487500000000004</v>
      </c>
      <c r="N11" s="97">
        <f t="shared" ca="1" si="11"/>
        <v>37165</v>
      </c>
      <c r="O11" s="100">
        <f ca="1">VLOOKUP($A11,[2]CurveFetch!$D$8:$V$1000,16,0)</f>
        <v>140</v>
      </c>
      <c r="P11" s="141">
        <f t="shared" ca="1" si="4"/>
        <v>70</v>
      </c>
      <c r="Q11" s="100">
        <f ca="1">VLOOKUP($A11,[2]CurveFetch!$D$8:$V$1000,16,0)</f>
        <v>140</v>
      </c>
      <c r="R11" s="141">
        <f t="shared" ca="1" si="5"/>
        <v>70</v>
      </c>
      <c r="S11" s="100">
        <f ca="1">VLOOKUP($A11,[2]CurveFetch!$D$8:$V$1000,16,0)</f>
        <v>140</v>
      </c>
      <c r="T11" s="141">
        <f t="shared" ca="1" si="6"/>
        <v>70</v>
      </c>
      <c r="U11" s="100"/>
      <c r="V11" s="100"/>
      <c r="X11" s="22"/>
      <c r="Y11" s="98">
        <v>37347</v>
      </c>
      <c r="Z11" s="98">
        <v>37377</v>
      </c>
      <c r="AA11" s="98">
        <v>37408</v>
      </c>
      <c r="AB11" s="98">
        <v>37438</v>
      </c>
      <c r="AC11" s="98">
        <v>37469</v>
      </c>
      <c r="AD11" s="98">
        <v>37500</v>
      </c>
      <c r="AE11" s="98">
        <v>37530</v>
      </c>
      <c r="AF11" s="22" t="s">
        <v>86</v>
      </c>
      <c r="AG11" s="22"/>
      <c r="AI11" s="98">
        <v>37561</v>
      </c>
      <c r="AJ11" s="98">
        <v>37591</v>
      </c>
      <c r="AK11" s="98">
        <v>37622</v>
      </c>
      <c r="AL11" s="98">
        <v>37653</v>
      </c>
      <c r="AM11" s="98">
        <v>37681</v>
      </c>
      <c r="AN11" s="25" t="s">
        <v>94</v>
      </c>
    </row>
    <row r="12" spans="1:40" x14ac:dyDescent="0.2">
      <c r="A12" s="97">
        <f t="shared" ca="1" si="10"/>
        <v>37196</v>
      </c>
      <c r="B12" s="100">
        <f ca="1">VLOOKUP($A12,[2]CurveFetch!$D$8:$R$1000,2,0)</f>
        <v>6.02</v>
      </c>
      <c r="C12" s="100">
        <f ca="1">VLOOKUP($A12,[2]CurveFetch!$D$8:$R$1000,7,0)</f>
        <v>1.1100000000000001</v>
      </c>
      <c r="D12" s="100">
        <f ca="1">VLOOKUP($A12,[2]CurveFetch!$D$8:$R$1000,5,0)</f>
        <v>-0.38</v>
      </c>
      <c r="E12" s="100">
        <f ca="1">VLOOKUP($A12,[2]CurveFetch!$D$8:$R$1000,4,0)</f>
        <v>-0.03</v>
      </c>
      <c r="F12" s="100">
        <f ca="1">VLOOKUP($A12,[2]CurveFetch!$D$8:$R$1000,15,0)</f>
        <v>-0.03</v>
      </c>
      <c r="G12" s="100">
        <f ca="1">VLOOKUP($A12,[2]CurveFetch!$D$8:$R$1000,3,0)</f>
        <v>-0.3</v>
      </c>
      <c r="H12" s="100">
        <f ca="1">VLOOKUP($A12,[2]CurveFetch!$D$8:$R$1000,9,0)</f>
        <v>1.44</v>
      </c>
      <c r="I12" s="100">
        <f ca="1">VLOOKUP($A12,[2]CurveFetch!$D$8:$R$1000,11,0)</f>
        <v>5.4403015244778002E-2</v>
      </c>
      <c r="J12" s="100">
        <f ca="1">VLOOKUP($A12,[2]CurveFetch!$D$8:$R$1000,8,0)</f>
        <v>1.01</v>
      </c>
      <c r="K12" s="100">
        <f t="shared" ca="1" si="1"/>
        <v>0.10000000000000009</v>
      </c>
      <c r="L12" s="100">
        <f t="shared" ca="1" si="2"/>
        <v>1.1400000000000001</v>
      </c>
      <c r="M12" s="100">
        <f t="shared" ca="1" si="3"/>
        <v>53.475000000000001</v>
      </c>
      <c r="N12" s="97">
        <f t="shared" ca="1" si="11"/>
        <v>37196</v>
      </c>
      <c r="O12" s="100">
        <f ca="1">VLOOKUP($A12,[2]CurveFetch!$D$8:$V$1000,16,0)</f>
        <v>110</v>
      </c>
      <c r="P12" s="141">
        <f t="shared" ca="1" si="4"/>
        <v>55</v>
      </c>
      <c r="Q12" s="100">
        <f ca="1">VLOOKUP($A12,[2]CurveFetch!$D$8:$V$1000,16,0)</f>
        <v>110</v>
      </c>
      <c r="R12" s="141">
        <f t="shared" ca="1" si="5"/>
        <v>55</v>
      </c>
      <c r="S12" s="100">
        <f ca="1">VLOOKUP($A12,[2]CurveFetch!$D$8:$V$1000,16,0)</f>
        <v>110</v>
      </c>
      <c r="T12" s="141">
        <f t="shared" ca="1" si="6"/>
        <v>55</v>
      </c>
      <c r="U12" s="100"/>
      <c r="V12" s="100"/>
      <c r="X12" s="22" t="s">
        <v>79</v>
      </c>
      <c r="Y12" s="101">
        <f ca="1">VLOOKUP(Y$11,$A$2:$H$600,2)</f>
        <v>4.76</v>
      </c>
      <c r="Z12" s="101">
        <f t="shared" ref="Z12:AE12" ca="1" si="17">VLOOKUP(Z$11,$A$2:$H$600,2)</f>
        <v>4.5650000000000004</v>
      </c>
      <c r="AA12" s="101">
        <f t="shared" ca="1" si="17"/>
        <v>4.5449999999999999</v>
      </c>
      <c r="AB12" s="101">
        <f t="shared" ca="1" si="17"/>
        <v>4.55</v>
      </c>
      <c r="AC12" s="101">
        <f t="shared" ca="1" si="17"/>
        <v>4.55</v>
      </c>
      <c r="AD12" s="101">
        <f t="shared" ca="1" si="17"/>
        <v>4.55</v>
      </c>
      <c r="AE12" s="101">
        <f t="shared" ca="1" si="17"/>
        <v>4.58</v>
      </c>
      <c r="AF12" s="103">
        <f t="shared" ref="AF12:AF17" ca="1" si="18">AVERAGE(Y12:AE12)</f>
        <v>4.5857142857142863</v>
      </c>
      <c r="AG12" s="102"/>
      <c r="AH12" s="22" t="s">
        <v>79</v>
      </c>
      <c r="AI12" s="101">
        <f ca="1">VLOOKUP(AI$11,$A$2:$H$600,2)</f>
        <v>4.6849999999999996</v>
      </c>
      <c r="AJ12" s="101">
        <f ca="1">VLOOKUP(AJ$11,$A$2:$H$600,2)</f>
        <v>4.7850000000000001</v>
      </c>
      <c r="AK12" s="101">
        <f ca="1">VLOOKUP(AK$11,$A$2:$H$600,2)</f>
        <v>4.8239999999999998</v>
      </c>
      <c r="AL12" s="101">
        <f ca="1">VLOOKUP(AL$11,$A$2:$H$600,2)</f>
        <v>4.649</v>
      </c>
      <c r="AM12" s="101">
        <f ca="1">VLOOKUP(AM$11,$A$2:$H$600,2)</f>
        <v>4.399</v>
      </c>
      <c r="AN12" s="103">
        <f t="shared" ref="AN12:AN17" ca="1" si="19">AVERAGE(AI12:AM12)</f>
        <v>4.6684000000000001</v>
      </c>
    </row>
    <row r="13" spans="1:40" x14ac:dyDescent="0.2">
      <c r="A13" s="97">
        <f t="shared" ca="1" si="10"/>
        <v>37226</v>
      </c>
      <c r="B13" s="100">
        <f ca="1">VLOOKUP($A13,[2]CurveFetch!$D$8:$R$1000,2,0)</f>
        <v>6.16</v>
      </c>
      <c r="C13" s="100">
        <f ca="1">VLOOKUP($A13,[2]CurveFetch!$D$8:$R$1000,7,0)</f>
        <v>1.1100000000000001</v>
      </c>
      <c r="D13" s="100">
        <f ca="1">VLOOKUP($A13,[2]CurveFetch!$D$8:$R$1000,5,0)</f>
        <v>-0.38</v>
      </c>
      <c r="E13" s="100">
        <f ca="1">VLOOKUP($A13,[2]CurveFetch!$D$8:$R$1000,4,0)</f>
        <v>-0.03</v>
      </c>
      <c r="F13" s="100">
        <f ca="1">VLOOKUP($A13,[2]CurveFetch!$D$8:$R$1000,15,0)</f>
        <v>-0.03</v>
      </c>
      <c r="G13" s="100">
        <f ca="1">VLOOKUP($A13,[2]CurveFetch!$D$8:$R$1000,3,0)</f>
        <v>-0.3</v>
      </c>
      <c r="H13" s="100">
        <f ca="1">VLOOKUP($A13,[2]CurveFetch!$D$8:$R$1000,9,0)</f>
        <v>1.44</v>
      </c>
      <c r="I13" s="100">
        <f ca="1">VLOOKUP($A13,[2]CurveFetch!$D$8:$R$1000,11,0)</f>
        <v>5.4087848552811998E-2</v>
      </c>
      <c r="J13" s="100">
        <f ca="1">VLOOKUP($A13,[2]CurveFetch!$D$8:$R$1000,8,0)</f>
        <v>1.01</v>
      </c>
      <c r="K13" s="100">
        <f t="shared" ca="1" si="1"/>
        <v>0.10000000000000009</v>
      </c>
      <c r="L13" s="100">
        <f t="shared" ca="1" si="2"/>
        <v>1.1400000000000001</v>
      </c>
      <c r="M13" s="100">
        <f t="shared" ca="1" si="3"/>
        <v>54.525000000000006</v>
      </c>
      <c r="N13" s="97">
        <f t="shared" ca="1" si="11"/>
        <v>37226</v>
      </c>
      <c r="O13" s="100">
        <f ca="1">VLOOKUP($A13,[2]CurveFetch!$D$8:$V$1000,16,0)</f>
        <v>95</v>
      </c>
      <c r="P13" s="141">
        <f t="shared" ca="1" si="4"/>
        <v>47.5</v>
      </c>
      <c r="Q13" s="100">
        <f ca="1">VLOOKUP($A13,[2]CurveFetch!$D$8:$V$1000,16,0)</f>
        <v>95</v>
      </c>
      <c r="R13" s="141">
        <f t="shared" ca="1" si="5"/>
        <v>47.5</v>
      </c>
      <c r="S13" s="100">
        <f ca="1">VLOOKUP($A13,[2]CurveFetch!$D$8:$V$1000,16,0)</f>
        <v>95</v>
      </c>
      <c r="T13" s="141">
        <f t="shared" ca="1" si="6"/>
        <v>47.5</v>
      </c>
      <c r="U13" s="100"/>
      <c r="V13" s="100"/>
      <c r="X13" s="22" t="s">
        <v>91</v>
      </c>
      <c r="Y13" s="101">
        <f ca="1">VLOOKUP(Y$11,$A$2:$H$600,3)</f>
        <v>1.0549999999999999</v>
      </c>
      <c r="Z13" s="101">
        <f t="shared" ref="Z13:AE13" ca="1" si="20">VLOOKUP(Z$11,$A$2:$H$600,3)</f>
        <v>1.0549999999999999</v>
      </c>
      <c r="AA13" s="101">
        <f t="shared" ca="1" si="20"/>
        <v>1.0549999999999999</v>
      </c>
      <c r="AB13" s="101">
        <f t="shared" ca="1" si="20"/>
        <v>1.74</v>
      </c>
      <c r="AC13" s="101">
        <f t="shared" ca="1" si="20"/>
        <v>1.74</v>
      </c>
      <c r="AD13" s="101">
        <f t="shared" ca="1" si="20"/>
        <v>1.74</v>
      </c>
      <c r="AE13" s="101">
        <f t="shared" ca="1" si="20"/>
        <v>1.1399999999999999</v>
      </c>
      <c r="AF13" s="104">
        <f t="shared" ca="1" si="18"/>
        <v>1.3607142857142858</v>
      </c>
      <c r="AG13" s="102"/>
      <c r="AH13" s="22" t="s">
        <v>91</v>
      </c>
      <c r="AI13" s="101">
        <f ca="1">VLOOKUP(AI$11,$A$2:$H$600,3)</f>
        <v>0.85</v>
      </c>
      <c r="AJ13" s="101">
        <f ca="1">VLOOKUP(AJ$11,$A$2:$H$600,3)</f>
        <v>0.85</v>
      </c>
      <c r="AK13" s="101">
        <f ca="1">VLOOKUP(AK$11,$A$2:$H$600,3)</f>
        <v>0.85</v>
      </c>
      <c r="AL13" s="101">
        <f ca="1">VLOOKUP(AL$11,$A$2:$H$600,3)</f>
        <v>0.85</v>
      </c>
      <c r="AM13" s="101">
        <f ca="1">VLOOKUP(AM$11,$A$2:$H$600,3)</f>
        <v>0.85</v>
      </c>
      <c r="AN13" s="104">
        <f t="shared" ca="1" si="19"/>
        <v>0.85</v>
      </c>
    </row>
    <row r="14" spans="1:40" x14ac:dyDescent="0.2">
      <c r="A14" s="97">
        <f t="shared" ca="1" si="10"/>
        <v>37257</v>
      </c>
      <c r="B14" s="100">
        <f ca="1">VLOOKUP($A14,[2]CurveFetch!$D$8:$R$1000,2,0)</f>
        <v>6.17</v>
      </c>
      <c r="C14" s="100">
        <f ca="1">VLOOKUP($A14,[2]CurveFetch!$D$8:$R$1000,7,0)</f>
        <v>1.1025</v>
      </c>
      <c r="D14" s="100">
        <f ca="1">VLOOKUP($A14,[2]CurveFetch!$D$8:$R$1000,5,0)</f>
        <v>-0.38</v>
      </c>
      <c r="E14" s="100">
        <f ca="1">VLOOKUP($A14,[2]CurveFetch!$D$8:$R$1000,4,0)</f>
        <v>-0.03</v>
      </c>
      <c r="F14" s="100">
        <f ca="1">VLOOKUP($A14,[2]CurveFetch!$D$8:$R$1000,15,0)</f>
        <v>-0.03</v>
      </c>
      <c r="G14" s="100">
        <f ca="1">VLOOKUP($A14,[2]CurveFetch!$D$8:$R$1000,3,0)</f>
        <v>-0.3</v>
      </c>
      <c r="H14" s="100">
        <f ca="1">VLOOKUP($A14,[2]CurveFetch!$D$8:$R$1000,9,0)</f>
        <v>1.4325000000000001</v>
      </c>
      <c r="I14" s="100">
        <f ca="1">VLOOKUP($A14,[2]CurveFetch!$D$8:$R$1000,11,0)</f>
        <v>5.3878762756754003E-2</v>
      </c>
      <c r="J14" s="100">
        <f ca="1">VLOOKUP($A14,[2]CurveFetch!$D$8:$R$1000,8,0)</f>
        <v>1.0024999999999999</v>
      </c>
      <c r="K14" s="100">
        <f t="shared" ca="1" si="1"/>
        <v>0.10000000000000009</v>
      </c>
      <c r="L14" s="100">
        <f t="shared" ca="1" si="2"/>
        <v>1.1325000000000001</v>
      </c>
      <c r="M14" s="100">
        <f t="shared" ca="1" si="3"/>
        <v>54.543750000000003</v>
      </c>
      <c r="N14" s="97">
        <f t="shared" ca="1" si="11"/>
        <v>37257</v>
      </c>
      <c r="O14" s="100">
        <f ca="1">VLOOKUP($A14,[2]CurveFetch!$D$8:$V$1000,16,0)</f>
        <v>95</v>
      </c>
      <c r="P14" s="141">
        <f t="shared" ca="1" si="4"/>
        <v>47.5</v>
      </c>
      <c r="Q14" s="100">
        <f ca="1">VLOOKUP($A14,[2]CurveFetch!$D$8:$V$1000,16,0)</f>
        <v>95</v>
      </c>
      <c r="R14" s="141">
        <f t="shared" ca="1" si="5"/>
        <v>47.5</v>
      </c>
      <c r="S14" s="100">
        <f ca="1">VLOOKUP($A14,[2]CurveFetch!$D$8:$V$1000,16,0)</f>
        <v>95</v>
      </c>
      <c r="T14" s="141">
        <f t="shared" ca="1" si="6"/>
        <v>47.5</v>
      </c>
      <c r="U14" s="100"/>
      <c r="V14" s="100"/>
      <c r="X14" s="22" t="s">
        <v>82</v>
      </c>
      <c r="Y14" s="101">
        <f ca="1">VLOOKUP(Y$11,$A$2:$H$600,6)</f>
        <v>-0.03</v>
      </c>
      <c r="Z14" s="101">
        <f t="shared" ref="Z14:AE14" ca="1" si="21">VLOOKUP(Z$11,$A$2:$H$600,6)</f>
        <v>-0.03</v>
      </c>
      <c r="AA14" s="101">
        <f t="shared" ca="1" si="21"/>
        <v>-0.03</v>
      </c>
      <c r="AB14" s="101">
        <f t="shared" ca="1" si="21"/>
        <v>-0.03</v>
      </c>
      <c r="AC14" s="101">
        <f t="shared" ca="1" si="21"/>
        <v>-0.03</v>
      </c>
      <c r="AD14" s="101">
        <f t="shared" ca="1" si="21"/>
        <v>-0.03</v>
      </c>
      <c r="AE14" s="101">
        <f t="shared" ca="1" si="21"/>
        <v>-0.03</v>
      </c>
      <c r="AF14" s="104">
        <f t="shared" ca="1" si="18"/>
        <v>-0.03</v>
      </c>
      <c r="AG14" s="102"/>
      <c r="AH14" s="22" t="s">
        <v>82</v>
      </c>
      <c r="AI14" s="101">
        <f ca="1">VLOOKUP(AI$11,$A$2:$H$600,6)</f>
        <v>-0.03</v>
      </c>
      <c r="AJ14" s="101">
        <f ca="1">VLOOKUP(AJ$11,$A$2:$H$600,6)</f>
        <v>-0.03</v>
      </c>
      <c r="AK14" s="101">
        <f ca="1">VLOOKUP(AK$11,$A$2:$H$600,6)</f>
        <v>-0.03</v>
      </c>
      <c r="AL14" s="101">
        <f ca="1">VLOOKUP(AL$11,$A$2:$H$600,6)</f>
        <v>-0.03</v>
      </c>
      <c r="AM14" s="101">
        <f ca="1">VLOOKUP(AM$11,$A$2:$H$600,6)</f>
        <v>-0.03</v>
      </c>
      <c r="AN14" s="104">
        <f t="shared" ca="1" si="19"/>
        <v>-0.03</v>
      </c>
    </row>
    <row r="15" spans="1:40" x14ac:dyDescent="0.2">
      <c r="A15" s="97">
        <f t="shared" ca="1" si="10"/>
        <v>37288</v>
      </c>
      <c r="B15" s="100">
        <f ca="1">VLOOKUP($A15,[2]CurveFetch!$D$8:$R$1000,2,0)</f>
        <v>5.93</v>
      </c>
      <c r="C15" s="100">
        <f ca="1">VLOOKUP($A15,[2]CurveFetch!$D$8:$R$1000,7,0)</f>
        <v>1.1025</v>
      </c>
      <c r="D15" s="100">
        <f ca="1">VLOOKUP($A15,[2]CurveFetch!$D$8:$R$1000,5,0)</f>
        <v>-0.38</v>
      </c>
      <c r="E15" s="100">
        <f ca="1">VLOOKUP($A15,[2]CurveFetch!$D$8:$R$1000,4,0)</f>
        <v>-0.03</v>
      </c>
      <c r="F15" s="100">
        <f ca="1">VLOOKUP($A15,[2]CurveFetch!$D$8:$R$1000,15,0)</f>
        <v>-0.03</v>
      </c>
      <c r="G15" s="100">
        <f ca="1">VLOOKUP($A15,[2]CurveFetch!$D$8:$R$1000,3,0)</f>
        <v>-0.3</v>
      </c>
      <c r="H15" s="100">
        <f ca="1">VLOOKUP($A15,[2]CurveFetch!$D$8:$R$1000,9,0)</f>
        <v>1.4325000000000001</v>
      </c>
      <c r="I15" s="100">
        <f ca="1">VLOOKUP($A15,[2]CurveFetch!$D$8:$R$1000,11,0)</f>
        <v>5.3831104318851998E-2</v>
      </c>
      <c r="J15" s="100">
        <f ca="1">VLOOKUP($A15,[2]CurveFetch!$D$8:$R$1000,8,0)</f>
        <v>1.0024999999999999</v>
      </c>
      <c r="K15" s="100">
        <f t="shared" ca="1" si="1"/>
        <v>0.10000000000000009</v>
      </c>
      <c r="L15" s="100">
        <f t="shared" ca="1" si="2"/>
        <v>1.1325000000000001</v>
      </c>
      <c r="M15" s="100">
        <f t="shared" ca="1" si="3"/>
        <v>52.743749999999999</v>
      </c>
      <c r="N15" s="97">
        <f t="shared" ca="1" si="11"/>
        <v>37288</v>
      </c>
      <c r="O15" s="100">
        <f ca="1">VLOOKUP($A15,[2]CurveFetch!$D$8:$V$1000,16,0)</f>
        <v>85</v>
      </c>
      <c r="P15" s="141">
        <f t="shared" ca="1" si="4"/>
        <v>42.5</v>
      </c>
      <c r="Q15" s="100">
        <f ca="1">VLOOKUP($A15,[2]CurveFetch!$D$8:$V$1000,16,0)</f>
        <v>85</v>
      </c>
      <c r="R15" s="141">
        <f t="shared" ca="1" si="5"/>
        <v>42.5</v>
      </c>
      <c r="S15" s="100">
        <f ca="1">VLOOKUP($A15,[2]CurveFetch!$D$8:$V$1000,16,0)</f>
        <v>85</v>
      </c>
      <c r="T15" s="141">
        <f t="shared" ca="1" si="6"/>
        <v>42.5</v>
      </c>
      <c r="U15" s="100"/>
      <c r="V15" s="100"/>
      <c r="X15" s="22" t="s">
        <v>89</v>
      </c>
      <c r="Y15" s="101">
        <f ca="1">VLOOKUP(Y$11,$A$2:$H$600,4)</f>
        <v>-0.64</v>
      </c>
      <c r="Z15" s="101">
        <f t="shared" ref="Z15:AE15" ca="1" si="22">VLOOKUP(Z$11,$A$2:$H$600,4)</f>
        <v>-0.64</v>
      </c>
      <c r="AA15" s="101">
        <f t="shared" ca="1" si="22"/>
        <v>-0.64</v>
      </c>
      <c r="AB15" s="101">
        <f t="shared" ca="1" si="22"/>
        <v>-0.64</v>
      </c>
      <c r="AC15" s="101">
        <f t="shared" ca="1" si="22"/>
        <v>-0.64</v>
      </c>
      <c r="AD15" s="101">
        <f t="shared" ca="1" si="22"/>
        <v>-0.64</v>
      </c>
      <c r="AE15" s="101">
        <f t="shared" ca="1" si="22"/>
        <v>-0.64</v>
      </c>
      <c r="AF15" s="104">
        <f t="shared" ca="1" si="18"/>
        <v>-0.64</v>
      </c>
      <c r="AG15" s="102"/>
      <c r="AH15" s="22" t="s">
        <v>89</v>
      </c>
      <c r="AI15" s="101">
        <f ca="1">VLOOKUP(AI$11,$A$2:$H$600,4)</f>
        <v>-0.25</v>
      </c>
      <c r="AJ15" s="101">
        <f ca="1">VLOOKUP(AJ$11,$A$2:$H$600,4)</f>
        <v>-0.25</v>
      </c>
      <c r="AK15" s="101">
        <f ca="1">VLOOKUP(AK$11,$A$2:$H$600,4)</f>
        <v>-0.25</v>
      </c>
      <c r="AL15" s="101">
        <f ca="1">VLOOKUP(AL$11,$A$2:$H$600,4)</f>
        <v>-0.25</v>
      </c>
      <c r="AM15" s="101">
        <f ca="1">VLOOKUP(AM$11,$A$2:$H$600,4)</f>
        <v>-0.25</v>
      </c>
      <c r="AN15" s="104">
        <f t="shared" ca="1" si="19"/>
        <v>-0.25</v>
      </c>
    </row>
    <row r="16" spans="1:40" x14ac:dyDescent="0.2">
      <c r="A16" s="97">
        <f t="shared" ca="1" si="10"/>
        <v>37316</v>
      </c>
      <c r="B16" s="100">
        <f ca="1">VLOOKUP($A16,[2]CurveFetch!$D$8:$R$1000,2,0)</f>
        <v>5.6</v>
      </c>
      <c r="C16" s="100">
        <f ca="1">VLOOKUP($A16,[2]CurveFetch!$D$8:$R$1000,7,0)</f>
        <v>1.1025</v>
      </c>
      <c r="D16" s="100">
        <f ca="1">VLOOKUP($A16,[2]CurveFetch!$D$8:$R$1000,5,0)</f>
        <v>-0.38</v>
      </c>
      <c r="E16" s="100">
        <f ca="1">VLOOKUP($A16,[2]CurveFetch!$D$8:$R$1000,4,0)</f>
        <v>-0.03</v>
      </c>
      <c r="F16" s="100">
        <f ca="1">VLOOKUP($A16,[2]CurveFetch!$D$8:$R$1000,15,0)</f>
        <v>-0.03</v>
      </c>
      <c r="G16" s="100">
        <f ca="1">VLOOKUP($A16,[2]CurveFetch!$D$8:$R$1000,3,0)</f>
        <v>-0.3</v>
      </c>
      <c r="H16" s="100">
        <f ca="1">VLOOKUP($A16,[2]CurveFetch!$D$8:$R$1000,9,0)</f>
        <v>1.4325000000000001</v>
      </c>
      <c r="I16" s="100">
        <f ca="1">VLOOKUP($A16,[2]CurveFetch!$D$8:$R$1000,11,0)</f>
        <v>5.3788057988494002E-2</v>
      </c>
      <c r="J16" s="100">
        <f ca="1">VLOOKUP($A16,[2]CurveFetch!$D$8:$R$1000,8,0)</f>
        <v>1.0024999999999999</v>
      </c>
      <c r="K16" s="100">
        <f t="shared" ca="1" si="1"/>
        <v>0.10000000000000009</v>
      </c>
      <c r="L16" s="100">
        <f t="shared" ca="1" si="2"/>
        <v>1.1325000000000001</v>
      </c>
      <c r="M16" s="100">
        <f t="shared" ca="1" si="3"/>
        <v>50.268749999999997</v>
      </c>
      <c r="N16" s="97">
        <f t="shared" ca="1" si="11"/>
        <v>37316</v>
      </c>
      <c r="O16" s="100">
        <f ca="1">VLOOKUP($A16,[2]CurveFetch!$D$8:$V$1000,16,0)</f>
        <v>75</v>
      </c>
      <c r="P16" s="141">
        <f t="shared" ca="1" si="4"/>
        <v>37.5</v>
      </c>
      <c r="Q16" s="100">
        <f ca="1">VLOOKUP($A16,[2]CurveFetch!$D$8:$V$1000,16,0)</f>
        <v>75</v>
      </c>
      <c r="R16" s="141">
        <f t="shared" ca="1" si="5"/>
        <v>37.5</v>
      </c>
      <c r="S16" s="100">
        <f ca="1">VLOOKUP($A16,[2]CurveFetch!$D$8:$V$1000,16,0)</f>
        <v>75</v>
      </c>
      <c r="T16" s="141">
        <f t="shared" ca="1" si="6"/>
        <v>37.5</v>
      </c>
      <c r="U16" s="100"/>
      <c r="V16" s="100"/>
      <c r="X16" s="22" t="s">
        <v>90</v>
      </c>
      <c r="Y16" s="101">
        <f ca="1">VLOOKUP(Y$11,$A$2:$H$600,7)</f>
        <v>-0.32500000000000001</v>
      </c>
      <c r="Z16" s="101">
        <f t="shared" ref="Z16:AE16" ca="1" si="23">VLOOKUP(Z$11,$A$2:$H$600,7)</f>
        <v>-0.32500000000000001</v>
      </c>
      <c r="AA16" s="101">
        <f t="shared" ca="1" si="23"/>
        <v>-0.32500000000000001</v>
      </c>
      <c r="AB16" s="101">
        <f t="shared" ca="1" si="23"/>
        <v>-0.32500000000000001</v>
      </c>
      <c r="AC16" s="101">
        <f t="shared" ca="1" si="23"/>
        <v>-0.32500000000000001</v>
      </c>
      <c r="AD16" s="101">
        <f t="shared" ca="1" si="23"/>
        <v>-0.32500000000000001</v>
      </c>
      <c r="AE16" s="101">
        <f t="shared" ca="1" si="23"/>
        <v>-0.32500000000000001</v>
      </c>
      <c r="AF16" s="104">
        <f t="shared" ca="1" si="18"/>
        <v>-0.32500000000000001</v>
      </c>
      <c r="AG16" s="102"/>
      <c r="AH16" s="22" t="s">
        <v>90</v>
      </c>
      <c r="AI16" s="101">
        <f ca="1">VLOOKUP(AI$11,$A$2:$H$600,7)</f>
        <v>-0.21</v>
      </c>
      <c r="AJ16" s="101">
        <f ca="1">VLOOKUP(AJ$11,$A$2:$H$600,7)</f>
        <v>-0.21</v>
      </c>
      <c r="AK16" s="101">
        <f ca="1">VLOOKUP(AK$11,$A$2:$H$600,7)</f>
        <v>-0.21</v>
      </c>
      <c r="AL16" s="101">
        <f ca="1">VLOOKUP(AL$11,$A$2:$H$600,7)</f>
        <v>-0.21</v>
      </c>
      <c r="AM16" s="101">
        <f ca="1">VLOOKUP(AM$11,$A$2:$H$600,7)</f>
        <v>-0.21</v>
      </c>
      <c r="AN16" s="104">
        <f t="shared" ca="1" si="19"/>
        <v>-0.21000000000000002</v>
      </c>
    </row>
    <row r="17" spans="1:40" ht="10.8" thickBot="1" x14ac:dyDescent="0.25">
      <c r="A17" s="97">
        <f t="shared" ca="1" si="10"/>
        <v>37347</v>
      </c>
      <c r="B17" s="100">
        <f ca="1">VLOOKUP($A17,[2]CurveFetch!$D$8:$R$1000,2,0)</f>
        <v>4.76</v>
      </c>
      <c r="C17" s="100">
        <f ca="1">VLOOKUP($A17,[2]CurveFetch!$D$8:$R$1000,7,0)</f>
        <v>1.0549999999999999</v>
      </c>
      <c r="D17" s="100">
        <f ca="1">VLOOKUP($A17,[2]CurveFetch!$D$8:$R$1000,5,0)</f>
        <v>-0.64</v>
      </c>
      <c r="E17" s="100">
        <f ca="1">VLOOKUP($A17,[2]CurveFetch!$D$8:$R$1000,4,0)</f>
        <v>-0.03</v>
      </c>
      <c r="F17" s="100">
        <f ca="1">VLOOKUP($A17,[2]CurveFetch!$D$8:$R$1000,15,0)</f>
        <v>-0.03</v>
      </c>
      <c r="G17" s="100">
        <f ca="1">VLOOKUP($A17,[2]CurveFetch!$D$8:$R$1000,3,0)</f>
        <v>-0.32500000000000001</v>
      </c>
      <c r="H17" s="100">
        <f ca="1">VLOOKUP($A17,[2]CurveFetch!$D$8:$R$1000,9,0)</f>
        <v>1.155</v>
      </c>
      <c r="I17" s="100">
        <f ca="1">VLOOKUP($A17,[2]CurveFetch!$D$8:$R$1000,11,0)</f>
        <v>5.3755590881472998E-2</v>
      </c>
      <c r="J17" s="100">
        <f ca="1">VLOOKUP($A17,[2]CurveFetch!$D$8:$R$1000,8,0)</f>
        <v>0.65500000000000003</v>
      </c>
      <c r="K17" s="100">
        <f t="shared" ca="1" si="1"/>
        <v>0.39999999999999991</v>
      </c>
      <c r="L17" s="100">
        <f t="shared" ca="1" si="2"/>
        <v>1.085</v>
      </c>
      <c r="M17" s="100">
        <f t="shared" ca="1" si="3"/>
        <v>43.612499999999997</v>
      </c>
      <c r="N17" s="97">
        <f t="shared" ca="1" si="11"/>
        <v>37347</v>
      </c>
      <c r="O17" s="100">
        <f ca="1">VLOOKUP($A17,[2]CurveFetch!$D$8:$V$1000,16,0)</f>
        <v>75</v>
      </c>
      <c r="P17" s="141">
        <f t="shared" ca="1" si="4"/>
        <v>37.5</v>
      </c>
      <c r="Q17" s="100">
        <f ca="1">VLOOKUP($A17,[2]CurveFetch!$D$8:$V$1000,16,0)</f>
        <v>75</v>
      </c>
      <c r="R17" s="141">
        <f t="shared" ca="1" si="5"/>
        <v>37.5</v>
      </c>
      <c r="S17" s="100">
        <f ca="1">VLOOKUP($A17,[2]CurveFetch!$D$8:$V$1000,16,0)</f>
        <v>75</v>
      </c>
      <c r="T17" s="141">
        <f t="shared" ca="1" si="6"/>
        <v>37.5</v>
      </c>
      <c r="U17" s="100"/>
      <c r="V17" s="100"/>
      <c r="X17" s="22" t="s">
        <v>81</v>
      </c>
      <c r="Y17" s="101">
        <f ca="1">VLOOKUP(Y$11,$A$2:$H$600,5)</f>
        <v>-0.03</v>
      </c>
      <c r="Z17" s="101">
        <f t="shared" ref="Z17:AE17" ca="1" si="24">VLOOKUP(Z$11,$A$2:$H$600,5)</f>
        <v>-0.03</v>
      </c>
      <c r="AA17" s="101">
        <f t="shared" ca="1" si="24"/>
        <v>-0.03</v>
      </c>
      <c r="AB17" s="101">
        <f t="shared" ca="1" si="24"/>
        <v>-0.03</v>
      </c>
      <c r="AC17" s="101">
        <f t="shared" ca="1" si="24"/>
        <v>-0.03</v>
      </c>
      <c r="AD17" s="101">
        <f t="shared" ca="1" si="24"/>
        <v>-0.03</v>
      </c>
      <c r="AE17" s="101">
        <f t="shared" ca="1" si="24"/>
        <v>-0.03</v>
      </c>
      <c r="AF17" s="105">
        <f t="shared" ca="1" si="18"/>
        <v>-0.03</v>
      </c>
      <c r="AG17" s="102"/>
      <c r="AH17" s="22" t="s">
        <v>81</v>
      </c>
      <c r="AI17" s="101">
        <f ca="1">VLOOKUP(AI$11,$A$2:$H$600,5)</f>
        <v>-0.03</v>
      </c>
      <c r="AJ17" s="101">
        <f ca="1">VLOOKUP(AJ$11,$A$2:$H$600,5)</f>
        <v>-0.03</v>
      </c>
      <c r="AK17" s="101">
        <f ca="1">VLOOKUP(AK$11,$A$2:$H$600,5)</f>
        <v>-0.03</v>
      </c>
      <c r="AL17" s="101">
        <f ca="1">VLOOKUP(AL$11,$A$2:$H$600,5)</f>
        <v>-0.03</v>
      </c>
      <c r="AM17" s="101">
        <f ca="1">VLOOKUP(AM$11,$A$2:$H$600,5)</f>
        <v>-0.03</v>
      </c>
      <c r="AN17" s="105">
        <f t="shared" ca="1" si="19"/>
        <v>-0.03</v>
      </c>
    </row>
    <row r="18" spans="1:40" x14ac:dyDescent="0.2">
      <c r="A18" s="97">
        <f t="shared" ca="1" si="10"/>
        <v>37377</v>
      </c>
      <c r="B18" s="100">
        <f ca="1">VLOOKUP($A18,[2]CurveFetch!$D$8:$R$1000,2,0)</f>
        <v>4.5650000000000004</v>
      </c>
      <c r="C18" s="100">
        <f ca="1">VLOOKUP($A18,[2]CurveFetch!$D$8:$R$1000,7,0)</f>
        <v>1.0549999999999999</v>
      </c>
      <c r="D18" s="100">
        <f ca="1">VLOOKUP($A18,[2]CurveFetch!$D$8:$R$1000,5,0)</f>
        <v>-0.64</v>
      </c>
      <c r="E18" s="100">
        <f ca="1">VLOOKUP($A18,[2]CurveFetch!$D$8:$R$1000,4,0)</f>
        <v>-0.03</v>
      </c>
      <c r="F18" s="100">
        <f ca="1">VLOOKUP($A18,[2]CurveFetch!$D$8:$R$1000,15,0)</f>
        <v>-0.03</v>
      </c>
      <c r="G18" s="100">
        <f ca="1">VLOOKUP($A18,[2]CurveFetch!$D$8:$R$1000,3,0)</f>
        <v>-0.32500000000000001</v>
      </c>
      <c r="H18" s="100">
        <f ca="1">VLOOKUP($A18,[2]CurveFetch!$D$8:$R$1000,9,0)</f>
        <v>1.155</v>
      </c>
      <c r="I18" s="100">
        <f ca="1">VLOOKUP($A18,[2]CurveFetch!$D$8:$R$1000,11,0)</f>
        <v>5.3742840959370999E-2</v>
      </c>
      <c r="J18" s="100">
        <f ca="1">VLOOKUP($A18,[2]CurveFetch!$D$8:$R$1000,8,0)</f>
        <v>0.65500000000000003</v>
      </c>
      <c r="K18" s="100">
        <f t="shared" ca="1" si="1"/>
        <v>0.39999999999999991</v>
      </c>
      <c r="L18" s="100">
        <f t="shared" ca="1" si="2"/>
        <v>1.085</v>
      </c>
      <c r="M18" s="100">
        <f t="shared" ca="1" si="3"/>
        <v>42.15</v>
      </c>
      <c r="N18" s="97">
        <f t="shared" ca="1" si="11"/>
        <v>37377</v>
      </c>
      <c r="O18" s="100">
        <f ca="1">VLOOKUP($A18,[2]CurveFetch!$D$8:$V$1000,16,0)</f>
        <v>80</v>
      </c>
      <c r="P18" s="141">
        <f t="shared" ca="1" si="4"/>
        <v>40</v>
      </c>
      <c r="Q18" s="100">
        <f ca="1">VLOOKUP($A18,[2]CurveFetch!$D$8:$V$1000,16,0)</f>
        <v>80</v>
      </c>
      <c r="R18" s="141">
        <f t="shared" ca="1" si="5"/>
        <v>40</v>
      </c>
      <c r="S18" s="100">
        <f ca="1">VLOOKUP($A18,[2]CurveFetch!$D$8:$V$1000,16,0)</f>
        <v>80</v>
      </c>
      <c r="T18" s="141">
        <f t="shared" ca="1" si="6"/>
        <v>40</v>
      </c>
      <c r="U18" s="100"/>
      <c r="V18" s="100"/>
    </row>
    <row r="19" spans="1:40" ht="10.8" thickBot="1" x14ac:dyDescent="0.25">
      <c r="A19" s="97">
        <f t="shared" ca="1" si="10"/>
        <v>37408</v>
      </c>
      <c r="B19" s="100">
        <f ca="1">VLOOKUP($A19,[2]CurveFetch!$D$8:$R$1000,2,0)</f>
        <v>4.5449999999999999</v>
      </c>
      <c r="C19" s="100">
        <f ca="1">VLOOKUP($A19,[2]CurveFetch!$D$8:$R$1000,7,0)</f>
        <v>1.0549999999999999</v>
      </c>
      <c r="D19" s="100">
        <f ca="1">VLOOKUP($A19,[2]CurveFetch!$D$8:$R$1000,5,0)</f>
        <v>-0.64</v>
      </c>
      <c r="E19" s="100">
        <f ca="1">VLOOKUP($A19,[2]CurveFetch!$D$8:$R$1000,4,0)</f>
        <v>-0.03</v>
      </c>
      <c r="F19" s="100">
        <f ca="1">VLOOKUP($A19,[2]CurveFetch!$D$8:$R$1000,15,0)</f>
        <v>-0.03</v>
      </c>
      <c r="G19" s="100">
        <f ca="1">VLOOKUP($A19,[2]CurveFetch!$D$8:$R$1000,3,0)</f>
        <v>-0.32500000000000001</v>
      </c>
      <c r="H19" s="100">
        <f ca="1">VLOOKUP($A19,[2]CurveFetch!$D$8:$R$1000,9,0)</f>
        <v>1.155</v>
      </c>
      <c r="I19" s="100">
        <f ca="1">VLOOKUP($A19,[2]CurveFetch!$D$8:$R$1000,11,0)</f>
        <v>5.3729666039921999E-2</v>
      </c>
      <c r="J19" s="100">
        <f ca="1">VLOOKUP($A19,[2]CurveFetch!$D$8:$R$1000,8,0)</f>
        <v>0.65500000000000003</v>
      </c>
      <c r="K19" s="100">
        <f t="shared" ca="1" si="1"/>
        <v>0.39999999999999991</v>
      </c>
      <c r="L19" s="100">
        <f t="shared" ca="1" si="2"/>
        <v>1.085</v>
      </c>
      <c r="M19" s="100">
        <f t="shared" ca="1" si="3"/>
        <v>42</v>
      </c>
      <c r="N19" s="97">
        <f t="shared" ca="1" si="11"/>
        <v>37408</v>
      </c>
      <c r="O19" s="100">
        <f ca="1">VLOOKUP($A19,[2]CurveFetch!$D$8:$V$1000,16,0)</f>
        <v>105</v>
      </c>
      <c r="P19" s="141">
        <f t="shared" ca="1" si="4"/>
        <v>52.5</v>
      </c>
      <c r="Q19" s="100">
        <f ca="1">VLOOKUP($A19,[2]CurveFetch!$D$8:$V$1000,16,0)</f>
        <v>105</v>
      </c>
      <c r="R19" s="141">
        <f t="shared" ca="1" si="5"/>
        <v>52.5</v>
      </c>
      <c r="S19" s="100">
        <f ca="1">VLOOKUP($A19,[2]CurveFetch!$D$8:$V$1000,16,0)</f>
        <v>105</v>
      </c>
      <c r="T19" s="141">
        <f t="shared" ca="1" si="6"/>
        <v>52.5</v>
      </c>
      <c r="U19" s="100"/>
      <c r="V19" s="100"/>
      <c r="Y19" s="98">
        <v>37712</v>
      </c>
      <c r="Z19" s="98">
        <v>37742</v>
      </c>
      <c r="AA19" s="98">
        <v>37773</v>
      </c>
      <c r="AB19" s="98">
        <v>37803</v>
      </c>
      <c r="AC19" s="98">
        <v>37834</v>
      </c>
      <c r="AD19" s="98">
        <v>37865</v>
      </c>
      <c r="AE19" s="98">
        <v>37895</v>
      </c>
      <c r="AF19" s="22" t="s">
        <v>87</v>
      </c>
      <c r="AG19" s="22"/>
      <c r="AI19" s="98">
        <v>37926</v>
      </c>
      <c r="AJ19" s="98">
        <v>37956</v>
      </c>
      <c r="AK19" s="98">
        <v>37987</v>
      </c>
      <c r="AL19" s="98">
        <v>38018</v>
      </c>
      <c r="AM19" s="98">
        <v>38047</v>
      </c>
      <c r="AN19" s="25" t="s">
        <v>95</v>
      </c>
    </row>
    <row r="20" spans="1:40" x14ac:dyDescent="0.2">
      <c r="A20" s="97">
        <f t="shared" ca="1" si="10"/>
        <v>37438</v>
      </c>
      <c r="B20" s="100">
        <f ca="1">VLOOKUP($A20,[2]CurveFetch!$D$8:$R$1000,2,0)</f>
        <v>4.55</v>
      </c>
      <c r="C20" s="100">
        <f ca="1">VLOOKUP($A20,[2]CurveFetch!$D$8:$R$1000,7,0)</f>
        <v>1.74</v>
      </c>
      <c r="D20" s="100">
        <f ca="1">VLOOKUP($A20,[2]CurveFetch!$D$8:$R$1000,5,0)</f>
        <v>-0.64</v>
      </c>
      <c r="E20" s="100">
        <f ca="1">VLOOKUP($A20,[2]CurveFetch!$D$8:$R$1000,4,0)</f>
        <v>-0.03</v>
      </c>
      <c r="F20" s="100">
        <f ca="1">VLOOKUP($A20,[2]CurveFetch!$D$8:$R$1000,15,0)</f>
        <v>-0.03</v>
      </c>
      <c r="G20" s="100">
        <f ca="1">VLOOKUP($A20,[2]CurveFetch!$D$8:$R$1000,3,0)</f>
        <v>-0.32500000000000001</v>
      </c>
      <c r="H20" s="100">
        <f ca="1">VLOOKUP($A20,[2]CurveFetch!$D$8:$R$1000,9,0)</f>
        <v>1.84</v>
      </c>
      <c r="I20" s="100">
        <f ca="1">VLOOKUP($A20,[2]CurveFetch!$D$8:$R$1000,11,0)</f>
        <v>5.3744677040493002E-2</v>
      </c>
      <c r="J20" s="100">
        <f ca="1">VLOOKUP($A20,[2]CurveFetch!$D$8:$R$1000,8,0)</f>
        <v>1.34</v>
      </c>
      <c r="K20" s="100">
        <f t="shared" ca="1" si="1"/>
        <v>0.39999999999999991</v>
      </c>
      <c r="L20" s="100">
        <f t="shared" ca="1" si="2"/>
        <v>1.77</v>
      </c>
      <c r="M20" s="100">
        <f t="shared" ca="1" si="3"/>
        <v>47.174999999999997</v>
      </c>
      <c r="N20" s="97">
        <f t="shared" ca="1" si="11"/>
        <v>37438</v>
      </c>
      <c r="O20" s="100">
        <f ca="1">VLOOKUP($A20,[2]CurveFetch!$D$8:$V$1000,16,0)</f>
        <v>165</v>
      </c>
      <c r="P20" s="141">
        <f t="shared" ca="1" si="4"/>
        <v>82.5</v>
      </c>
      <c r="Q20" s="100">
        <f ca="1">VLOOKUP($A20,[2]CurveFetch!$D$8:$V$1000,16,0)</f>
        <v>165</v>
      </c>
      <c r="R20" s="141">
        <f t="shared" ca="1" si="5"/>
        <v>82.5</v>
      </c>
      <c r="S20" s="100">
        <f ca="1">VLOOKUP($A20,[2]CurveFetch!$D$8:$V$1000,16,0)</f>
        <v>165</v>
      </c>
      <c r="T20" s="141">
        <f t="shared" ca="1" si="6"/>
        <v>82.5</v>
      </c>
      <c r="U20" s="100"/>
      <c r="V20" s="100"/>
      <c r="X20" s="22" t="s">
        <v>79</v>
      </c>
      <c r="Y20" s="101">
        <f ca="1">VLOOKUP(Y$19,$A$2:$H$600,2)</f>
        <v>4.0960000000000001</v>
      </c>
      <c r="Z20" s="101">
        <f t="shared" ref="Z20:AE20" ca="1" si="25">VLOOKUP(Z$19,$A$2:$H$600,2)</f>
        <v>4.0209999999999999</v>
      </c>
      <c r="AA20" s="101">
        <f t="shared" ca="1" si="25"/>
        <v>4.0250000000000004</v>
      </c>
      <c r="AB20" s="101">
        <f t="shared" ca="1" si="25"/>
        <v>4.04</v>
      </c>
      <c r="AC20" s="101">
        <f t="shared" ca="1" si="25"/>
        <v>4.04</v>
      </c>
      <c r="AD20" s="101">
        <f t="shared" ca="1" si="25"/>
        <v>4.0609999999999999</v>
      </c>
      <c r="AE20" s="101">
        <f t="shared" ca="1" si="25"/>
        <v>4.0860000000000003</v>
      </c>
      <c r="AF20" s="103">
        <f t="shared" ref="AF20:AF25" ca="1" si="26">AVERAGE(Y20:AE20)</f>
        <v>4.0527142857142859</v>
      </c>
      <c r="AG20" s="102"/>
      <c r="AH20" s="22" t="s">
        <v>79</v>
      </c>
      <c r="AI20" s="101">
        <f ca="1">VLOOKUP(AI$19,$A$2:$H$600,2)</f>
        <v>4.2210000000000001</v>
      </c>
      <c r="AJ20" s="101">
        <f ca="1">VLOOKUP(AJ$19,$A$2:$H$600,2)</f>
        <v>4.3460000000000001</v>
      </c>
      <c r="AK20" s="101">
        <f ca="1">VLOOKUP(AK$19,$A$2:$H$600,2)</f>
        <v>4.3849999999999998</v>
      </c>
      <c r="AL20" s="101">
        <f ca="1">VLOOKUP(AL$19,$A$2:$H$600,2)</f>
        <v>4.2789999999999999</v>
      </c>
      <c r="AM20" s="101">
        <f ca="1">VLOOKUP(AM$19,$A$2:$H$600,2)</f>
        <v>4.1289999999999996</v>
      </c>
      <c r="AN20" s="103">
        <f t="shared" ref="AN20:AN25" ca="1" si="27">AVERAGE(AI20:AM20)</f>
        <v>4.2720000000000002</v>
      </c>
    </row>
    <row r="21" spans="1:40" x14ac:dyDescent="0.2">
      <c r="A21" s="97">
        <f t="shared" ca="1" si="10"/>
        <v>37469</v>
      </c>
      <c r="B21" s="100">
        <f ca="1">VLOOKUP($A21,[2]CurveFetch!$D$8:$R$1000,2,0)</f>
        <v>4.55</v>
      </c>
      <c r="C21" s="100">
        <f ca="1">VLOOKUP($A21,[2]CurveFetch!$D$8:$R$1000,7,0)</f>
        <v>1.74</v>
      </c>
      <c r="D21" s="100">
        <f ca="1">VLOOKUP($A21,[2]CurveFetch!$D$8:$R$1000,5,0)</f>
        <v>-0.64</v>
      </c>
      <c r="E21" s="100">
        <f ca="1">VLOOKUP($A21,[2]CurveFetch!$D$8:$R$1000,4,0)</f>
        <v>-0.03</v>
      </c>
      <c r="F21" s="100">
        <f ca="1">VLOOKUP($A21,[2]CurveFetch!$D$8:$R$1000,15,0)</f>
        <v>-0.03</v>
      </c>
      <c r="G21" s="100">
        <f ca="1">VLOOKUP($A21,[2]CurveFetch!$D$8:$R$1000,3,0)</f>
        <v>-0.32500000000000001</v>
      </c>
      <c r="H21" s="100">
        <f ca="1">VLOOKUP($A21,[2]CurveFetch!$D$8:$R$1000,9,0)</f>
        <v>1.84</v>
      </c>
      <c r="I21" s="100">
        <f ca="1">VLOOKUP($A21,[2]CurveFetch!$D$8:$R$1000,11,0)</f>
        <v>5.3805762206028E-2</v>
      </c>
      <c r="J21" s="100">
        <f ca="1">VLOOKUP($A21,[2]CurveFetch!$D$8:$R$1000,8,0)</f>
        <v>1.34</v>
      </c>
      <c r="K21" s="100">
        <f t="shared" ca="1" si="1"/>
        <v>0.39999999999999991</v>
      </c>
      <c r="L21" s="100">
        <f t="shared" ca="1" si="2"/>
        <v>1.77</v>
      </c>
      <c r="M21" s="100">
        <f t="shared" ca="1" si="3"/>
        <v>47.174999999999997</v>
      </c>
      <c r="N21" s="97">
        <f t="shared" ca="1" si="11"/>
        <v>37469</v>
      </c>
      <c r="O21" s="100">
        <f ca="1">VLOOKUP($A21,[2]CurveFetch!$D$8:$V$1000,16,0)</f>
        <v>175</v>
      </c>
      <c r="P21" s="141">
        <f t="shared" ca="1" si="4"/>
        <v>87.5</v>
      </c>
      <c r="Q21" s="100">
        <f ca="1">VLOOKUP($A21,[2]CurveFetch!$D$8:$V$1000,16,0)</f>
        <v>175</v>
      </c>
      <c r="R21" s="141">
        <f t="shared" ca="1" si="5"/>
        <v>87.5</v>
      </c>
      <c r="S21" s="100">
        <f ca="1">VLOOKUP($A21,[2]CurveFetch!$D$8:$V$1000,16,0)</f>
        <v>175</v>
      </c>
      <c r="T21" s="141">
        <f t="shared" ca="1" si="6"/>
        <v>87.5</v>
      </c>
      <c r="U21" s="100"/>
      <c r="V21" s="100"/>
      <c r="X21" s="22" t="s">
        <v>91</v>
      </c>
      <c r="Y21" s="101">
        <f ca="1">VLOOKUP(Y$19,$A$2:$H$600,3)</f>
        <v>0.9</v>
      </c>
      <c r="Z21" s="101">
        <f t="shared" ref="Z21:AE21" ca="1" si="28">VLOOKUP(Z$19,$A$2:$H$600,3)</f>
        <v>0.9</v>
      </c>
      <c r="AA21" s="101">
        <f t="shared" ca="1" si="28"/>
        <v>0.9</v>
      </c>
      <c r="AB21" s="101">
        <f t="shared" ca="1" si="28"/>
        <v>0.9</v>
      </c>
      <c r="AC21" s="101">
        <f t="shared" ca="1" si="28"/>
        <v>0.9</v>
      </c>
      <c r="AD21" s="101">
        <f t="shared" ca="1" si="28"/>
        <v>0.9</v>
      </c>
      <c r="AE21" s="101">
        <f t="shared" ca="1" si="28"/>
        <v>0.9</v>
      </c>
      <c r="AF21" s="104">
        <f t="shared" ca="1" si="26"/>
        <v>0.90000000000000013</v>
      </c>
      <c r="AG21" s="102"/>
      <c r="AH21" s="22" t="s">
        <v>91</v>
      </c>
      <c r="AI21" s="101">
        <f ca="1">VLOOKUP(AI$19,$A$2:$H$600,3)</f>
        <v>0.65</v>
      </c>
      <c r="AJ21" s="101">
        <f ca="1">VLOOKUP(AJ$19,$A$2:$H$600,3)</f>
        <v>0.65</v>
      </c>
      <c r="AK21" s="101">
        <f ca="1">VLOOKUP(AK$19,$A$2:$H$600,3)</f>
        <v>0.65</v>
      </c>
      <c r="AL21" s="101">
        <f ca="1">VLOOKUP(AL$19,$A$2:$H$600,3)</f>
        <v>0.65</v>
      </c>
      <c r="AM21" s="101">
        <f ca="1">VLOOKUP(AM$19,$A$2:$H$600,3)</f>
        <v>0.65</v>
      </c>
      <c r="AN21" s="104">
        <f t="shared" ca="1" si="27"/>
        <v>0.65</v>
      </c>
    </row>
    <row r="22" spans="1:40" x14ac:dyDescent="0.2">
      <c r="A22" s="97">
        <f t="shared" ca="1" si="10"/>
        <v>37500</v>
      </c>
      <c r="B22" s="100">
        <f ca="1">VLOOKUP($A22,[2]CurveFetch!$D$8:$R$1000,2,0)</f>
        <v>4.55</v>
      </c>
      <c r="C22" s="100">
        <f ca="1">VLOOKUP($A22,[2]CurveFetch!$D$8:$R$1000,7,0)</f>
        <v>1.74</v>
      </c>
      <c r="D22" s="100">
        <f ca="1">VLOOKUP($A22,[2]CurveFetch!$D$8:$R$1000,5,0)</f>
        <v>-0.64</v>
      </c>
      <c r="E22" s="100">
        <f ca="1">VLOOKUP($A22,[2]CurveFetch!$D$8:$R$1000,4,0)</f>
        <v>-0.03</v>
      </c>
      <c r="F22" s="100">
        <f ca="1">VLOOKUP($A22,[2]CurveFetch!$D$8:$R$1000,15,0)</f>
        <v>-0.03</v>
      </c>
      <c r="G22" s="100">
        <f ca="1">VLOOKUP($A22,[2]CurveFetch!$D$8:$R$1000,3,0)</f>
        <v>-0.32500000000000001</v>
      </c>
      <c r="H22" s="100">
        <f ca="1">VLOOKUP($A22,[2]CurveFetch!$D$8:$R$1000,9,0)</f>
        <v>1.84</v>
      </c>
      <c r="I22" s="100">
        <f ca="1">VLOOKUP($A22,[2]CurveFetch!$D$8:$R$1000,11,0)</f>
        <v>5.3866847372805997E-2</v>
      </c>
      <c r="J22" s="100">
        <f ca="1">VLOOKUP($A22,[2]CurveFetch!$D$8:$R$1000,8,0)</f>
        <v>1.34</v>
      </c>
      <c r="K22" s="100">
        <f t="shared" ca="1" si="1"/>
        <v>0.39999999999999991</v>
      </c>
      <c r="L22" s="100">
        <f t="shared" ca="1" si="2"/>
        <v>1.77</v>
      </c>
      <c r="M22" s="100">
        <f t="shared" ca="1" si="3"/>
        <v>47.174999999999997</v>
      </c>
      <c r="N22" s="97">
        <f t="shared" ca="1" si="11"/>
        <v>37500</v>
      </c>
      <c r="O22" s="100">
        <f ca="1">VLOOKUP($A22,[2]CurveFetch!$D$8:$V$1000,16,0)</f>
        <v>155</v>
      </c>
      <c r="P22" s="141">
        <f t="shared" ca="1" si="4"/>
        <v>77.5</v>
      </c>
      <c r="Q22" s="100">
        <f ca="1">VLOOKUP($A22,[2]CurveFetch!$D$8:$V$1000,16,0)</f>
        <v>155</v>
      </c>
      <c r="R22" s="141">
        <f t="shared" ca="1" si="5"/>
        <v>77.5</v>
      </c>
      <c r="S22" s="100">
        <f ca="1">VLOOKUP($A22,[2]CurveFetch!$D$8:$V$1000,16,0)</f>
        <v>155</v>
      </c>
      <c r="T22" s="141">
        <f t="shared" ca="1" si="6"/>
        <v>77.5</v>
      </c>
      <c r="U22" s="100"/>
      <c r="V22" s="100"/>
      <c r="X22" s="22" t="s">
        <v>82</v>
      </c>
      <c r="Y22" s="101">
        <f ca="1">VLOOKUP(Y$19,$A$2:$H$600,6)</f>
        <v>-0.03</v>
      </c>
      <c r="Z22" s="101">
        <f t="shared" ref="Z22:AE22" ca="1" si="29">VLOOKUP(Z$19,$A$2:$H$600,6)</f>
        <v>-0.03</v>
      </c>
      <c r="AA22" s="101">
        <f t="shared" ca="1" si="29"/>
        <v>-0.03</v>
      </c>
      <c r="AB22" s="101">
        <f t="shared" ca="1" si="29"/>
        <v>-0.03</v>
      </c>
      <c r="AC22" s="101">
        <f t="shared" ca="1" si="29"/>
        <v>-0.03</v>
      </c>
      <c r="AD22" s="101">
        <f t="shared" ca="1" si="29"/>
        <v>-0.03</v>
      </c>
      <c r="AE22" s="101">
        <f t="shared" ca="1" si="29"/>
        <v>-0.03</v>
      </c>
      <c r="AF22" s="104">
        <f t="shared" ca="1" si="26"/>
        <v>-0.03</v>
      </c>
      <c r="AG22" s="102"/>
      <c r="AH22" s="22" t="s">
        <v>82</v>
      </c>
      <c r="AI22" s="101">
        <f ca="1">VLOOKUP(AI$19,$A$2:$H$600,6)</f>
        <v>-0.02</v>
      </c>
      <c r="AJ22" s="101">
        <f ca="1">VLOOKUP(AJ$19,$A$2:$H$600,6)</f>
        <v>-0.02</v>
      </c>
      <c r="AK22" s="101">
        <f ca="1">VLOOKUP(AK$19,$A$2:$H$600,6)</f>
        <v>-0.02</v>
      </c>
      <c r="AL22" s="101">
        <f ca="1">VLOOKUP(AL$19,$A$2:$H$600,6)</f>
        <v>-0.02</v>
      </c>
      <c r="AM22" s="101">
        <f ca="1">VLOOKUP(AM$19,$A$2:$H$600,6)</f>
        <v>-0.02</v>
      </c>
      <c r="AN22" s="104">
        <f t="shared" ca="1" si="27"/>
        <v>-0.02</v>
      </c>
    </row>
    <row r="23" spans="1:40" x14ac:dyDescent="0.2">
      <c r="A23" s="97">
        <f t="shared" ca="1" si="10"/>
        <v>37530</v>
      </c>
      <c r="B23" s="100">
        <f ca="1">VLOOKUP($A23,[2]CurveFetch!$D$8:$R$1000,2,0)</f>
        <v>4.58</v>
      </c>
      <c r="C23" s="100">
        <f ca="1">VLOOKUP($A23,[2]CurveFetch!$D$8:$R$1000,7,0)</f>
        <v>1.1399999999999999</v>
      </c>
      <c r="D23" s="100">
        <f ca="1">VLOOKUP($A23,[2]CurveFetch!$D$8:$R$1000,5,0)</f>
        <v>-0.64</v>
      </c>
      <c r="E23" s="100">
        <f ca="1">VLOOKUP($A23,[2]CurveFetch!$D$8:$R$1000,4,0)</f>
        <v>-0.03</v>
      </c>
      <c r="F23" s="100">
        <f ca="1">VLOOKUP($A23,[2]CurveFetch!$D$8:$R$1000,15,0)</f>
        <v>-0.03</v>
      </c>
      <c r="G23" s="100">
        <f ca="1">VLOOKUP($A23,[2]CurveFetch!$D$8:$R$1000,3,0)</f>
        <v>-0.32500000000000001</v>
      </c>
      <c r="H23" s="100">
        <f ca="1">VLOOKUP($A23,[2]CurveFetch!$D$8:$R$1000,9,0)</f>
        <v>1.24</v>
      </c>
      <c r="I23" s="100">
        <f ca="1">VLOOKUP($A23,[2]CurveFetch!$D$8:$R$1000,11,0)</f>
        <v>5.3939308058023001E-2</v>
      </c>
      <c r="J23" s="100">
        <f ca="1">VLOOKUP($A23,[2]CurveFetch!$D$8:$R$1000,8,0)</f>
        <v>0.74</v>
      </c>
      <c r="K23" s="100">
        <f t="shared" ca="1" si="1"/>
        <v>0.39999999999999991</v>
      </c>
      <c r="L23" s="100">
        <f t="shared" ca="1" si="2"/>
        <v>1.17</v>
      </c>
      <c r="M23" s="100">
        <f t="shared" ca="1" si="3"/>
        <v>42.9</v>
      </c>
      <c r="N23" s="97">
        <f t="shared" ca="1" si="11"/>
        <v>37530</v>
      </c>
      <c r="O23" s="100">
        <f ca="1">VLOOKUP($A23,[2]CurveFetch!$D$8:$V$1000,16,0)</f>
        <v>100</v>
      </c>
      <c r="P23" s="141">
        <f t="shared" ca="1" si="4"/>
        <v>50</v>
      </c>
      <c r="Q23" s="100">
        <f ca="1">VLOOKUP($A23,[2]CurveFetch!$D$8:$V$1000,16,0)</f>
        <v>100</v>
      </c>
      <c r="R23" s="141">
        <f t="shared" ca="1" si="5"/>
        <v>50</v>
      </c>
      <c r="S23" s="100">
        <f ca="1">VLOOKUP($A23,[2]CurveFetch!$D$8:$V$1000,16,0)</f>
        <v>100</v>
      </c>
      <c r="T23" s="141">
        <f t="shared" ca="1" si="6"/>
        <v>50</v>
      </c>
      <c r="U23" s="100"/>
      <c r="V23" s="100"/>
      <c r="X23" s="22" t="s">
        <v>89</v>
      </c>
      <c r="Y23" s="101">
        <f ca="1">VLOOKUP(Y$19,$A$2:$H$600,4)</f>
        <v>-0.34499999999999997</v>
      </c>
      <c r="Z23" s="101">
        <f t="shared" ref="Z23:AE23" ca="1" si="30">VLOOKUP(Z$19,$A$2:$H$600,4)</f>
        <v>-0.34499999999999997</v>
      </c>
      <c r="AA23" s="101">
        <f t="shared" ca="1" si="30"/>
        <v>-0.34499999999999997</v>
      </c>
      <c r="AB23" s="101">
        <f t="shared" ca="1" si="30"/>
        <v>-0.34499999999999997</v>
      </c>
      <c r="AC23" s="101">
        <f t="shared" ca="1" si="30"/>
        <v>-0.34499999999999997</v>
      </c>
      <c r="AD23" s="101">
        <f t="shared" ca="1" si="30"/>
        <v>-0.34499999999999997</v>
      </c>
      <c r="AE23" s="101">
        <f t="shared" ca="1" si="30"/>
        <v>-0.34499999999999997</v>
      </c>
      <c r="AF23" s="104">
        <f t="shared" ca="1" si="26"/>
        <v>-0.34500000000000003</v>
      </c>
      <c r="AG23" s="102"/>
      <c r="AH23" s="22" t="s">
        <v>89</v>
      </c>
      <c r="AI23" s="101">
        <f ca="1">VLOOKUP(AI$19,$A$2:$H$600,4)</f>
        <v>-0.28999999999999998</v>
      </c>
      <c r="AJ23" s="101">
        <f ca="1">VLOOKUP(AJ$19,$A$2:$H$600,4)</f>
        <v>-0.28999999999999998</v>
      </c>
      <c r="AK23" s="101">
        <f ca="1">VLOOKUP(AK$19,$A$2:$H$600,4)</f>
        <v>-0.28999999999999998</v>
      </c>
      <c r="AL23" s="101">
        <f ca="1">VLOOKUP(AL$19,$A$2:$H$600,4)</f>
        <v>-0.28999999999999998</v>
      </c>
      <c r="AM23" s="101">
        <f ca="1">VLOOKUP(AM$19,$A$2:$H$600,4)</f>
        <v>-0.28999999999999998</v>
      </c>
      <c r="AN23" s="104">
        <f t="shared" ca="1" si="27"/>
        <v>-0.28999999999999998</v>
      </c>
    </row>
    <row r="24" spans="1:40" x14ac:dyDescent="0.2">
      <c r="A24" s="97">
        <f t="shared" ca="1" si="10"/>
        <v>37561</v>
      </c>
      <c r="B24" s="100">
        <f ca="1">VLOOKUP($A24,[2]CurveFetch!$D$8:$R$1000,2,0)</f>
        <v>4.6849999999999996</v>
      </c>
      <c r="C24" s="100">
        <f ca="1">VLOOKUP($A24,[2]CurveFetch!$D$8:$R$1000,7,0)</f>
        <v>0.85</v>
      </c>
      <c r="D24" s="100">
        <f ca="1">VLOOKUP($A24,[2]CurveFetch!$D$8:$R$1000,5,0)</f>
        <v>-0.25</v>
      </c>
      <c r="E24" s="100">
        <f ca="1">VLOOKUP($A24,[2]CurveFetch!$D$8:$R$1000,4,0)</f>
        <v>-0.03</v>
      </c>
      <c r="F24" s="100">
        <f ca="1">VLOOKUP($A24,[2]CurveFetch!$D$8:$R$1000,15,0)</f>
        <v>-0.03</v>
      </c>
      <c r="G24" s="100">
        <f ca="1">VLOOKUP($A24,[2]CurveFetch!$D$8:$R$1000,3,0)</f>
        <v>-0.21</v>
      </c>
      <c r="H24" s="100">
        <f ca="1">VLOOKUP($A24,[2]CurveFetch!$D$8:$R$1000,9,0)</f>
        <v>1.0049999999999999</v>
      </c>
      <c r="I24" s="100">
        <f ca="1">VLOOKUP($A24,[2]CurveFetch!$D$8:$R$1000,11,0)</f>
        <v>5.4033297996285E-2</v>
      </c>
      <c r="J24" s="100">
        <f ca="1">VLOOKUP($A24,[2]CurveFetch!$D$8:$R$1000,8,0)</f>
        <v>0.85</v>
      </c>
      <c r="K24" s="100">
        <f t="shared" ca="1" si="1"/>
        <v>0</v>
      </c>
      <c r="L24" s="100">
        <f t="shared" ca="1" si="2"/>
        <v>0.88</v>
      </c>
      <c r="M24" s="100">
        <f t="shared" ca="1" si="3"/>
        <v>41.512499999999996</v>
      </c>
      <c r="N24" s="97">
        <f t="shared" ca="1" si="11"/>
        <v>37561</v>
      </c>
      <c r="O24" s="100">
        <f ca="1">VLOOKUP($A24,[2]CurveFetch!$D$8:$V$1000,16,0)</f>
        <v>70</v>
      </c>
      <c r="P24" s="141">
        <f t="shared" ca="1" si="4"/>
        <v>35</v>
      </c>
      <c r="Q24" s="100">
        <f ca="1">VLOOKUP($A24,[2]CurveFetch!$D$8:$V$1000,16,0)</f>
        <v>70</v>
      </c>
      <c r="R24" s="141">
        <f t="shared" ca="1" si="5"/>
        <v>35</v>
      </c>
      <c r="S24" s="100">
        <f ca="1">VLOOKUP($A24,[2]CurveFetch!$D$8:$V$1000,16,0)</f>
        <v>70</v>
      </c>
      <c r="T24" s="141">
        <f t="shared" ca="1" si="6"/>
        <v>35</v>
      </c>
      <c r="U24" s="100"/>
      <c r="V24" s="100"/>
      <c r="X24" s="22" t="s">
        <v>90</v>
      </c>
      <c r="Y24" s="101">
        <f ca="1">VLOOKUP(Y$19,$A$2:$H$600,7)</f>
        <v>-0.255</v>
      </c>
      <c r="Z24" s="101">
        <f t="shared" ref="Z24:AE24" ca="1" si="31">VLOOKUP(Z$19,$A$2:$H$600,7)</f>
        <v>-0.255</v>
      </c>
      <c r="AA24" s="101">
        <f t="shared" ca="1" si="31"/>
        <v>-0.255</v>
      </c>
      <c r="AB24" s="101">
        <f t="shared" ca="1" si="31"/>
        <v>-0.255</v>
      </c>
      <c r="AC24" s="101">
        <f t="shared" ca="1" si="31"/>
        <v>-0.255</v>
      </c>
      <c r="AD24" s="101">
        <f t="shared" ca="1" si="31"/>
        <v>-0.255</v>
      </c>
      <c r="AE24" s="101">
        <f t="shared" ca="1" si="31"/>
        <v>-0.255</v>
      </c>
      <c r="AF24" s="104">
        <f t="shared" ca="1" si="26"/>
        <v>-0.25499999999999995</v>
      </c>
      <c r="AG24" s="102"/>
      <c r="AH24" s="22" t="s">
        <v>90</v>
      </c>
      <c r="AI24" s="101">
        <f ca="1">VLOOKUP(AI$19,$A$2:$H$600,7)</f>
        <v>-0.2</v>
      </c>
      <c r="AJ24" s="101">
        <f ca="1">VLOOKUP(AJ$19,$A$2:$H$600,7)</f>
        <v>-0.2</v>
      </c>
      <c r="AK24" s="101">
        <f ca="1">VLOOKUP(AK$19,$A$2:$H$600,7)</f>
        <v>-0.2</v>
      </c>
      <c r="AL24" s="101">
        <f ca="1">VLOOKUP(AL$19,$A$2:$H$600,7)</f>
        <v>-0.2</v>
      </c>
      <c r="AM24" s="101">
        <f ca="1">VLOOKUP(AM$19,$A$2:$H$600,7)</f>
        <v>-0.2</v>
      </c>
      <c r="AN24" s="104">
        <f t="shared" ca="1" si="27"/>
        <v>-0.2</v>
      </c>
    </row>
    <row r="25" spans="1:40" ht="10.8" thickBot="1" x14ac:dyDescent="0.25">
      <c r="A25" s="97">
        <f t="shared" ca="1" si="10"/>
        <v>37591</v>
      </c>
      <c r="B25" s="100">
        <f ca="1">VLOOKUP($A25,[2]CurveFetch!$D$8:$R$1000,2,0)</f>
        <v>4.7850000000000001</v>
      </c>
      <c r="C25" s="100">
        <f ca="1">VLOOKUP($A25,[2]CurveFetch!$D$8:$R$1000,7,0)</f>
        <v>0.85</v>
      </c>
      <c r="D25" s="100">
        <f ca="1">VLOOKUP($A25,[2]CurveFetch!$D$8:$R$1000,5,0)</f>
        <v>-0.25</v>
      </c>
      <c r="E25" s="100">
        <f ca="1">VLOOKUP($A25,[2]CurveFetch!$D$8:$R$1000,4,0)</f>
        <v>-0.03</v>
      </c>
      <c r="F25" s="100">
        <f ca="1">VLOOKUP($A25,[2]CurveFetch!$D$8:$R$1000,15,0)</f>
        <v>-0.03</v>
      </c>
      <c r="G25" s="100">
        <f ca="1">VLOOKUP($A25,[2]CurveFetch!$D$8:$R$1000,3,0)</f>
        <v>-0.21</v>
      </c>
      <c r="H25" s="100">
        <f ca="1">VLOOKUP($A25,[2]CurveFetch!$D$8:$R$1000,9,0)</f>
        <v>1.0049999999999999</v>
      </c>
      <c r="I25" s="100">
        <f ca="1">VLOOKUP($A25,[2]CurveFetch!$D$8:$R$1000,11,0)</f>
        <v>5.4124256003858E-2</v>
      </c>
      <c r="J25" s="100">
        <f ca="1">VLOOKUP($A25,[2]CurveFetch!$D$8:$R$1000,8,0)</f>
        <v>0.85</v>
      </c>
      <c r="K25" s="100">
        <f t="shared" ca="1" si="1"/>
        <v>0</v>
      </c>
      <c r="L25" s="100">
        <f t="shared" ca="1" si="2"/>
        <v>0.88</v>
      </c>
      <c r="M25" s="100">
        <f t="shared" ca="1" si="3"/>
        <v>42.262499999999996</v>
      </c>
      <c r="N25" s="97">
        <f t="shared" ca="1" si="11"/>
        <v>37591</v>
      </c>
      <c r="O25" s="100">
        <f ca="1">VLOOKUP($A25,[2]CurveFetch!$D$8:$V$1000,16,0)</f>
        <v>55</v>
      </c>
      <c r="P25" s="141">
        <f t="shared" ca="1" si="4"/>
        <v>27.5</v>
      </c>
      <c r="Q25" s="100">
        <f ca="1">VLOOKUP($A25,[2]CurveFetch!$D$8:$V$1000,16,0)</f>
        <v>55</v>
      </c>
      <c r="R25" s="141">
        <f t="shared" ca="1" si="5"/>
        <v>27.5</v>
      </c>
      <c r="S25" s="100">
        <f ca="1">VLOOKUP($A25,[2]CurveFetch!$D$8:$V$1000,16,0)</f>
        <v>55</v>
      </c>
      <c r="T25" s="141">
        <f t="shared" ca="1" si="6"/>
        <v>27.5</v>
      </c>
      <c r="U25" s="100"/>
      <c r="V25" s="100"/>
      <c r="X25" s="22" t="s">
        <v>81</v>
      </c>
      <c r="Y25" s="101">
        <f ca="1">VLOOKUP(Y$19,$A$2:$H$600,5)</f>
        <v>-0.03</v>
      </c>
      <c r="Z25" s="101">
        <f t="shared" ref="Z25:AE25" ca="1" si="32">VLOOKUP(Z$19,$A$2:$H$600,5)</f>
        <v>-0.03</v>
      </c>
      <c r="AA25" s="101">
        <f t="shared" ca="1" si="32"/>
        <v>-0.03</v>
      </c>
      <c r="AB25" s="101">
        <f t="shared" ca="1" si="32"/>
        <v>-0.03</v>
      </c>
      <c r="AC25" s="101">
        <f t="shared" ca="1" si="32"/>
        <v>-0.03</v>
      </c>
      <c r="AD25" s="101">
        <f t="shared" ca="1" si="32"/>
        <v>-0.03</v>
      </c>
      <c r="AE25" s="101">
        <f t="shared" ca="1" si="32"/>
        <v>-0.03</v>
      </c>
      <c r="AF25" s="105">
        <f t="shared" ca="1" si="26"/>
        <v>-0.03</v>
      </c>
      <c r="AG25" s="102"/>
      <c r="AH25" s="22" t="s">
        <v>81</v>
      </c>
      <c r="AI25" s="101">
        <f ca="1">VLOOKUP(AI$19,$A$2:$H$600,5)</f>
        <v>-0.01</v>
      </c>
      <c r="AJ25" s="101">
        <f ca="1">VLOOKUP(AJ$19,$A$2:$H$600,5)</f>
        <v>-0.01</v>
      </c>
      <c r="AK25" s="101">
        <f ca="1">VLOOKUP(AK$19,$A$2:$H$600,5)</f>
        <v>-0.01</v>
      </c>
      <c r="AL25" s="101">
        <f ca="1">VLOOKUP(AL$19,$A$2:$H$600,5)</f>
        <v>-0.01</v>
      </c>
      <c r="AM25" s="101">
        <f ca="1">VLOOKUP(AM$19,$A$2:$H$600,5)</f>
        <v>-0.01</v>
      </c>
      <c r="AN25" s="105">
        <f t="shared" ca="1" si="27"/>
        <v>-0.01</v>
      </c>
    </row>
    <row r="26" spans="1:40" x14ac:dyDescent="0.2">
      <c r="A26" s="97">
        <f t="shared" ca="1" si="10"/>
        <v>37622</v>
      </c>
      <c r="B26" s="100">
        <f ca="1">VLOOKUP($A26,[2]CurveFetch!$D$8:$R$1000,2,0)</f>
        <v>4.8239999999999998</v>
      </c>
      <c r="C26" s="100">
        <f ca="1">VLOOKUP($A26,[2]CurveFetch!$D$8:$R$1000,7,0)</f>
        <v>0.85</v>
      </c>
      <c r="D26" s="100">
        <f ca="1">VLOOKUP($A26,[2]CurveFetch!$D$8:$R$1000,5,0)</f>
        <v>-0.25</v>
      </c>
      <c r="E26" s="100">
        <f ca="1">VLOOKUP($A26,[2]CurveFetch!$D$8:$R$1000,4,0)</f>
        <v>-0.03</v>
      </c>
      <c r="F26" s="100">
        <f ca="1">VLOOKUP($A26,[2]CurveFetch!$D$8:$R$1000,15,0)</f>
        <v>-0.03</v>
      </c>
      <c r="G26" s="100">
        <f ca="1">VLOOKUP($A26,[2]CurveFetch!$D$8:$R$1000,3,0)</f>
        <v>-0.21</v>
      </c>
      <c r="H26" s="100">
        <f ca="1">VLOOKUP($A26,[2]CurveFetch!$D$8:$R$1000,9,0)</f>
        <v>1.0049999999999999</v>
      </c>
      <c r="I26" s="100">
        <f ca="1">VLOOKUP($A26,[2]CurveFetch!$D$8:$R$1000,11,0)</f>
        <v>5.4233388046577999E-2</v>
      </c>
      <c r="J26" s="100">
        <f ca="1">VLOOKUP($A26,[2]CurveFetch!$D$8:$R$1000,8,0)</f>
        <v>0.85</v>
      </c>
      <c r="K26" s="100">
        <f t="shared" ca="1" si="1"/>
        <v>0</v>
      </c>
      <c r="L26" s="100">
        <f t="shared" ca="1" si="2"/>
        <v>0.88</v>
      </c>
      <c r="M26" s="100">
        <f t="shared" ca="1" si="3"/>
        <v>42.554999999999993</v>
      </c>
      <c r="N26" s="97">
        <f t="shared" ca="1" si="11"/>
        <v>37622</v>
      </c>
      <c r="O26" s="100">
        <f ca="1">VLOOKUP($A26,[2]CurveFetch!$D$8:$V$1000,16,0)</f>
        <v>69.300200000000004</v>
      </c>
      <c r="P26" s="141">
        <f t="shared" ca="1" si="4"/>
        <v>34.650100000000002</v>
      </c>
      <c r="Q26" s="100">
        <f ca="1">VLOOKUP($A26,[2]CurveFetch!$D$8:$V$1000,16,0)</f>
        <v>69.300200000000004</v>
      </c>
      <c r="R26" s="141">
        <f t="shared" ca="1" si="5"/>
        <v>34.650100000000002</v>
      </c>
      <c r="S26" s="100">
        <f ca="1">VLOOKUP($A26,[2]CurveFetch!$D$8:$V$1000,16,0)</f>
        <v>69.300200000000004</v>
      </c>
      <c r="T26" s="141">
        <f t="shared" ca="1" si="6"/>
        <v>34.650100000000002</v>
      </c>
      <c r="U26" s="100"/>
      <c r="V26" s="100"/>
    </row>
    <row r="27" spans="1:40" x14ac:dyDescent="0.2">
      <c r="A27" s="97">
        <f t="shared" ca="1" si="10"/>
        <v>37653</v>
      </c>
      <c r="B27" s="100">
        <f ca="1">VLOOKUP($A27,[2]CurveFetch!$D$8:$R$1000,2,0)</f>
        <v>4.649</v>
      </c>
      <c r="C27" s="100">
        <f ca="1">VLOOKUP($A27,[2]CurveFetch!$D$8:$R$1000,7,0)</f>
        <v>0.85</v>
      </c>
      <c r="D27" s="100">
        <f ca="1">VLOOKUP($A27,[2]CurveFetch!$D$8:$R$1000,5,0)</f>
        <v>-0.25</v>
      </c>
      <c r="E27" s="100">
        <f ca="1">VLOOKUP($A27,[2]CurveFetch!$D$8:$R$1000,4,0)</f>
        <v>-0.03</v>
      </c>
      <c r="F27" s="100">
        <f ca="1">VLOOKUP($A27,[2]CurveFetch!$D$8:$R$1000,15,0)</f>
        <v>-0.03</v>
      </c>
      <c r="G27" s="100">
        <f ca="1">VLOOKUP($A27,[2]CurveFetch!$D$8:$R$1000,3,0)</f>
        <v>-0.21</v>
      </c>
      <c r="H27" s="100">
        <f ca="1">VLOOKUP($A27,[2]CurveFetch!$D$8:$R$1000,9,0)</f>
        <v>1.0049999999999999</v>
      </c>
      <c r="I27" s="100">
        <f ca="1">VLOOKUP($A27,[2]CurveFetch!$D$8:$R$1000,11,0)</f>
        <v>5.4360906928127999E-2</v>
      </c>
      <c r="J27" s="100">
        <f ca="1">VLOOKUP($A27,[2]CurveFetch!$D$8:$R$1000,8,0)</f>
        <v>0.85</v>
      </c>
      <c r="K27" s="100">
        <f t="shared" ca="1" si="1"/>
        <v>0</v>
      </c>
      <c r="L27" s="100">
        <f t="shared" ca="1" si="2"/>
        <v>0.88</v>
      </c>
      <c r="M27" s="100">
        <f t="shared" ca="1" si="3"/>
        <v>41.2425</v>
      </c>
      <c r="N27" s="97">
        <f t="shared" ca="1" si="11"/>
        <v>37653</v>
      </c>
      <c r="O27" s="100">
        <f ca="1">VLOOKUP($A27,[2]CurveFetch!$D$8:$V$1000,16,0)</f>
        <v>59.300199999999997</v>
      </c>
      <c r="P27" s="141">
        <f t="shared" ca="1" si="4"/>
        <v>29.650099999999998</v>
      </c>
      <c r="Q27" s="100">
        <f ca="1">VLOOKUP($A27,[2]CurveFetch!$D$8:$V$1000,16,0)</f>
        <v>59.300199999999997</v>
      </c>
      <c r="R27" s="141">
        <f t="shared" ca="1" si="5"/>
        <v>29.650099999999998</v>
      </c>
      <c r="S27" s="100">
        <f ca="1">VLOOKUP($A27,[2]CurveFetch!$D$8:$V$1000,16,0)</f>
        <v>59.300199999999997</v>
      </c>
      <c r="T27" s="141">
        <f t="shared" ca="1" si="6"/>
        <v>29.650099999999998</v>
      </c>
      <c r="U27" s="100"/>
      <c r="V27" s="100"/>
    </row>
    <row r="28" spans="1:40" ht="10.8" thickBot="1" x14ac:dyDescent="0.25">
      <c r="A28" s="97">
        <f t="shared" ca="1" si="10"/>
        <v>37681</v>
      </c>
      <c r="B28" s="100">
        <f ca="1">VLOOKUP($A28,[2]CurveFetch!$D$8:$R$1000,2,0)</f>
        <v>4.399</v>
      </c>
      <c r="C28" s="100">
        <f ca="1">VLOOKUP($A28,[2]CurveFetch!$D$8:$R$1000,7,0)</f>
        <v>0.85</v>
      </c>
      <c r="D28" s="100">
        <f ca="1">VLOOKUP($A28,[2]CurveFetch!$D$8:$R$1000,5,0)</f>
        <v>-0.25</v>
      </c>
      <c r="E28" s="100">
        <f ca="1">VLOOKUP($A28,[2]CurveFetch!$D$8:$R$1000,4,0)</f>
        <v>-0.03</v>
      </c>
      <c r="F28" s="100">
        <f ca="1">VLOOKUP($A28,[2]CurveFetch!$D$8:$R$1000,15,0)</f>
        <v>-0.03</v>
      </c>
      <c r="G28" s="100">
        <f ca="1">VLOOKUP($A28,[2]CurveFetch!$D$8:$R$1000,3,0)</f>
        <v>-0.21</v>
      </c>
      <c r="H28" s="100">
        <f ca="1">VLOOKUP($A28,[2]CurveFetch!$D$8:$R$1000,9,0)</f>
        <v>1.0049999999999999</v>
      </c>
      <c r="I28" s="100">
        <f ca="1">VLOOKUP($A28,[2]CurveFetch!$D$8:$R$1000,11,0)</f>
        <v>5.4476085277411997E-2</v>
      </c>
      <c r="J28" s="100">
        <f ca="1">VLOOKUP($A28,[2]CurveFetch!$D$8:$R$1000,8,0)</f>
        <v>0.85</v>
      </c>
      <c r="K28" s="100">
        <f t="shared" ca="1" si="1"/>
        <v>0</v>
      </c>
      <c r="L28" s="100">
        <f t="shared" ca="1" si="2"/>
        <v>0.88</v>
      </c>
      <c r="M28" s="100">
        <f t="shared" ca="1" si="3"/>
        <v>39.3675</v>
      </c>
      <c r="N28" s="97">
        <f t="shared" ca="1" si="11"/>
        <v>37681</v>
      </c>
      <c r="O28" s="100">
        <f ca="1">VLOOKUP($A28,[2]CurveFetch!$D$8:$V$1000,16,0)</f>
        <v>49.300199999999997</v>
      </c>
      <c r="P28" s="141">
        <f t="shared" ca="1" si="4"/>
        <v>24.650099999999998</v>
      </c>
      <c r="Q28" s="100">
        <f ca="1">VLOOKUP($A28,[2]CurveFetch!$D$8:$V$1000,16,0)</f>
        <v>49.300199999999997</v>
      </c>
      <c r="R28" s="141">
        <f t="shared" ca="1" si="5"/>
        <v>24.650099999999998</v>
      </c>
      <c r="S28" s="100">
        <f ca="1">VLOOKUP($A28,[2]CurveFetch!$D$8:$V$1000,16,0)</f>
        <v>49.300199999999997</v>
      </c>
      <c r="T28" s="141">
        <f t="shared" ca="1" si="6"/>
        <v>24.650099999999998</v>
      </c>
      <c r="U28" s="100"/>
      <c r="V28" s="100"/>
      <c r="Y28" s="98">
        <v>38078</v>
      </c>
      <c r="Z28" s="98">
        <v>38108</v>
      </c>
      <c r="AA28" s="98">
        <v>38139</v>
      </c>
      <c r="AB28" s="98">
        <v>38169</v>
      </c>
      <c r="AC28" s="98">
        <v>38200</v>
      </c>
      <c r="AD28" s="98">
        <v>38231</v>
      </c>
      <c r="AE28" s="98">
        <v>38261</v>
      </c>
      <c r="AF28" s="22" t="s">
        <v>88</v>
      </c>
      <c r="AG28" s="22"/>
      <c r="AI28" s="98">
        <v>38292</v>
      </c>
      <c r="AJ28" s="98">
        <v>38322</v>
      </c>
      <c r="AK28" s="98">
        <v>38353</v>
      </c>
      <c r="AL28" s="98">
        <v>38384</v>
      </c>
      <c r="AM28" s="98">
        <v>38412</v>
      </c>
      <c r="AN28" s="25" t="s">
        <v>96</v>
      </c>
    </row>
    <row r="29" spans="1:40" x14ac:dyDescent="0.2">
      <c r="A29" s="97">
        <f t="shared" ca="1" si="10"/>
        <v>37712</v>
      </c>
      <c r="B29" s="100">
        <f ca="1">VLOOKUP($A29,[2]CurveFetch!$D$8:$R$1000,2,0)</f>
        <v>4.0960000000000001</v>
      </c>
      <c r="C29" s="100">
        <f ca="1">VLOOKUP($A29,[2]CurveFetch!$D$8:$R$1000,7,0)</f>
        <v>0.9</v>
      </c>
      <c r="D29" s="100">
        <f ca="1">VLOOKUP($A29,[2]CurveFetch!$D$8:$R$1000,5,0)</f>
        <v>-0.34499999999999997</v>
      </c>
      <c r="E29" s="100">
        <f ca="1">VLOOKUP($A29,[2]CurveFetch!$D$8:$R$1000,4,0)</f>
        <v>-0.03</v>
      </c>
      <c r="F29" s="100">
        <f ca="1">VLOOKUP($A29,[2]CurveFetch!$D$8:$R$1000,15,0)</f>
        <v>-0.03</v>
      </c>
      <c r="G29" s="100">
        <f ca="1">VLOOKUP($A29,[2]CurveFetch!$D$8:$R$1000,3,0)</f>
        <v>-0.255</v>
      </c>
      <c r="H29" s="100">
        <f ca="1">VLOOKUP($A29,[2]CurveFetch!$D$8:$R$1000,9,0)</f>
        <v>1.0549999999999999</v>
      </c>
      <c r="I29" s="100">
        <f ca="1">VLOOKUP($A29,[2]CurveFetch!$D$8:$R$1000,11,0)</f>
        <v>5.4592937768970999E-2</v>
      </c>
      <c r="J29" s="100">
        <f ca="1">VLOOKUP($A29,[2]CurveFetch!$D$8:$R$1000,8,0)</f>
        <v>0.12</v>
      </c>
      <c r="K29" s="100">
        <f t="shared" ca="1" si="1"/>
        <v>0.78</v>
      </c>
      <c r="L29" s="100">
        <f t="shared" ca="1" si="2"/>
        <v>0.93</v>
      </c>
      <c r="M29" s="100">
        <f t="shared" ca="1" si="3"/>
        <v>37.470000000000006</v>
      </c>
      <c r="N29" s="97">
        <f t="shared" ca="1" si="11"/>
        <v>37712</v>
      </c>
      <c r="O29" s="100">
        <f ca="1">VLOOKUP($A29,[2]CurveFetch!$D$8:$V$1000,16,0)</f>
        <v>49.167099999999998</v>
      </c>
      <c r="P29" s="141">
        <f t="shared" ca="1" si="4"/>
        <v>24.583549999999999</v>
      </c>
      <c r="Q29" s="100">
        <f ca="1">VLOOKUP($A29,[2]CurveFetch!$D$8:$V$1000,16,0)</f>
        <v>49.167099999999998</v>
      </c>
      <c r="R29" s="141">
        <f t="shared" ca="1" si="5"/>
        <v>24.583549999999999</v>
      </c>
      <c r="S29" s="100">
        <f ca="1">VLOOKUP($A29,[2]CurveFetch!$D$8:$V$1000,16,0)</f>
        <v>49.167099999999998</v>
      </c>
      <c r="T29" s="141">
        <f t="shared" ca="1" si="6"/>
        <v>24.583549999999999</v>
      </c>
      <c r="U29" s="100"/>
      <c r="V29" s="100"/>
      <c r="X29" s="22" t="s">
        <v>79</v>
      </c>
      <c r="Y29" s="101">
        <f ca="1">VLOOKUP(Y$28,$A$2:$H$600,2)</f>
        <v>3.9460000000000002</v>
      </c>
      <c r="Z29" s="101">
        <f t="shared" ref="Z29:AE29" ca="1" si="33">VLOOKUP(Z$28,$A$2:$H$600,2)</f>
        <v>3.9209999999999998</v>
      </c>
      <c r="AA29" s="101">
        <f t="shared" ca="1" si="33"/>
        <v>3.95</v>
      </c>
      <c r="AB29" s="101">
        <f t="shared" ca="1" si="33"/>
        <v>3.98</v>
      </c>
      <c r="AC29" s="101">
        <f t="shared" ca="1" si="33"/>
        <v>4</v>
      </c>
      <c r="AD29" s="101">
        <f t="shared" ca="1" si="33"/>
        <v>4.0209999999999999</v>
      </c>
      <c r="AE29" s="101">
        <f t="shared" ca="1" si="33"/>
        <v>4.0510000000000002</v>
      </c>
      <c r="AF29" s="103">
        <f t="shared" ref="AF29:AF34" ca="1" si="34">AVERAGE(Y29:AE29)</f>
        <v>3.9812857142857143</v>
      </c>
      <c r="AG29" s="102"/>
      <c r="AH29" s="22" t="s">
        <v>79</v>
      </c>
      <c r="AI29" s="101">
        <f ca="1">VLOOKUP(AI$28,$A$2:$H$600,2)</f>
        <v>4.1909999999999998</v>
      </c>
      <c r="AJ29" s="101">
        <f ca="1">VLOOKUP(AJ$28,$A$2:$H$600,2)</f>
        <v>4.3159999999999998</v>
      </c>
      <c r="AK29" s="101">
        <f ca="1">VLOOKUP(AK$28,$A$2:$H$600,2)</f>
        <v>4.3899999999999997</v>
      </c>
      <c r="AL29" s="101">
        <f ca="1">VLOOKUP(AL$28,$A$2:$H$600,2)</f>
        <v>4.2839999999999998</v>
      </c>
      <c r="AM29" s="101">
        <f ca="1">VLOOKUP(AM$28,$A$2:$H$600,2)</f>
        <v>4.1340000000000003</v>
      </c>
      <c r="AN29" s="103">
        <f t="shared" ref="AN29:AN34" ca="1" si="35">AVERAGE(AI29:AM29)</f>
        <v>4.2629999999999999</v>
      </c>
    </row>
    <row r="30" spans="1:40" x14ac:dyDescent="0.2">
      <c r="A30" s="97">
        <f t="shared" ca="1" si="10"/>
        <v>37742</v>
      </c>
      <c r="B30" s="100">
        <f ca="1">VLOOKUP($A30,[2]CurveFetch!$D$8:$R$1000,2,0)</f>
        <v>4.0209999999999999</v>
      </c>
      <c r="C30" s="100">
        <f ca="1">VLOOKUP($A30,[2]CurveFetch!$D$8:$R$1000,7,0)</f>
        <v>0.9</v>
      </c>
      <c r="D30" s="100">
        <f ca="1">VLOOKUP($A30,[2]CurveFetch!$D$8:$R$1000,5,0)</f>
        <v>-0.34499999999999997</v>
      </c>
      <c r="E30" s="100">
        <f ca="1">VLOOKUP($A30,[2]CurveFetch!$D$8:$R$1000,4,0)</f>
        <v>-0.03</v>
      </c>
      <c r="F30" s="100">
        <f ca="1">VLOOKUP($A30,[2]CurveFetch!$D$8:$R$1000,15,0)</f>
        <v>-0.03</v>
      </c>
      <c r="G30" s="100">
        <f ca="1">VLOOKUP($A30,[2]CurveFetch!$D$8:$R$1000,3,0)</f>
        <v>-0.255</v>
      </c>
      <c r="H30" s="100">
        <f ca="1">VLOOKUP($A30,[2]CurveFetch!$D$8:$R$1000,9,0)</f>
        <v>1.0549999999999999</v>
      </c>
      <c r="I30" s="100">
        <f ca="1">VLOOKUP($A30,[2]CurveFetch!$D$8:$R$1000,11,0)</f>
        <v>5.4691573946262999E-2</v>
      </c>
      <c r="J30" s="100">
        <f ca="1">VLOOKUP($A30,[2]CurveFetch!$D$8:$R$1000,8,0)</f>
        <v>0.12</v>
      </c>
      <c r="K30" s="100">
        <f t="shared" ca="1" si="1"/>
        <v>0.78</v>
      </c>
      <c r="L30" s="100">
        <f t="shared" ca="1" si="2"/>
        <v>0.93</v>
      </c>
      <c r="M30" s="100">
        <f t="shared" ca="1" si="3"/>
        <v>36.907499999999999</v>
      </c>
      <c r="N30" s="97">
        <f t="shared" ca="1" si="11"/>
        <v>37742</v>
      </c>
      <c r="O30" s="100">
        <f ca="1">VLOOKUP($A30,[2]CurveFetch!$D$8:$V$1000,16,0)</f>
        <v>54.167099999999998</v>
      </c>
      <c r="P30" s="141">
        <f t="shared" ca="1" si="4"/>
        <v>27.083549999999999</v>
      </c>
      <c r="Q30" s="100">
        <f ca="1">VLOOKUP($A30,[2]CurveFetch!$D$8:$V$1000,16,0)</f>
        <v>54.167099999999998</v>
      </c>
      <c r="R30" s="141">
        <f t="shared" ca="1" si="5"/>
        <v>27.083549999999999</v>
      </c>
      <c r="S30" s="100">
        <f ca="1">VLOOKUP($A30,[2]CurveFetch!$D$8:$V$1000,16,0)</f>
        <v>54.167099999999998</v>
      </c>
      <c r="T30" s="141">
        <f t="shared" ca="1" si="6"/>
        <v>27.083549999999999</v>
      </c>
      <c r="U30" s="100"/>
      <c r="V30" s="100"/>
      <c r="X30" s="22" t="s">
        <v>91</v>
      </c>
      <c r="Y30" s="101">
        <f ca="1">VLOOKUP(Y$28,$A$2:$H$600,3)</f>
        <v>0.71</v>
      </c>
      <c r="Z30" s="101">
        <f t="shared" ref="Z30:AE30" ca="1" si="36">VLOOKUP(Z$28,$A$2:$H$600,3)</f>
        <v>0.71</v>
      </c>
      <c r="AA30" s="101">
        <f t="shared" ca="1" si="36"/>
        <v>0.71</v>
      </c>
      <c r="AB30" s="101">
        <f t="shared" ca="1" si="36"/>
        <v>0.71</v>
      </c>
      <c r="AC30" s="101">
        <f t="shared" ca="1" si="36"/>
        <v>0.71</v>
      </c>
      <c r="AD30" s="101">
        <f t="shared" ca="1" si="36"/>
        <v>0.71</v>
      </c>
      <c r="AE30" s="101">
        <f t="shared" ca="1" si="36"/>
        <v>0.71</v>
      </c>
      <c r="AF30" s="104">
        <f t="shared" ca="1" si="34"/>
        <v>0.71</v>
      </c>
      <c r="AG30" s="102"/>
      <c r="AH30" s="22" t="s">
        <v>91</v>
      </c>
      <c r="AI30" s="101">
        <f ca="1">VLOOKUP(AI$28,$A$2:$H$600,3)</f>
        <v>0.61</v>
      </c>
      <c r="AJ30" s="101">
        <f ca="1">VLOOKUP(AJ$28,$A$2:$H$600,3)</f>
        <v>0.61</v>
      </c>
      <c r="AK30" s="101">
        <f ca="1">VLOOKUP(AK$28,$A$2:$H$600,3)</f>
        <v>0.61</v>
      </c>
      <c r="AL30" s="101">
        <f ca="1">VLOOKUP(AL$28,$A$2:$H$600,3)</f>
        <v>0.61</v>
      </c>
      <c r="AM30" s="101">
        <f ca="1">VLOOKUP(AM$28,$A$2:$H$600,3)</f>
        <v>0.61</v>
      </c>
      <c r="AN30" s="104">
        <f t="shared" ca="1" si="35"/>
        <v>0.61</v>
      </c>
    </row>
    <row r="31" spans="1:40" x14ac:dyDescent="0.2">
      <c r="A31" s="97">
        <f t="shared" ca="1" si="10"/>
        <v>37773</v>
      </c>
      <c r="B31" s="100">
        <f ca="1">VLOOKUP($A31,[2]CurveFetch!$D$8:$R$1000,2,0)</f>
        <v>4.0250000000000004</v>
      </c>
      <c r="C31" s="100">
        <f ca="1">VLOOKUP($A31,[2]CurveFetch!$D$8:$R$1000,7,0)</f>
        <v>0.9</v>
      </c>
      <c r="D31" s="100">
        <f ca="1">VLOOKUP($A31,[2]CurveFetch!$D$8:$R$1000,5,0)</f>
        <v>-0.34499999999999997</v>
      </c>
      <c r="E31" s="100">
        <f ca="1">VLOOKUP($A31,[2]CurveFetch!$D$8:$R$1000,4,0)</f>
        <v>-0.03</v>
      </c>
      <c r="F31" s="100">
        <f ca="1">VLOOKUP($A31,[2]CurveFetch!$D$8:$R$1000,15,0)</f>
        <v>-0.03</v>
      </c>
      <c r="G31" s="100">
        <f ca="1">VLOOKUP($A31,[2]CurveFetch!$D$8:$R$1000,3,0)</f>
        <v>-0.255</v>
      </c>
      <c r="H31" s="100">
        <f ca="1">VLOOKUP($A31,[2]CurveFetch!$D$8:$R$1000,9,0)</f>
        <v>1.0549999999999999</v>
      </c>
      <c r="I31" s="100">
        <f ca="1">VLOOKUP($A31,[2]CurveFetch!$D$8:$R$1000,11,0)</f>
        <v>5.4793497999535999E-2</v>
      </c>
      <c r="J31" s="100">
        <f ca="1">VLOOKUP($A31,[2]CurveFetch!$D$8:$R$1000,8,0)</f>
        <v>0.12</v>
      </c>
      <c r="K31" s="100">
        <f t="shared" ca="1" si="1"/>
        <v>0.78</v>
      </c>
      <c r="L31" s="100">
        <f t="shared" ca="1" si="2"/>
        <v>0.93</v>
      </c>
      <c r="M31" s="100">
        <f t="shared" ca="1" si="3"/>
        <v>36.937500000000007</v>
      </c>
      <c r="N31" s="97">
        <f t="shared" ca="1" si="11"/>
        <v>37773</v>
      </c>
      <c r="O31" s="100">
        <f ca="1">VLOOKUP($A31,[2]CurveFetch!$D$8:$V$1000,16,0)</f>
        <v>79.167100000000005</v>
      </c>
      <c r="P31" s="141">
        <f t="shared" ca="1" si="4"/>
        <v>39.583550000000002</v>
      </c>
      <c r="Q31" s="100">
        <f ca="1">VLOOKUP($A31,[2]CurveFetch!$D$8:$V$1000,16,0)</f>
        <v>79.167100000000005</v>
      </c>
      <c r="R31" s="141">
        <f t="shared" ca="1" si="5"/>
        <v>39.583550000000002</v>
      </c>
      <c r="S31" s="100">
        <f ca="1">VLOOKUP($A31,[2]CurveFetch!$D$8:$V$1000,16,0)</f>
        <v>79.167100000000005</v>
      </c>
      <c r="T31" s="141">
        <f t="shared" ca="1" si="6"/>
        <v>39.583550000000002</v>
      </c>
      <c r="U31" s="100"/>
      <c r="V31" s="100"/>
      <c r="X31" s="22" t="s">
        <v>82</v>
      </c>
      <c r="Y31" s="101">
        <f ca="1">VLOOKUP(Y$28,$A$2:$H$600,6)</f>
        <v>0</v>
      </c>
      <c r="Z31" s="101">
        <f t="shared" ref="Z31:AE31" ca="1" si="37">VLOOKUP(Z$28,$A$2:$H$600,6)</f>
        <v>0</v>
      </c>
      <c r="AA31" s="101">
        <f t="shared" ca="1" si="37"/>
        <v>0</v>
      </c>
      <c r="AB31" s="101">
        <f t="shared" ca="1" si="37"/>
        <v>0</v>
      </c>
      <c r="AC31" s="101">
        <f t="shared" ca="1" si="37"/>
        <v>0</v>
      </c>
      <c r="AD31" s="101">
        <f t="shared" ca="1" si="37"/>
        <v>0</v>
      </c>
      <c r="AE31" s="101">
        <f t="shared" ca="1" si="37"/>
        <v>0</v>
      </c>
      <c r="AF31" s="104">
        <f t="shared" ca="1" si="34"/>
        <v>0</v>
      </c>
      <c r="AG31" s="102"/>
      <c r="AH31" s="22" t="s">
        <v>82</v>
      </c>
      <c r="AI31" s="101">
        <f ca="1">VLOOKUP(AI$28,$A$2:$H$600,6)</f>
        <v>0.01</v>
      </c>
      <c r="AJ31" s="101">
        <f ca="1">VLOOKUP(AJ$28,$A$2:$H$600,6)</f>
        <v>0.01</v>
      </c>
      <c r="AK31" s="101">
        <f ca="1">VLOOKUP(AK$28,$A$2:$H$600,6)</f>
        <v>0.01</v>
      </c>
      <c r="AL31" s="101">
        <f ca="1">VLOOKUP(AL$28,$A$2:$H$600,6)</f>
        <v>0.01</v>
      </c>
      <c r="AM31" s="101">
        <f ca="1">VLOOKUP(AM$28,$A$2:$H$600,6)</f>
        <v>0.01</v>
      </c>
      <c r="AN31" s="104">
        <f t="shared" ca="1" si="35"/>
        <v>0.01</v>
      </c>
    </row>
    <row r="32" spans="1:40" x14ac:dyDescent="0.2">
      <c r="A32" s="97">
        <f t="shared" ca="1" si="10"/>
        <v>37803</v>
      </c>
      <c r="B32" s="100">
        <f ca="1">VLOOKUP($A32,[2]CurveFetch!$D$8:$R$1000,2,0)</f>
        <v>4.04</v>
      </c>
      <c r="C32" s="100">
        <f ca="1">VLOOKUP($A32,[2]CurveFetch!$D$8:$R$1000,7,0)</f>
        <v>0.9</v>
      </c>
      <c r="D32" s="100">
        <f ca="1">VLOOKUP($A32,[2]CurveFetch!$D$8:$R$1000,5,0)</f>
        <v>-0.34499999999999997</v>
      </c>
      <c r="E32" s="100">
        <f ca="1">VLOOKUP($A32,[2]CurveFetch!$D$8:$R$1000,4,0)</f>
        <v>-0.03</v>
      </c>
      <c r="F32" s="100">
        <f ca="1">VLOOKUP($A32,[2]CurveFetch!$D$8:$R$1000,15,0)</f>
        <v>-0.03</v>
      </c>
      <c r="G32" s="100">
        <f ca="1">VLOOKUP($A32,[2]CurveFetch!$D$8:$R$1000,3,0)</f>
        <v>-0.255</v>
      </c>
      <c r="H32" s="100">
        <f ca="1">VLOOKUP($A32,[2]CurveFetch!$D$8:$R$1000,9,0)</f>
        <v>1.0549999999999999</v>
      </c>
      <c r="I32" s="100">
        <f ca="1">VLOOKUP($A32,[2]CurveFetch!$D$8:$R$1000,11,0)</f>
        <v>5.4890652128645002E-2</v>
      </c>
      <c r="J32" s="100">
        <f ca="1">VLOOKUP($A32,[2]CurveFetch!$D$8:$R$1000,8,0)</f>
        <v>0.12</v>
      </c>
      <c r="K32" s="100">
        <f t="shared" ca="1" si="1"/>
        <v>0.78</v>
      </c>
      <c r="L32" s="100">
        <f t="shared" ca="1" si="2"/>
        <v>0.93</v>
      </c>
      <c r="M32" s="100">
        <f t="shared" ca="1" si="3"/>
        <v>37.050000000000004</v>
      </c>
      <c r="N32" s="97">
        <f t="shared" ca="1" si="11"/>
        <v>37803</v>
      </c>
      <c r="O32" s="100">
        <f ca="1">VLOOKUP($A32,[2]CurveFetch!$D$8:$V$1000,16,0)</f>
        <v>122.84050000000001</v>
      </c>
      <c r="P32" s="141">
        <f t="shared" ca="1" si="4"/>
        <v>61.420250000000003</v>
      </c>
      <c r="Q32" s="100">
        <f ca="1">VLOOKUP($A32,[2]CurveFetch!$D$8:$V$1000,16,0)</f>
        <v>122.84050000000001</v>
      </c>
      <c r="R32" s="141">
        <f t="shared" ca="1" si="5"/>
        <v>61.420250000000003</v>
      </c>
      <c r="S32" s="100">
        <f ca="1">VLOOKUP($A32,[2]CurveFetch!$D$8:$V$1000,16,0)</f>
        <v>122.84050000000001</v>
      </c>
      <c r="T32" s="141">
        <f t="shared" ca="1" si="6"/>
        <v>61.420250000000003</v>
      </c>
      <c r="U32" s="100"/>
      <c r="V32" s="100"/>
      <c r="X32" s="22" t="s">
        <v>89</v>
      </c>
      <c r="Y32" s="101">
        <f ca="1">VLOOKUP(Y$28,$A$2:$H$600,4)</f>
        <v>-0.35</v>
      </c>
      <c r="Z32" s="101">
        <f t="shared" ref="Z32:AE32" ca="1" si="38">VLOOKUP(Z$28,$A$2:$H$600,4)</f>
        <v>-0.35</v>
      </c>
      <c r="AA32" s="101">
        <f t="shared" ca="1" si="38"/>
        <v>-0.35</v>
      </c>
      <c r="AB32" s="101">
        <f t="shared" ca="1" si="38"/>
        <v>-0.35</v>
      </c>
      <c r="AC32" s="101">
        <f t="shared" ca="1" si="38"/>
        <v>-0.35</v>
      </c>
      <c r="AD32" s="101">
        <f t="shared" ca="1" si="38"/>
        <v>-0.35</v>
      </c>
      <c r="AE32" s="101">
        <f t="shared" ca="1" si="38"/>
        <v>-0.35</v>
      </c>
      <c r="AF32" s="104">
        <f t="shared" ca="1" si="34"/>
        <v>-0.35000000000000003</v>
      </c>
      <c r="AG32" s="102"/>
      <c r="AH32" s="22" t="s">
        <v>89</v>
      </c>
      <c r="AI32" s="101">
        <f ca="1">VLOOKUP(AI$28,$A$2:$H$600,4)</f>
        <v>-0.28999999999999998</v>
      </c>
      <c r="AJ32" s="101">
        <f ca="1">VLOOKUP(AJ$28,$A$2:$H$600,4)</f>
        <v>-0.28999999999999998</v>
      </c>
      <c r="AK32" s="101">
        <f ca="1">VLOOKUP(AK$28,$A$2:$H$600,4)</f>
        <v>-0.28999999999999998</v>
      </c>
      <c r="AL32" s="101">
        <f ca="1">VLOOKUP(AL$28,$A$2:$H$600,4)</f>
        <v>-0.28999999999999998</v>
      </c>
      <c r="AM32" s="101">
        <f ca="1">VLOOKUP(AM$28,$A$2:$H$600,4)</f>
        <v>-0.28999999999999998</v>
      </c>
      <c r="AN32" s="104">
        <f t="shared" ca="1" si="35"/>
        <v>-0.28999999999999998</v>
      </c>
    </row>
    <row r="33" spans="1:40" x14ac:dyDescent="0.2">
      <c r="A33" s="97">
        <f t="shared" ca="1" si="10"/>
        <v>37834</v>
      </c>
      <c r="B33" s="100">
        <f ca="1">VLOOKUP($A33,[2]CurveFetch!$D$8:$R$1000,2,0)</f>
        <v>4.04</v>
      </c>
      <c r="C33" s="100">
        <f ca="1">VLOOKUP($A33,[2]CurveFetch!$D$8:$R$1000,7,0)</f>
        <v>0.9</v>
      </c>
      <c r="D33" s="100">
        <f ca="1">VLOOKUP($A33,[2]CurveFetch!$D$8:$R$1000,5,0)</f>
        <v>-0.34499999999999997</v>
      </c>
      <c r="E33" s="100">
        <f ca="1">VLOOKUP($A33,[2]CurveFetch!$D$8:$R$1000,4,0)</f>
        <v>-0.03</v>
      </c>
      <c r="F33" s="100">
        <f ca="1">VLOOKUP($A33,[2]CurveFetch!$D$8:$R$1000,15,0)</f>
        <v>-0.03</v>
      </c>
      <c r="G33" s="100">
        <f ca="1">VLOOKUP($A33,[2]CurveFetch!$D$8:$R$1000,3,0)</f>
        <v>-0.255</v>
      </c>
      <c r="H33" s="100">
        <f ca="1">VLOOKUP($A33,[2]CurveFetch!$D$8:$R$1000,9,0)</f>
        <v>1.0549999999999999</v>
      </c>
      <c r="I33" s="100">
        <f ca="1">VLOOKUP($A33,[2]CurveFetch!$D$8:$R$1000,11,0)</f>
        <v>5.4988916546659002E-2</v>
      </c>
      <c r="J33" s="100">
        <f ca="1">VLOOKUP($A33,[2]CurveFetch!$D$8:$R$1000,8,0)</f>
        <v>0.12</v>
      </c>
      <c r="K33" s="100">
        <f t="shared" ca="1" si="1"/>
        <v>0.78</v>
      </c>
      <c r="L33" s="100">
        <f t="shared" ca="1" si="2"/>
        <v>0.93</v>
      </c>
      <c r="M33" s="100">
        <f t="shared" ca="1" si="3"/>
        <v>37.050000000000004</v>
      </c>
      <c r="N33" s="97">
        <f t="shared" ca="1" si="11"/>
        <v>37834</v>
      </c>
      <c r="O33" s="100">
        <f ca="1">VLOOKUP($A33,[2]CurveFetch!$D$8:$V$1000,16,0)</f>
        <v>132.84049999999999</v>
      </c>
      <c r="P33" s="141">
        <f t="shared" ca="1" si="4"/>
        <v>66.420249999999996</v>
      </c>
      <c r="Q33" s="100">
        <f ca="1">VLOOKUP($A33,[2]CurveFetch!$D$8:$V$1000,16,0)</f>
        <v>132.84049999999999</v>
      </c>
      <c r="R33" s="141">
        <f t="shared" ca="1" si="5"/>
        <v>66.420249999999996</v>
      </c>
      <c r="S33" s="100">
        <f ca="1">VLOOKUP($A33,[2]CurveFetch!$D$8:$V$1000,16,0)</f>
        <v>132.84049999999999</v>
      </c>
      <c r="T33" s="141">
        <f t="shared" ca="1" si="6"/>
        <v>66.420249999999996</v>
      </c>
      <c r="U33" s="100"/>
      <c r="V33" s="100"/>
      <c r="X33" s="22" t="s">
        <v>90</v>
      </c>
      <c r="Y33" s="101">
        <f ca="1">VLOOKUP(Y$28,$A$2:$H$600,7)</f>
        <v>-0.24</v>
      </c>
      <c r="Z33" s="101">
        <f t="shared" ref="Z33:AE33" ca="1" si="39">VLOOKUP(Z$28,$A$2:$H$600,7)</f>
        <v>-0.24</v>
      </c>
      <c r="AA33" s="101">
        <f t="shared" ca="1" si="39"/>
        <v>-0.24</v>
      </c>
      <c r="AB33" s="101">
        <f t="shared" ca="1" si="39"/>
        <v>-0.24</v>
      </c>
      <c r="AC33" s="101">
        <f t="shared" ca="1" si="39"/>
        <v>-0.24</v>
      </c>
      <c r="AD33" s="101">
        <f t="shared" ca="1" si="39"/>
        <v>-0.24</v>
      </c>
      <c r="AE33" s="101">
        <f t="shared" ca="1" si="39"/>
        <v>-0.24</v>
      </c>
      <c r="AF33" s="104">
        <f t="shared" ca="1" si="34"/>
        <v>-0.24</v>
      </c>
      <c r="AG33" s="102"/>
      <c r="AH33" s="22" t="s">
        <v>90</v>
      </c>
      <c r="AI33" s="101">
        <f ca="1">VLOOKUP(AI$28,$A$2:$H$600,7)</f>
        <v>-0.19</v>
      </c>
      <c r="AJ33" s="101">
        <f ca="1">VLOOKUP(AJ$28,$A$2:$H$600,7)</f>
        <v>-0.19</v>
      </c>
      <c r="AK33" s="101">
        <f ca="1">VLOOKUP(AK$28,$A$2:$H$600,7)</f>
        <v>-0.19</v>
      </c>
      <c r="AL33" s="101">
        <f ca="1">VLOOKUP(AL$28,$A$2:$H$600,7)</f>
        <v>-0.19</v>
      </c>
      <c r="AM33" s="101">
        <f ca="1">VLOOKUP(AM$28,$A$2:$H$600,7)</f>
        <v>-0.19</v>
      </c>
      <c r="AN33" s="104">
        <f t="shared" ca="1" si="35"/>
        <v>-0.19</v>
      </c>
    </row>
    <row r="34" spans="1:40" ht="10.8" thickBot="1" x14ac:dyDescent="0.25">
      <c r="A34" s="97">
        <f t="shared" ca="1" si="10"/>
        <v>37865</v>
      </c>
      <c r="B34" s="100">
        <f ca="1">VLOOKUP($A34,[2]CurveFetch!$D$8:$R$1000,2,0)</f>
        <v>4.0609999999999999</v>
      </c>
      <c r="C34" s="100">
        <f ca="1">VLOOKUP($A34,[2]CurveFetch!$D$8:$R$1000,7,0)</f>
        <v>0.9</v>
      </c>
      <c r="D34" s="100">
        <f ca="1">VLOOKUP($A34,[2]CurveFetch!$D$8:$R$1000,5,0)</f>
        <v>-0.34499999999999997</v>
      </c>
      <c r="E34" s="100">
        <f ca="1">VLOOKUP($A34,[2]CurveFetch!$D$8:$R$1000,4,0)</f>
        <v>-0.03</v>
      </c>
      <c r="F34" s="100">
        <f ca="1">VLOOKUP($A34,[2]CurveFetch!$D$8:$R$1000,15,0)</f>
        <v>-0.03</v>
      </c>
      <c r="G34" s="100">
        <f ca="1">VLOOKUP($A34,[2]CurveFetch!$D$8:$R$1000,3,0)</f>
        <v>-0.255</v>
      </c>
      <c r="H34" s="100">
        <f ca="1">VLOOKUP($A34,[2]CurveFetch!$D$8:$R$1000,9,0)</f>
        <v>1.0549999999999999</v>
      </c>
      <c r="I34" s="100">
        <f ca="1">VLOOKUP($A34,[2]CurveFetch!$D$8:$R$1000,11,0)</f>
        <v>5.5087180967888998E-2</v>
      </c>
      <c r="J34" s="100">
        <f ca="1">VLOOKUP($A34,[2]CurveFetch!$D$8:$R$1000,8,0)</f>
        <v>0.12</v>
      </c>
      <c r="K34" s="100">
        <f t="shared" ca="1" si="1"/>
        <v>0.78</v>
      </c>
      <c r="L34" s="100">
        <f t="shared" ca="1" si="2"/>
        <v>0.93</v>
      </c>
      <c r="M34" s="100">
        <f t="shared" ca="1" si="3"/>
        <v>37.207500000000003</v>
      </c>
      <c r="N34" s="97">
        <f t="shared" ca="1" si="11"/>
        <v>37865</v>
      </c>
      <c r="O34" s="100">
        <f ca="1">VLOOKUP($A34,[2]CurveFetch!$D$8:$V$1000,16,0)</f>
        <v>112.84050000000001</v>
      </c>
      <c r="P34" s="141">
        <f t="shared" ca="1" si="4"/>
        <v>56.420250000000003</v>
      </c>
      <c r="Q34" s="100">
        <f ca="1">VLOOKUP($A34,[2]CurveFetch!$D$8:$V$1000,16,0)</f>
        <v>112.84050000000001</v>
      </c>
      <c r="R34" s="141">
        <f t="shared" ca="1" si="5"/>
        <v>56.420250000000003</v>
      </c>
      <c r="S34" s="100">
        <f ca="1">VLOOKUP($A34,[2]CurveFetch!$D$8:$V$1000,16,0)</f>
        <v>112.84050000000001</v>
      </c>
      <c r="T34" s="141">
        <f t="shared" ca="1" si="6"/>
        <v>56.420250000000003</v>
      </c>
      <c r="U34" s="100"/>
      <c r="V34" s="100"/>
      <c r="X34" s="22" t="s">
        <v>81</v>
      </c>
      <c r="Y34" s="101">
        <f ca="1">VLOOKUP(Y$28,$A$2:$H$600,5)</f>
        <v>0</v>
      </c>
      <c r="Z34" s="101">
        <f t="shared" ref="Z34:AE34" ca="1" si="40">VLOOKUP(Z$28,$A$2:$H$600,5)</f>
        <v>0</v>
      </c>
      <c r="AA34" s="101">
        <f t="shared" ca="1" si="40"/>
        <v>0</v>
      </c>
      <c r="AB34" s="101">
        <f t="shared" ca="1" si="40"/>
        <v>0</v>
      </c>
      <c r="AC34" s="101">
        <f t="shared" ca="1" si="40"/>
        <v>0</v>
      </c>
      <c r="AD34" s="101">
        <f t="shared" ca="1" si="40"/>
        <v>0</v>
      </c>
      <c r="AE34" s="101">
        <f t="shared" ca="1" si="40"/>
        <v>0</v>
      </c>
      <c r="AF34" s="105">
        <f t="shared" ca="1" si="34"/>
        <v>0</v>
      </c>
      <c r="AG34" s="102"/>
      <c r="AH34" s="22" t="s">
        <v>81</v>
      </c>
      <c r="AI34" s="101">
        <f ca="1">VLOOKUP(AI$28,$A$2:$H$600,5)</f>
        <v>0.01</v>
      </c>
      <c r="AJ34" s="101">
        <f ca="1">VLOOKUP(AJ$28,$A$2:$H$600,5)</f>
        <v>0.01</v>
      </c>
      <c r="AK34" s="101">
        <f ca="1">VLOOKUP(AK$28,$A$2:$H$600,5)</f>
        <v>0.01</v>
      </c>
      <c r="AL34" s="101">
        <f ca="1">VLOOKUP(AL$28,$A$2:$H$600,5)</f>
        <v>0.01</v>
      </c>
      <c r="AM34" s="101">
        <f ca="1">VLOOKUP(AM$28,$A$2:$H$600,5)</f>
        <v>0.01</v>
      </c>
      <c r="AN34" s="105">
        <f t="shared" ca="1" si="35"/>
        <v>0.01</v>
      </c>
    </row>
    <row r="35" spans="1:40" x14ac:dyDescent="0.2">
      <c r="A35" s="97">
        <f t="shared" ca="1" si="10"/>
        <v>37895</v>
      </c>
      <c r="B35" s="100">
        <f ca="1">VLOOKUP($A35,[2]CurveFetch!$D$8:$R$1000,2,0)</f>
        <v>4.0860000000000003</v>
      </c>
      <c r="C35" s="100">
        <f ca="1">VLOOKUP($A35,[2]CurveFetch!$D$8:$R$1000,7,0)</f>
        <v>0.9</v>
      </c>
      <c r="D35" s="100">
        <f ca="1">VLOOKUP($A35,[2]CurveFetch!$D$8:$R$1000,5,0)</f>
        <v>-0.34499999999999997</v>
      </c>
      <c r="E35" s="100">
        <f ca="1">VLOOKUP($A35,[2]CurveFetch!$D$8:$R$1000,4,0)</f>
        <v>-0.03</v>
      </c>
      <c r="F35" s="100">
        <f ca="1">VLOOKUP($A35,[2]CurveFetch!$D$8:$R$1000,15,0)</f>
        <v>-0.03</v>
      </c>
      <c r="G35" s="100">
        <f ca="1">VLOOKUP($A35,[2]CurveFetch!$D$8:$R$1000,3,0)</f>
        <v>-0.255</v>
      </c>
      <c r="H35" s="100">
        <f ca="1">VLOOKUP($A35,[2]CurveFetch!$D$8:$R$1000,9,0)</f>
        <v>1.0549999999999999</v>
      </c>
      <c r="I35" s="100">
        <f ca="1">VLOOKUP($A35,[2]CurveFetch!$D$8:$R$1000,11,0)</f>
        <v>5.5181054175611997E-2</v>
      </c>
      <c r="J35" s="100">
        <f ca="1">VLOOKUP($A35,[2]CurveFetch!$D$8:$R$1000,8,0)</f>
        <v>0.12</v>
      </c>
      <c r="K35" s="100">
        <f t="shared" ca="1" si="1"/>
        <v>0.78</v>
      </c>
      <c r="L35" s="100">
        <f t="shared" ca="1" si="2"/>
        <v>0.93</v>
      </c>
      <c r="M35" s="100">
        <f t="shared" ca="1" si="3"/>
        <v>37.395000000000003</v>
      </c>
      <c r="N35" s="97">
        <f t="shared" ca="1" si="11"/>
        <v>37895</v>
      </c>
      <c r="O35" s="100">
        <f ca="1">VLOOKUP($A35,[2]CurveFetch!$D$8:$V$1000,16,0)</f>
        <v>77.035899999999998</v>
      </c>
      <c r="P35" s="141">
        <f t="shared" ca="1" si="4"/>
        <v>38.517949999999999</v>
      </c>
      <c r="Q35" s="100">
        <f ca="1">VLOOKUP($A35,[2]CurveFetch!$D$8:$V$1000,16,0)</f>
        <v>77.035899999999998</v>
      </c>
      <c r="R35" s="141">
        <f t="shared" ca="1" si="5"/>
        <v>38.517949999999999</v>
      </c>
      <c r="S35" s="100">
        <f ca="1">VLOOKUP($A35,[2]CurveFetch!$D$8:$V$1000,16,0)</f>
        <v>77.035899999999998</v>
      </c>
      <c r="T35" s="141">
        <f t="shared" ca="1" si="6"/>
        <v>38.517949999999999</v>
      </c>
      <c r="U35" s="100"/>
      <c r="V35" s="100"/>
    </row>
    <row r="36" spans="1:40" x14ac:dyDescent="0.2">
      <c r="A36" s="97">
        <f t="shared" ca="1" si="10"/>
        <v>37926</v>
      </c>
      <c r="B36" s="100">
        <f ca="1">VLOOKUP($A36,[2]CurveFetch!$D$8:$R$1000,2,0)</f>
        <v>4.2210000000000001</v>
      </c>
      <c r="C36" s="100">
        <f ca="1">VLOOKUP($A36,[2]CurveFetch!$D$8:$R$1000,7,0)</f>
        <v>0.65</v>
      </c>
      <c r="D36" s="100">
        <f ca="1">VLOOKUP($A36,[2]CurveFetch!$D$8:$R$1000,5,0)</f>
        <v>-0.28999999999999998</v>
      </c>
      <c r="E36" s="100">
        <f ca="1">VLOOKUP($A36,[2]CurveFetch!$D$8:$R$1000,4,0)</f>
        <v>-0.01</v>
      </c>
      <c r="F36" s="100">
        <f ca="1">VLOOKUP($A36,[2]CurveFetch!$D$8:$R$1000,15,0)</f>
        <v>-0.02</v>
      </c>
      <c r="G36" s="100">
        <f ca="1">VLOOKUP($A36,[2]CurveFetch!$D$8:$R$1000,3,0)</f>
        <v>-0.2</v>
      </c>
      <c r="H36" s="100">
        <f ca="1">VLOOKUP($A36,[2]CurveFetch!$D$8:$R$1000,9,0)</f>
        <v>0.80500000000000005</v>
      </c>
      <c r="I36" s="100">
        <f ca="1">VLOOKUP($A36,[2]CurveFetch!$D$8:$R$1000,11,0)</f>
        <v>5.5276523511086001E-2</v>
      </c>
      <c r="J36" s="100">
        <f ca="1">VLOOKUP($A36,[2]CurveFetch!$D$8:$R$1000,8,0)</f>
        <v>0.6</v>
      </c>
      <c r="K36" s="100">
        <f t="shared" ca="1" si="1"/>
        <v>5.0000000000000044E-2</v>
      </c>
      <c r="L36" s="100">
        <f t="shared" ca="1" si="2"/>
        <v>0.67</v>
      </c>
      <c r="M36" s="100">
        <f t="shared" ca="1" si="3"/>
        <v>36.532500000000006</v>
      </c>
      <c r="N36" s="97">
        <f t="shared" ca="1" si="11"/>
        <v>37926</v>
      </c>
      <c r="O36" s="100">
        <f ca="1">VLOOKUP($A36,[2]CurveFetch!$D$8:$V$1000,16,0)</f>
        <v>47.035899999999998</v>
      </c>
      <c r="P36" s="141">
        <f t="shared" ca="1" si="4"/>
        <v>23.517949999999999</v>
      </c>
      <c r="Q36" s="100">
        <f ca="1">VLOOKUP($A36,[2]CurveFetch!$D$8:$V$1000,16,0)</f>
        <v>47.035899999999998</v>
      </c>
      <c r="R36" s="141">
        <f t="shared" ca="1" si="5"/>
        <v>23.517949999999999</v>
      </c>
      <c r="S36" s="100">
        <f ca="1">VLOOKUP($A36,[2]CurveFetch!$D$8:$V$1000,16,0)</f>
        <v>47.035899999999998</v>
      </c>
      <c r="T36" s="141">
        <f t="shared" ca="1" si="6"/>
        <v>23.517949999999999</v>
      </c>
      <c r="U36" s="100"/>
      <c r="V36" s="100"/>
      <c r="Z36" s="25" t="s">
        <v>85</v>
      </c>
      <c r="AA36" s="25" t="s">
        <v>86</v>
      </c>
      <c r="AB36" s="25" t="s">
        <v>87</v>
      </c>
      <c r="AC36" s="25" t="s">
        <v>88</v>
      </c>
    </row>
    <row r="37" spans="1:40" x14ac:dyDescent="0.2">
      <c r="A37" s="97">
        <f t="shared" ca="1" si="10"/>
        <v>37956</v>
      </c>
      <c r="B37" s="100">
        <f ca="1">VLOOKUP($A37,[2]CurveFetch!$D$8:$R$1000,2,0)</f>
        <v>4.3460000000000001</v>
      </c>
      <c r="C37" s="100">
        <f ca="1">VLOOKUP($A37,[2]CurveFetch!$D$8:$R$1000,7,0)</f>
        <v>0.65</v>
      </c>
      <c r="D37" s="100">
        <f ca="1">VLOOKUP($A37,[2]CurveFetch!$D$8:$R$1000,5,0)</f>
        <v>-0.28999999999999998</v>
      </c>
      <c r="E37" s="100">
        <f ca="1">VLOOKUP($A37,[2]CurveFetch!$D$8:$R$1000,4,0)</f>
        <v>-0.01</v>
      </c>
      <c r="F37" s="100">
        <f ca="1">VLOOKUP($A37,[2]CurveFetch!$D$8:$R$1000,15,0)</f>
        <v>-0.02</v>
      </c>
      <c r="G37" s="100">
        <f ca="1">VLOOKUP($A37,[2]CurveFetch!$D$8:$R$1000,3,0)</f>
        <v>-0.2</v>
      </c>
      <c r="H37" s="100">
        <f ca="1">VLOOKUP($A37,[2]CurveFetch!$D$8:$R$1000,9,0)</f>
        <v>0.80500000000000005</v>
      </c>
      <c r="I37" s="100">
        <f ca="1">VLOOKUP($A37,[2]CurveFetch!$D$8:$R$1000,11,0)</f>
        <v>5.5368913193465999E-2</v>
      </c>
      <c r="J37" s="100">
        <f ca="1">VLOOKUP($A37,[2]CurveFetch!$D$8:$R$1000,8,0)</f>
        <v>0.6</v>
      </c>
      <c r="K37" s="100">
        <f t="shared" ca="1" si="1"/>
        <v>5.0000000000000044E-2</v>
      </c>
      <c r="L37" s="100">
        <f t="shared" ca="1" si="2"/>
        <v>0.67</v>
      </c>
      <c r="M37" s="100">
        <f t="shared" ca="1" si="3"/>
        <v>37.470000000000006</v>
      </c>
      <c r="N37" s="97">
        <f t="shared" ca="1" si="11"/>
        <v>37956</v>
      </c>
      <c r="O37" s="100">
        <f ca="1">VLOOKUP($A37,[2]CurveFetch!$D$8:$V$1000,16,0)</f>
        <v>32.035899999999998</v>
      </c>
      <c r="P37" s="141">
        <f t="shared" ca="1" si="4"/>
        <v>16.017949999999999</v>
      </c>
      <c r="Q37" s="100">
        <f ca="1">VLOOKUP($A37,[2]CurveFetch!$D$8:$V$1000,16,0)</f>
        <v>32.035899999999998</v>
      </c>
      <c r="R37" s="141">
        <f t="shared" ca="1" si="5"/>
        <v>16.017949999999999</v>
      </c>
      <c r="S37" s="100">
        <f ca="1">VLOOKUP($A37,[2]CurveFetch!$D$8:$V$1000,16,0)</f>
        <v>32.035899999999998</v>
      </c>
      <c r="T37" s="141">
        <f t="shared" ca="1" si="6"/>
        <v>16.017949999999999</v>
      </c>
      <c r="U37" s="100"/>
      <c r="V37" s="100"/>
      <c r="Y37" s="22" t="s">
        <v>92</v>
      </c>
      <c r="Z37" s="101">
        <f ca="1">$AF$4-$AF$5</f>
        <v>4.6397142857142857</v>
      </c>
      <c r="AA37" s="101">
        <f ca="1">$AF$12-$AF$13</f>
        <v>3.2250000000000005</v>
      </c>
      <c r="AB37" s="101">
        <f ca="1">$AF$20-$AF$21</f>
        <v>3.1527142857142856</v>
      </c>
      <c r="AC37" s="101">
        <f ca="1">$AF$29-$AF$30</f>
        <v>3.2712857142857144</v>
      </c>
    </row>
    <row r="38" spans="1:40" x14ac:dyDescent="0.2">
      <c r="A38" s="97">
        <f t="shared" ca="1" si="10"/>
        <v>37987</v>
      </c>
      <c r="B38" s="100">
        <f ca="1">VLOOKUP($A38,[2]CurveFetch!$D$8:$R$1000,2,0)</f>
        <v>4.3849999999999998</v>
      </c>
      <c r="C38" s="100">
        <f ca="1">VLOOKUP($A38,[2]CurveFetch!$D$8:$R$1000,7,0)</f>
        <v>0.65</v>
      </c>
      <c r="D38" s="100">
        <f ca="1">VLOOKUP($A38,[2]CurveFetch!$D$8:$R$1000,5,0)</f>
        <v>-0.28999999999999998</v>
      </c>
      <c r="E38" s="100">
        <f ca="1">VLOOKUP($A38,[2]CurveFetch!$D$8:$R$1000,4,0)</f>
        <v>-0.01</v>
      </c>
      <c r="F38" s="100">
        <f ca="1">VLOOKUP($A38,[2]CurveFetch!$D$8:$R$1000,15,0)</f>
        <v>-0.02</v>
      </c>
      <c r="G38" s="100">
        <f ca="1">VLOOKUP($A38,[2]CurveFetch!$D$8:$R$1000,3,0)</f>
        <v>-0.2</v>
      </c>
      <c r="H38" s="100">
        <f ca="1">VLOOKUP($A38,[2]CurveFetch!$D$8:$R$1000,9,0)</f>
        <v>0.80500000000000005</v>
      </c>
      <c r="I38" s="100">
        <f ca="1">VLOOKUP($A38,[2]CurveFetch!$D$8:$R$1000,11,0)</f>
        <v>5.5469900131817997E-2</v>
      </c>
      <c r="J38" s="100">
        <f ca="1">VLOOKUP($A38,[2]CurveFetch!$D$8:$R$1000,8,0)</f>
        <v>0.6</v>
      </c>
      <c r="K38" s="100">
        <f t="shared" ca="1" si="1"/>
        <v>5.0000000000000044E-2</v>
      </c>
      <c r="L38" s="100">
        <f t="shared" ca="1" si="2"/>
        <v>0.67</v>
      </c>
      <c r="M38" s="100">
        <f t="shared" ca="1" si="3"/>
        <v>37.762500000000003</v>
      </c>
      <c r="N38" s="97">
        <f t="shared" ca="1" si="11"/>
        <v>37987</v>
      </c>
      <c r="O38" s="100">
        <f ca="1">VLOOKUP($A38,[2]CurveFetch!$D$8:$V$1000,16,0)</f>
        <v>57.106000000000002</v>
      </c>
      <c r="P38" s="141">
        <f t="shared" ca="1" si="4"/>
        <v>28.553000000000001</v>
      </c>
      <c r="Q38" s="100">
        <f ca="1">VLOOKUP($A38,[2]CurveFetch!$D$8:$V$1000,16,0)</f>
        <v>57.106000000000002</v>
      </c>
      <c r="R38" s="141">
        <f t="shared" ca="1" si="5"/>
        <v>28.553000000000001</v>
      </c>
      <c r="S38" s="100">
        <f ca="1">VLOOKUP($A38,[2]CurveFetch!$D$8:$V$1000,16,0)</f>
        <v>57.106000000000002</v>
      </c>
      <c r="T38" s="141">
        <f t="shared" ca="1" si="6"/>
        <v>28.553000000000001</v>
      </c>
      <c r="U38" s="100"/>
      <c r="V38" s="100"/>
      <c r="Z38" s="106">
        <f>0.5</f>
        <v>0.5</v>
      </c>
      <c r="AA38" s="106">
        <f>$Z$38</f>
        <v>0.5</v>
      </c>
      <c r="AB38" s="106">
        <f>$Z$38</f>
        <v>0.5</v>
      </c>
      <c r="AC38" s="106">
        <f>$Z$38</f>
        <v>0.5</v>
      </c>
    </row>
    <row r="39" spans="1:40" ht="10.8" thickBot="1" x14ac:dyDescent="0.25">
      <c r="A39" s="97">
        <f t="shared" ca="1" si="10"/>
        <v>38018</v>
      </c>
      <c r="B39" s="100">
        <f ca="1">VLOOKUP($A39,[2]CurveFetch!$D$8:$R$1000,2,0)</f>
        <v>4.2789999999999999</v>
      </c>
      <c r="C39" s="100">
        <f ca="1">VLOOKUP($A39,[2]CurveFetch!$D$8:$R$1000,7,0)</f>
        <v>0.65</v>
      </c>
      <c r="D39" s="100">
        <f ca="1">VLOOKUP($A39,[2]CurveFetch!$D$8:$R$1000,5,0)</f>
        <v>-0.28999999999999998</v>
      </c>
      <c r="E39" s="100">
        <f ca="1">VLOOKUP($A39,[2]CurveFetch!$D$8:$R$1000,4,0)</f>
        <v>-0.01</v>
      </c>
      <c r="F39" s="100">
        <f ca="1">VLOOKUP($A39,[2]CurveFetch!$D$8:$R$1000,15,0)</f>
        <v>-0.02</v>
      </c>
      <c r="G39" s="100">
        <f ca="1">VLOOKUP($A39,[2]CurveFetch!$D$8:$R$1000,3,0)</f>
        <v>-0.2</v>
      </c>
      <c r="H39" s="100">
        <f ca="1">VLOOKUP($A39,[2]CurveFetch!$D$8:$R$1000,9,0)</f>
        <v>0.80500000000000005</v>
      </c>
      <c r="I39" s="100">
        <f ca="1">VLOOKUP($A39,[2]CurveFetch!$D$8:$R$1000,11,0)</f>
        <v>5.5576772510473001E-2</v>
      </c>
      <c r="J39" s="100">
        <f ca="1">VLOOKUP($A39,[2]CurveFetch!$D$8:$R$1000,8,0)</f>
        <v>0.6</v>
      </c>
      <c r="K39" s="100">
        <f t="shared" ca="1" si="1"/>
        <v>5.0000000000000044E-2</v>
      </c>
      <c r="L39" s="100">
        <f t="shared" ca="1" si="2"/>
        <v>0.67</v>
      </c>
      <c r="M39" s="100">
        <f t="shared" ca="1" si="3"/>
        <v>36.967500000000001</v>
      </c>
      <c r="N39" s="97">
        <f t="shared" ca="1" si="11"/>
        <v>38018</v>
      </c>
      <c r="O39" s="100">
        <f ca="1">VLOOKUP($A39,[2]CurveFetch!$D$8:$V$1000,16,0)</f>
        <v>47.106000000000002</v>
      </c>
      <c r="P39" s="141">
        <f t="shared" ca="1" si="4"/>
        <v>23.553000000000001</v>
      </c>
      <c r="Q39" s="100">
        <f ca="1">VLOOKUP($A39,[2]CurveFetch!$D$8:$V$1000,16,0)</f>
        <v>47.106000000000002</v>
      </c>
      <c r="R39" s="141">
        <f t="shared" ca="1" si="5"/>
        <v>23.553000000000001</v>
      </c>
      <c r="S39" s="100">
        <f ca="1">VLOOKUP($A39,[2]CurveFetch!$D$8:$V$1000,16,0)</f>
        <v>47.106000000000002</v>
      </c>
      <c r="T39" s="141">
        <f t="shared" ca="1" si="6"/>
        <v>23.553000000000001</v>
      </c>
      <c r="U39" s="100"/>
      <c r="V39" s="100"/>
      <c r="Z39" s="107">
        <f ca="1">Z37-Z38</f>
        <v>4.1397142857142857</v>
      </c>
      <c r="AA39" s="107">
        <f ca="1">AA37-AA38</f>
        <v>2.7250000000000005</v>
      </c>
      <c r="AB39" s="107">
        <f ca="1">AB37-AB38</f>
        <v>2.6527142857142856</v>
      </c>
      <c r="AC39" s="107">
        <f ca="1">AC37-AC38</f>
        <v>2.7712857142857144</v>
      </c>
    </row>
    <row r="40" spans="1:40" ht="10.8" thickBot="1" x14ac:dyDescent="0.25">
      <c r="A40" s="97">
        <f t="shared" ca="1" si="10"/>
        <v>38047</v>
      </c>
      <c r="B40" s="100">
        <f ca="1">VLOOKUP($A40,[2]CurveFetch!$D$8:$R$1000,2,0)</f>
        <v>4.1289999999999996</v>
      </c>
      <c r="C40" s="100">
        <f ca="1">VLOOKUP($A40,[2]CurveFetch!$D$8:$R$1000,7,0)</f>
        <v>0.65</v>
      </c>
      <c r="D40" s="100">
        <f ca="1">VLOOKUP($A40,[2]CurveFetch!$D$8:$R$1000,5,0)</f>
        <v>-0.28999999999999998</v>
      </c>
      <c r="E40" s="100">
        <f ca="1">VLOOKUP($A40,[2]CurveFetch!$D$8:$R$1000,4,0)</f>
        <v>-0.01</v>
      </c>
      <c r="F40" s="100">
        <f ca="1">VLOOKUP($A40,[2]CurveFetch!$D$8:$R$1000,15,0)</f>
        <v>-0.02</v>
      </c>
      <c r="G40" s="100">
        <f ca="1">VLOOKUP($A40,[2]CurveFetch!$D$8:$R$1000,3,0)</f>
        <v>-0.2</v>
      </c>
      <c r="H40" s="100">
        <f ca="1">VLOOKUP($A40,[2]CurveFetch!$D$8:$R$1000,9,0)</f>
        <v>0.80500000000000005</v>
      </c>
      <c r="I40" s="100">
        <f ca="1">VLOOKUP($A40,[2]CurveFetch!$D$8:$R$1000,11,0)</f>
        <v>5.5676749900400002E-2</v>
      </c>
      <c r="J40" s="100">
        <f ca="1">VLOOKUP($A40,[2]CurveFetch!$D$8:$R$1000,8,0)</f>
        <v>0.6</v>
      </c>
      <c r="K40" s="100">
        <f t="shared" ca="1" si="1"/>
        <v>5.0000000000000044E-2</v>
      </c>
      <c r="L40" s="100">
        <f t="shared" ca="1" si="2"/>
        <v>0.67</v>
      </c>
      <c r="M40" s="100">
        <f t="shared" ca="1" si="3"/>
        <v>35.842500000000001</v>
      </c>
      <c r="N40" s="97">
        <f t="shared" ca="1" si="11"/>
        <v>38047</v>
      </c>
      <c r="O40" s="100">
        <f ca="1">VLOOKUP($A40,[2]CurveFetch!$D$8:$V$1000,16,0)</f>
        <v>37.106000000000002</v>
      </c>
      <c r="P40" s="141">
        <f t="shared" ca="1" si="4"/>
        <v>18.553000000000001</v>
      </c>
      <c r="Q40" s="100">
        <f ca="1">VLOOKUP($A40,[2]CurveFetch!$D$8:$V$1000,16,0)</f>
        <v>37.106000000000002</v>
      </c>
      <c r="R40" s="141">
        <f t="shared" ca="1" si="5"/>
        <v>18.553000000000001</v>
      </c>
      <c r="S40" s="100">
        <f ca="1">VLOOKUP($A40,[2]CurveFetch!$D$8:$V$1000,16,0)</f>
        <v>37.106000000000002</v>
      </c>
      <c r="T40" s="141">
        <f t="shared" ca="1" si="6"/>
        <v>18.553000000000001</v>
      </c>
      <c r="U40" s="100"/>
      <c r="V40" s="100"/>
      <c r="X40" s="21">
        <v>250000</v>
      </c>
      <c r="Y40" s="21" t="s">
        <v>97</v>
      </c>
      <c r="Z40" s="23">
        <f ca="1">Z$39*$X$40*$Y$1</f>
        <v>221474714.28571427</v>
      </c>
      <c r="AA40" s="23">
        <f ca="1">AA$39*$X$40*$Y$1</f>
        <v>145787500.00000003</v>
      </c>
      <c r="AB40" s="23">
        <f ca="1">AB$39*$X$40*$Y$1</f>
        <v>141920214.28571427</v>
      </c>
      <c r="AC40" s="23">
        <f ca="1">AC$39*$X$40*$Y$1</f>
        <v>148263785.71428573</v>
      </c>
      <c r="AD40" s="109">
        <f ca="1">SUM(Z40:AC40)</f>
        <v>657446214.28571427</v>
      </c>
    </row>
    <row r="41" spans="1:40" x14ac:dyDescent="0.2">
      <c r="A41" s="97">
        <f t="shared" ca="1" si="10"/>
        <v>38078</v>
      </c>
      <c r="B41" s="100">
        <f ca="1">VLOOKUP($A41,[2]CurveFetch!$D$8:$R$1000,2,0)</f>
        <v>3.9460000000000002</v>
      </c>
      <c r="C41" s="100">
        <f ca="1">VLOOKUP($A41,[2]CurveFetch!$D$8:$R$1000,7,0)</f>
        <v>0.71</v>
      </c>
      <c r="D41" s="100">
        <f ca="1">VLOOKUP($A41,[2]CurveFetch!$D$8:$R$1000,5,0)</f>
        <v>-0.35</v>
      </c>
      <c r="E41" s="100">
        <f ca="1">VLOOKUP($A41,[2]CurveFetch!$D$8:$R$1000,4,0)</f>
        <v>0</v>
      </c>
      <c r="F41" s="100">
        <f ca="1">VLOOKUP($A41,[2]CurveFetch!$D$8:$R$1000,15,0)</f>
        <v>0</v>
      </c>
      <c r="G41" s="100">
        <f ca="1">VLOOKUP($A41,[2]CurveFetch!$D$8:$R$1000,3,0)</f>
        <v>-0.24</v>
      </c>
      <c r="H41" s="100">
        <f ca="1">VLOOKUP($A41,[2]CurveFetch!$D$8:$R$1000,9,0)</f>
        <v>0.61</v>
      </c>
      <c r="I41" s="100">
        <f ca="1">VLOOKUP($A41,[2]CurveFetch!$D$8:$R$1000,11,0)</f>
        <v>5.5772948996659001E-2</v>
      </c>
      <c r="J41" s="100">
        <f ca="1">VLOOKUP($A41,[2]CurveFetch!$D$8:$R$1000,8,0)</f>
        <v>0.12</v>
      </c>
      <c r="K41" s="100">
        <f t="shared" ca="1" si="1"/>
        <v>0.59</v>
      </c>
      <c r="L41" s="100">
        <f t="shared" ca="1" si="2"/>
        <v>0.71</v>
      </c>
      <c r="M41" s="100">
        <f t="shared" ca="1" si="3"/>
        <v>34.92</v>
      </c>
      <c r="N41" s="97">
        <f t="shared" ca="1" si="11"/>
        <v>38078</v>
      </c>
      <c r="O41" s="100">
        <f ca="1">VLOOKUP($A41,[2]CurveFetch!$D$8:$V$1000,16,0)</f>
        <v>36.634799999999998</v>
      </c>
      <c r="P41" s="141">
        <f t="shared" ca="1" si="4"/>
        <v>18.317399999999999</v>
      </c>
      <c r="Q41" s="100">
        <f ca="1">VLOOKUP($A41,[2]CurveFetch!$D$8:$V$1000,16,0)</f>
        <v>36.634799999999998</v>
      </c>
      <c r="R41" s="141">
        <f t="shared" ca="1" si="5"/>
        <v>18.317399999999999</v>
      </c>
      <c r="S41" s="100">
        <f ca="1">VLOOKUP($A41,[2]CurveFetch!$D$8:$V$1000,16,0)</f>
        <v>36.634799999999998</v>
      </c>
      <c r="T41" s="141">
        <f t="shared" ca="1" si="6"/>
        <v>18.317399999999999</v>
      </c>
      <c r="U41" s="100"/>
      <c r="V41" s="100"/>
    </row>
    <row r="42" spans="1:40" x14ac:dyDescent="0.2">
      <c r="A42" s="97">
        <f t="shared" ca="1" si="10"/>
        <v>38108</v>
      </c>
      <c r="B42" s="100">
        <f ca="1">VLOOKUP($A42,[2]CurveFetch!$D$8:$R$1000,2,0)</f>
        <v>3.9209999999999998</v>
      </c>
      <c r="C42" s="100">
        <f ca="1">VLOOKUP($A42,[2]CurveFetch!$D$8:$R$1000,7,0)</f>
        <v>0.71</v>
      </c>
      <c r="D42" s="100">
        <f ca="1">VLOOKUP($A42,[2]CurveFetch!$D$8:$R$1000,5,0)</f>
        <v>-0.35</v>
      </c>
      <c r="E42" s="100">
        <f ca="1">VLOOKUP($A42,[2]CurveFetch!$D$8:$R$1000,4,0)</f>
        <v>0</v>
      </c>
      <c r="F42" s="100">
        <f ca="1">VLOOKUP($A42,[2]CurveFetch!$D$8:$R$1000,15,0)</f>
        <v>0</v>
      </c>
      <c r="G42" s="100">
        <f ca="1">VLOOKUP($A42,[2]CurveFetch!$D$8:$R$1000,3,0)</f>
        <v>-0.24</v>
      </c>
      <c r="H42" s="100">
        <f ca="1">VLOOKUP($A42,[2]CurveFetch!$D$8:$R$1000,9,0)</f>
        <v>0.61</v>
      </c>
      <c r="I42" s="100">
        <f ca="1">VLOOKUP($A42,[2]CurveFetch!$D$8:$R$1000,11,0)</f>
        <v>5.5855027309468001E-2</v>
      </c>
      <c r="J42" s="100">
        <f ca="1">VLOOKUP($A42,[2]CurveFetch!$D$8:$R$1000,8,0)</f>
        <v>0.12</v>
      </c>
      <c r="K42" s="100">
        <f t="shared" ca="1" si="1"/>
        <v>0.59</v>
      </c>
      <c r="L42" s="100">
        <f t="shared" ca="1" si="2"/>
        <v>0.71</v>
      </c>
      <c r="M42" s="100">
        <f t="shared" ca="1" si="3"/>
        <v>34.732500000000002</v>
      </c>
      <c r="N42" s="97">
        <f t="shared" ca="1" si="11"/>
        <v>38108</v>
      </c>
      <c r="O42" s="100">
        <f ca="1">VLOOKUP($A42,[2]CurveFetch!$D$8:$V$1000,16,0)</f>
        <v>41.634799999999998</v>
      </c>
      <c r="P42" s="141">
        <f t="shared" ca="1" si="4"/>
        <v>20.817399999999999</v>
      </c>
      <c r="Q42" s="100">
        <f ca="1">VLOOKUP($A42,[2]CurveFetch!$D$8:$V$1000,16,0)</f>
        <v>41.634799999999998</v>
      </c>
      <c r="R42" s="141">
        <f t="shared" ca="1" si="5"/>
        <v>20.817399999999999</v>
      </c>
      <c r="S42" s="100">
        <f ca="1">VLOOKUP($A42,[2]CurveFetch!$D$8:$V$1000,16,0)</f>
        <v>41.634799999999998</v>
      </c>
      <c r="T42" s="141">
        <f t="shared" ca="1" si="6"/>
        <v>20.817399999999999</v>
      </c>
      <c r="U42" s="100"/>
      <c r="V42" s="100"/>
      <c r="Z42" s="25" t="s">
        <v>93</v>
      </c>
      <c r="AA42" s="25" t="s">
        <v>94</v>
      </c>
      <c r="AB42" s="25" t="s">
        <v>95</v>
      </c>
      <c r="AC42" s="25" t="s">
        <v>96</v>
      </c>
    </row>
    <row r="43" spans="1:40" x14ac:dyDescent="0.2">
      <c r="A43" s="97">
        <f t="shared" ca="1" si="10"/>
        <v>38139</v>
      </c>
      <c r="B43" s="100">
        <f ca="1">VLOOKUP($A43,[2]CurveFetch!$D$8:$R$1000,2,0)</f>
        <v>3.95</v>
      </c>
      <c r="C43" s="100">
        <f ca="1">VLOOKUP($A43,[2]CurveFetch!$D$8:$R$1000,7,0)</f>
        <v>0.71</v>
      </c>
      <c r="D43" s="100">
        <f ca="1">VLOOKUP($A43,[2]CurveFetch!$D$8:$R$1000,5,0)</f>
        <v>-0.35</v>
      </c>
      <c r="E43" s="100">
        <f ca="1">VLOOKUP($A43,[2]CurveFetch!$D$8:$R$1000,4,0)</f>
        <v>0</v>
      </c>
      <c r="F43" s="100">
        <f ca="1">VLOOKUP($A43,[2]CurveFetch!$D$8:$R$1000,15,0)</f>
        <v>0</v>
      </c>
      <c r="G43" s="100">
        <f ca="1">VLOOKUP($A43,[2]CurveFetch!$D$8:$R$1000,3,0)</f>
        <v>-0.24</v>
      </c>
      <c r="H43" s="100">
        <f ca="1">VLOOKUP($A43,[2]CurveFetch!$D$8:$R$1000,9,0)</f>
        <v>0.61</v>
      </c>
      <c r="I43" s="100">
        <f ca="1">VLOOKUP($A43,[2]CurveFetch!$D$8:$R$1000,11,0)</f>
        <v>5.5939841568394003E-2</v>
      </c>
      <c r="J43" s="100">
        <f ca="1">VLOOKUP($A43,[2]CurveFetch!$D$8:$R$1000,8,0)</f>
        <v>0.12</v>
      </c>
      <c r="K43" s="100">
        <f t="shared" ca="1" si="1"/>
        <v>0.59</v>
      </c>
      <c r="L43" s="100">
        <f t="shared" ca="1" si="2"/>
        <v>0.71</v>
      </c>
      <c r="M43" s="100">
        <f t="shared" ca="1" si="3"/>
        <v>34.950000000000003</v>
      </c>
      <c r="N43" s="97">
        <f t="shared" ca="1" si="11"/>
        <v>38139</v>
      </c>
      <c r="O43" s="100">
        <f ca="1">VLOOKUP($A43,[2]CurveFetch!$D$8:$V$1000,16,0)</f>
        <v>66.634799999999998</v>
      </c>
      <c r="P43" s="141">
        <f t="shared" ca="1" si="4"/>
        <v>33.317399999999999</v>
      </c>
      <c r="Q43" s="100">
        <f ca="1">VLOOKUP($A43,[2]CurveFetch!$D$8:$V$1000,16,0)</f>
        <v>66.634799999999998</v>
      </c>
      <c r="R43" s="141">
        <f t="shared" ca="1" si="5"/>
        <v>33.317399999999999</v>
      </c>
      <c r="S43" s="100">
        <f ca="1">VLOOKUP($A43,[2]CurveFetch!$D$8:$V$1000,16,0)</f>
        <v>66.634799999999998</v>
      </c>
      <c r="T43" s="141">
        <f t="shared" ca="1" si="6"/>
        <v>33.317399999999999</v>
      </c>
      <c r="U43" s="100"/>
      <c r="V43" s="100"/>
      <c r="Y43" s="22" t="s">
        <v>92</v>
      </c>
      <c r="Z43" s="101">
        <f ca="1">$AN$4-$AN$5</f>
        <v>4.8705000000000007</v>
      </c>
      <c r="AA43" s="101">
        <f ca="1">$AN$12-$AN$13</f>
        <v>3.8184</v>
      </c>
      <c r="AB43" s="101">
        <f ca="1">$AN$20-$AN$21</f>
        <v>3.6220000000000003</v>
      </c>
      <c r="AC43" s="101">
        <f ca="1">$AN$29-$AN$30</f>
        <v>3.653</v>
      </c>
    </row>
    <row r="44" spans="1:40" x14ac:dyDescent="0.2">
      <c r="A44" s="97">
        <f t="shared" ca="1" si="10"/>
        <v>38169</v>
      </c>
      <c r="B44" s="100">
        <f ca="1">VLOOKUP($A44,[2]CurveFetch!$D$8:$R$1000,2,0)</f>
        <v>3.98</v>
      </c>
      <c r="C44" s="100">
        <f ca="1">VLOOKUP($A44,[2]CurveFetch!$D$8:$R$1000,7,0)</f>
        <v>0.71</v>
      </c>
      <c r="D44" s="100">
        <f ca="1">VLOOKUP($A44,[2]CurveFetch!$D$8:$R$1000,5,0)</f>
        <v>-0.35</v>
      </c>
      <c r="E44" s="100">
        <f ca="1">VLOOKUP($A44,[2]CurveFetch!$D$8:$R$1000,4,0)</f>
        <v>0</v>
      </c>
      <c r="F44" s="100">
        <f ca="1">VLOOKUP($A44,[2]CurveFetch!$D$8:$R$1000,15,0)</f>
        <v>0</v>
      </c>
      <c r="G44" s="100">
        <f ca="1">VLOOKUP($A44,[2]CurveFetch!$D$8:$R$1000,3,0)</f>
        <v>-0.24</v>
      </c>
      <c r="H44" s="100">
        <f ca="1">VLOOKUP($A44,[2]CurveFetch!$D$8:$R$1000,9,0)</f>
        <v>0.61</v>
      </c>
      <c r="I44" s="100">
        <f ca="1">VLOOKUP($A44,[2]CurveFetch!$D$8:$R$1000,11,0)</f>
        <v>5.6020866413093E-2</v>
      </c>
      <c r="J44" s="100">
        <f ca="1">VLOOKUP($A44,[2]CurveFetch!$D$8:$R$1000,8,0)</f>
        <v>0.12</v>
      </c>
      <c r="K44" s="100">
        <f t="shared" ca="1" si="1"/>
        <v>0.59</v>
      </c>
      <c r="L44" s="100">
        <f t="shared" ca="1" si="2"/>
        <v>0.71</v>
      </c>
      <c r="M44" s="100">
        <f t="shared" ca="1" si="3"/>
        <v>35.174999999999997</v>
      </c>
      <c r="N44" s="97">
        <f t="shared" ca="1" si="11"/>
        <v>38169</v>
      </c>
      <c r="O44" s="100">
        <f ca="1">VLOOKUP($A44,[2]CurveFetch!$D$8:$V$1000,16,0)</f>
        <v>89.211799999999997</v>
      </c>
      <c r="P44" s="141">
        <f t="shared" ca="1" si="4"/>
        <v>44.605899999999998</v>
      </c>
      <c r="Q44" s="100">
        <f ca="1">VLOOKUP($A44,[2]CurveFetch!$D$8:$V$1000,16,0)</f>
        <v>89.211799999999997</v>
      </c>
      <c r="R44" s="141">
        <f t="shared" ca="1" si="5"/>
        <v>44.605899999999998</v>
      </c>
      <c r="S44" s="100">
        <f ca="1">VLOOKUP($A44,[2]CurveFetch!$D$8:$V$1000,16,0)</f>
        <v>89.211799999999997</v>
      </c>
      <c r="T44" s="141">
        <f t="shared" ca="1" si="6"/>
        <v>44.605899999999998</v>
      </c>
      <c r="U44" s="100"/>
      <c r="V44" s="100"/>
      <c r="Z44" s="106">
        <f>$Z$38</f>
        <v>0.5</v>
      </c>
      <c r="AA44" s="106">
        <f>$Z$38</f>
        <v>0.5</v>
      </c>
      <c r="AB44" s="106">
        <f>$Z$38</f>
        <v>0.5</v>
      </c>
      <c r="AC44" s="106">
        <f>$Z$38</f>
        <v>0.5</v>
      </c>
    </row>
    <row r="45" spans="1:40" ht="10.8" thickBot="1" x14ac:dyDescent="0.25">
      <c r="A45" s="97">
        <f ca="1">DATE(YEAR(A44),MONTH(A44)+1,1)</f>
        <v>38200</v>
      </c>
      <c r="B45" s="100">
        <f ca="1">VLOOKUP($A45,[2]CurveFetch!$D$8:$R$1000,2,0)</f>
        <v>4</v>
      </c>
      <c r="C45" s="100">
        <f ca="1">VLOOKUP($A45,[2]CurveFetch!$D$8:$R$1000,7,0)</f>
        <v>0.71</v>
      </c>
      <c r="D45" s="100">
        <f ca="1">VLOOKUP($A45,[2]CurveFetch!$D$8:$R$1000,5,0)</f>
        <v>-0.35</v>
      </c>
      <c r="E45" s="100">
        <f ca="1">VLOOKUP($A45,[2]CurveFetch!$D$8:$R$1000,4,0)</f>
        <v>0</v>
      </c>
      <c r="F45" s="100">
        <f ca="1">VLOOKUP($A45,[2]CurveFetch!$D$8:$R$1000,15,0)</f>
        <v>0</v>
      </c>
      <c r="G45" s="100">
        <f ca="1">VLOOKUP($A45,[2]CurveFetch!$D$8:$R$1000,3,0)</f>
        <v>-0.24</v>
      </c>
      <c r="H45" s="100">
        <f ca="1">VLOOKUP($A45,[2]CurveFetch!$D$8:$R$1000,9,0)</f>
        <v>0.61</v>
      </c>
      <c r="I45" s="100">
        <f ca="1">VLOOKUP($A45,[2]CurveFetch!$D$8:$R$1000,11,0)</f>
        <v>5.6103434408775001E-2</v>
      </c>
      <c r="J45" s="100">
        <f ca="1">VLOOKUP($A45,[2]CurveFetch!$D$8:$R$1000,8,0)</f>
        <v>0.12</v>
      </c>
      <c r="K45" s="100">
        <f t="shared" ca="1" si="1"/>
        <v>0.59</v>
      </c>
      <c r="L45" s="100">
        <f t="shared" ca="1" si="2"/>
        <v>0.71</v>
      </c>
      <c r="M45" s="100">
        <f t="shared" ca="1" si="3"/>
        <v>35.325000000000003</v>
      </c>
      <c r="N45" s="97">
        <f ca="1">DATE(YEAR(N44),MONTH(N44)+1,1)</f>
        <v>38200</v>
      </c>
      <c r="O45" s="100">
        <f ca="1">VLOOKUP($A45,[2]CurveFetch!$D$8:$V$1000,16,0)</f>
        <v>99.211799999999997</v>
      </c>
      <c r="P45" s="141">
        <f t="shared" ca="1" si="4"/>
        <v>49.605899999999998</v>
      </c>
      <c r="Q45" s="100">
        <f ca="1">VLOOKUP($A45,[2]CurveFetch!$D$8:$V$1000,16,0)</f>
        <v>99.211799999999997</v>
      </c>
      <c r="R45" s="141">
        <f t="shared" ca="1" si="5"/>
        <v>49.605899999999998</v>
      </c>
      <c r="S45" s="100">
        <f ca="1">VLOOKUP($A45,[2]CurveFetch!$D$8:$V$1000,16,0)</f>
        <v>99.211799999999997</v>
      </c>
      <c r="T45" s="141">
        <f t="shared" ca="1" si="6"/>
        <v>49.605899999999998</v>
      </c>
      <c r="U45" s="100"/>
      <c r="V45" s="100"/>
      <c r="Z45" s="107">
        <f ca="1">Z43-Z44</f>
        <v>4.3705000000000007</v>
      </c>
      <c r="AA45" s="107">
        <f ca="1">AA43-AA44</f>
        <v>3.3184</v>
      </c>
      <c r="AB45" s="107">
        <f ca="1">AB43-AB44</f>
        <v>3.1220000000000003</v>
      </c>
      <c r="AC45" s="107">
        <f ca="1">AC43-AC44</f>
        <v>3.153</v>
      </c>
    </row>
    <row r="46" spans="1:40" ht="10.8" thickBot="1" x14ac:dyDescent="0.25">
      <c r="A46" s="97">
        <f t="shared" ca="1" si="10"/>
        <v>38231</v>
      </c>
      <c r="B46" s="100">
        <f ca="1">VLOOKUP($A46,[2]CurveFetch!$D$8:$R$1000,2,0)</f>
        <v>4.0209999999999999</v>
      </c>
      <c r="C46" s="100">
        <f ca="1">VLOOKUP($A46,[2]CurveFetch!$D$8:$R$1000,7,0)</f>
        <v>0.71</v>
      </c>
      <c r="D46" s="100">
        <f ca="1">VLOOKUP($A46,[2]CurveFetch!$D$8:$R$1000,5,0)</f>
        <v>-0.35</v>
      </c>
      <c r="E46" s="100">
        <f ca="1">VLOOKUP($A46,[2]CurveFetch!$D$8:$R$1000,4,0)</f>
        <v>0</v>
      </c>
      <c r="F46" s="100">
        <f ca="1">VLOOKUP($A46,[2]CurveFetch!$D$8:$R$1000,15,0)</f>
        <v>0</v>
      </c>
      <c r="G46" s="100">
        <f ca="1">VLOOKUP($A46,[2]CurveFetch!$D$8:$R$1000,3,0)</f>
        <v>-0.24</v>
      </c>
      <c r="H46" s="100">
        <f ca="1">VLOOKUP($A46,[2]CurveFetch!$D$8:$R$1000,9,0)</f>
        <v>0.61</v>
      </c>
      <c r="I46" s="100">
        <f ca="1">VLOOKUP($A46,[2]CurveFetch!$D$8:$R$1000,11,0)</f>
        <v>5.6186002406725999E-2</v>
      </c>
      <c r="J46" s="100">
        <f ca="1">VLOOKUP($A46,[2]CurveFetch!$D$8:$R$1000,8,0)</f>
        <v>0.12</v>
      </c>
      <c r="K46" s="100">
        <f t="shared" ca="1" si="1"/>
        <v>0.59</v>
      </c>
      <c r="L46" s="100">
        <f t="shared" ca="1" si="2"/>
        <v>0.71</v>
      </c>
      <c r="M46" s="100">
        <f t="shared" ca="1" si="3"/>
        <v>35.482500000000002</v>
      </c>
      <c r="N46" s="97">
        <f t="shared" ca="1" si="11"/>
        <v>38231</v>
      </c>
      <c r="O46" s="100">
        <f ca="1">VLOOKUP($A46,[2]CurveFetch!$D$8:$V$1000,16,0)</f>
        <v>79.211799999999997</v>
      </c>
      <c r="P46" s="141">
        <f t="shared" ca="1" si="4"/>
        <v>39.605899999999998</v>
      </c>
      <c r="Q46" s="100">
        <f ca="1">VLOOKUP($A46,[2]CurveFetch!$D$8:$V$1000,16,0)</f>
        <v>79.211799999999997</v>
      </c>
      <c r="R46" s="141">
        <f t="shared" ca="1" si="5"/>
        <v>39.605899999999998</v>
      </c>
      <c r="S46" s="100">
        <f ca="1">VLOOKUP($A46,[2]CurveFetch!$D$8:$V$1000,16,0)</f>
        <v>79.211799999999997</v>
      </c>
      <c r="T46" s="141">
        <f t="shared" ca="1" si="6"/>
        <v>39.605899999999998</v>
      </c>
      <c r="U46" s="100"/>
      <c r="V46" s="100"/>
      <c r="Z46" s="23">
        <f ca="1">Z$45*$X$40*$AI$1</f>
        <v>164986375.00000003</v>
      </c>
      <c r="AA46" s="23">
        <f ca="1">AA$45*$X$40*$AI$1</f>
        <v>125269600</v>
      </c>
      <c r="AB46" s="23">
        <f ca="1">AB$45*$X$40*$AI$1</f>
        <v>117855500.00000001</v>
      </c>
      <c r="AC46" s="23">
        <f ca="1">AC$45*$X$40*$AI$1</f>
        <v>119025750</v>
      </c>
      <c r="AD46" s="109">
        <f ca="1">SUM(Z46:AC46)</f>
        <v>527137225</v>
      </c>
    </row>
    <row r="47" spans="1:40" x14ac:dyDescent="0.2">
      <c r="A47" s="97">
        <f t="shared" ca="1" si="10"/>
        <v>38261</v>
      </c>
      <c r="B47" s="100">
        <f ca="1">VLOOKUP($A47,[2]CurveFetch!$D$8:$R$1000,2,0)</f>
        <v>4.0510000000000002</v>
      </c>
      <c r="C47" s="100">
        <f ca="1">VLOOKUP($A47,[2]CurveFetch!$D$8:$R$1000,7,0)</f>
        <v>0.71</v>
      </c>
      <c r="D47" s="100">
        <f ca="1">VLOOKUP($A47,[2]CurveFetch!$D$8:$R$1000,5,0)</f>
        <v>-0.35</v>
      </c>
      <c r="E47" s="100">
        <f ca="1">VLOOKUP($A47,[2]CurveFetch!$D$8:$R$1000,4,0)</f>
        <v>0</v>
      </c>
      <c r="F47" s="100">
        <f ca="1">VLOOKUP($A47,[2]CurveFetch!$D$8:$R$1000,15,0)</f>
        <v>0</v>
      </c>
      <c r="G47" s="100">
        <f ca="1">VLOOKUP($A47,[2]CurveFetch!$D$8:$R$1000,3,0)</f>
        <v>-0.24</v>
      </c>
      <c r="H47" s="100">
        <f ca="1">VLOOKUP($A47,[2]CurveFetch!$D$8:$R$1000,9,0)</f>
        <v>0.61</v>
      </c>
      <c r="I47" s="100">
        <f ca="1">VLOOKUP($A47,[2]CurveFetch!$D$8:$R$1000,11,0)</f>
        <v>5.6265192721536003E-2</v>
      </c>
      <c r="J47" s="100">
        <f ca="1">VLOOKUP($A47,[2]CurveFetch!$D$8:$R$1000,8,0)</f>
        <v>0.12</v>
      </c>
      <c r="K47" s="100">
        <f t="shared" ca="1" si="1"/>
        <v>0.59</v>
      </c>
      <c r="L47" s="100">
        <f t="shared" ca="1" si="2"/>
        <v>0.71</v>
      </c>
      <c r="M47" s="100">
        <f t="shared" ca="1" si="3"/>
        <v>35.707500000000003</v>
      </c>
      <c r="N47" s="97">
        <f t="shared" ca="1" si="11"/>
        <v>38261</v>
      </c>
      <c r="O47" s="100">
        <f ca="1">VLOOKUP($A47,[2]CurveFetch!$D$8:$V$1000,16,0)</f>
        <v>67.844099999999997</v>
      </c>
      <c r="P47" s="141">
        <f t="shared" ca="1" si="4"/>
        <v>33.922049999999999</v>
      </c>
      <c r="Q47" s="100">
        <f ca="1">VLOOKUP($A47,[2]CurveFetch!$D$8:$V$1000,16,0)</f>
        <v>67.844099999999997</v>
      </c>
      <c r="R47" s="141">
        <f t="shared" ca="1" si="5"/>
        <v>33.922049999999999</v>
      </c>
      <c r="S47" s="100">
        <f ca="1">VLOOKUP($A47,[2]CurveFetch!$D$8:$V$1000,16,0)</f>
        <v>67.844099999999997</v>
      </c>
      <c r="T47" s="141">
        <f t="shared" ca="1" si="6"/>
        <v>33.922049999999999</v>
      </c>
      <c r="U47" s="100"/>
      <c r="V47" s="100"/>
    </row>
    <row r="48" spans="1:40" ht="10.8" thickBot="1" x14ac:dyDescent="0.25">
      <c r="A48" s="97">
        <f t="shared" ca="1" si="10"/>
        <v>38292</v>
      </c>
      <c r="B48" s="100">
        <f ca="1">VLOOKUP($A48,[2]CurveFetch!$D$8:$R$1000,2,0)</f>
        <v>4.1909999999999998</v>
      </c>
      <c r="C48" s="100">
        <f ca="1">VLOOKUP($A48,[2]CurveFetch!$D$8:$R$1000,7,0)</f>
        <v>0.61</v>
      </c>
      <c r="D48" s="100">
        <f ca="1">VLOOKUP($A48,[2]CurveFetch!$D$8:$R$1000,5,0)</f>
        <v>-0.28999999999999998</v>
      </c>
      <c r="E48" s="100">
        <f ca="1">VLOOKUP($A48,[2]CurveFetch!$D$8:$R$1000,4,0)</f>
        <v>0.01</v>
      </c>
      <c r="F48" s="100">
        <f ca="1">VLOOKUP($A48,[2]CurveFetch!$D$8:$R$1000,15,0)</f>
        <v>0.01</v>
      </c>
      <c r="G48" s="100">
        <f ca="1">VLOOKUP($A48,[2]CurveFetch!$D$8:$R$1000,3,0)</f>
        <v>-0.19</v>
      </c>
      <c r="H48" s="100">
        <f ca="1">VLOOKUP($A48,[2]CurveFetch!$D$8:$R$1000,9,0)</f>
        <v>0.51</v>
      </c>
      <c r="I48" s="100">
        <f ca="1">VLOOKUP($A48,[2]CurveFetch!$D$8:$R$1000,11,0)</f>
        <v>5.6346335433391001E-2</v>
      </c>
      <c r="J48" s="100">
        <f ca="1">VLOOKUP($A48,[2]CurveFetch!$D$8:$R$1000,8,0)</f>
        <v>0.56000000000000005</v>
      </c>
      <c r="K48" s="100">
        <f t="shared" ca="1" si="1"/>
        <v>4.9999999999999933E-2</v>
      </c>
      <c r="L48" s="100">
        <f t="shared" ca="1" si="2"/>
        <v>0.6</v>
      </c>
      <c r="M48" s="100">
        <f t="shared" ca="1" si="3"/>
        <v>36.0075</v>
      </c>
      <c r="N48" s="97">
        <f t="shared" ca="1" si="11"/>
        <v>38292</v>
      </c>
      <c r="O48" s="100">
        <f ca="1">VLOOKUP($A48,[2]CurveFetch!$D$8:$V$1000,16,0)</f>
        <v>37.844099999999997</v>
      </c>
      <c r="P48" s="141">
        <f t="shared" ca="1" si="4"/>
        <v>18.922049999999999</v>
      </c>
      <c r="Q48" s="100">
        <f ca="1">VLOOKUP($A48,[2]CurveFetch!$D$8:$V$1000,16,0)</f>
        <v>37.844099999999997</v>
      </c>
      <c r="R48" s="141">
        <f t="shared" ca="1" si="5"/>
        <v>18.922049999999999</v>
      </c>
      <c r="S48" s="100">
        <f ca="1">VLOOKUP($A48,[2]CurveFetch!$D$8:$V$1000,16,0)</f>
        <v>37.844099999999997</v>
      </c>
      <c r="T48" s="141">
        <f t="shared" ca="1" si="6"/>
        <v>18.922049999999999</v>
      </c>
      <c r="U48" s="100"/>
      <c r="V48" s="100"/>
    </row>
    <row r="49" spans="1:30" ht="10.8" thickBot="1" x14ac:dyDescent="0.25">
      <c r="A49" s="97">
        <f t="shared" ca="1" si="10"/>
        <v>38322</v>
      </c>
      <c r="B49" s="100">
        <f ca="1">VLOOKUP($A49,[2]CurveFetch!$D$8:$R$1000,2,0)</f>
        <v>4.3159999999999998</v>
      </c>
      <c r="C49" s="100">
        <f ca="1">VLOOKUP($A49,[2]CurveFetch!$D$8:$R$1000,7,0)</f>
        <v>0.61</v>
      </c>
      <c r="D49" s="100">
        <f ca="1">VLOOKUP($A49,[2]CurveFetch!$D$8:$R$1000,5,0)</f>
        <v>-0.28999999999999998</v>
      </c>
      <c r="E49" s="100">
        <f ca="1">VLOOKUP($A49,[2]CurveFetch!$D$8:$R$1000,4,0)</f>
        <v>0.01</v>
      </c>
      <c r="F49" s="100">
        <f ca="1">VLOOKUP($A49,[2]CurveFetch!$D$8:$R$1000,15,0)</f>
        <v>0.01</v>
      </c>
      <c r="G49" s="100">
        <f ca="1">VLOOKUP($A49,[2]CurveFetch!$D$8:$R$1000,3,0)</f>
        <v>-0.19</v>
      </c>
      <c r="H49" s="100">
        <f ca="1">VLOOKUP($A49,[2]CurveFetch!$D$8:$R$1000,9,0)</f>
        <v>0.51</v>
      </c>
      <c r="I49" s="100">
        <f ca="1">VLOOKUP($A49,[2]CurveFetch!$D$8:$R$1000,11,0)</f>
        <v>5.6424860640498002E-2</v>
      </c>
      <c r="J49" s="100">
        <f ca="1">VLOOKUP($A49,[2]CurveFetch!$D$8:$R$1000,8,0)</f>
        <v>0.56000000000000005</v>
      </c>
      <c r="K49" s="100">
        <f t="shared" ca="1" si="1"/>
        <v>4.9999999999999933E-2</v>
      </c>
      <c r="L49" s="100">
        <f t="shared" ca="1" si="2"/>
        <v>0.6</v>
      </c>
      <c r="M49" s="100">
        <f t="shared" ca="1" si="3"/>
        <v>36.945</v>
      </c>
      <c r="N49" s="97">
        <f t="shared" ca="1" si="11"/>
        <v>38322</v>
      </c>
      <c r="O49" s="100">
        <f ca="1">VLOOKUP($A49,[2]CurveFetch!$D$8:$V$1000,16,0)</f>
        <v>22.844100000000001</v>
      </c>
      <c r="P49" s="141">
        <f t="shared" ca="1" si="4"/>
        <v>11.42205</v>
      </c>
      <c r="Q49" s="100">
        <f ca="1">VLOOKUP($A49,[2]CurveFetch!$D$8:$V$1000,16,0)</f>
        <v>22.844100000000001</v>
      </c>
      <c r="R49" s="141">
        <f t="shared" ca="1" si="5"/>
        <v>11.42205</v>
      </c>
      <c r="S49" s="100">
        <f ca="1">VLOOKUP($A49,[2]CurveFetch!$D$8:$V$1000,16,0)</f>
        <v>22.844100000000001</v>
      </c>
      <c r="T49" s="141">
        <f t="shared" ca="1" si="6"/>
        <v>11.42205</v>
      </c>
      <c r="U49" s="100"/>
      <c r="V49" s="100"/>
      <c r="AC49" s="75" t="s">
        <v>98</v>
      </c>
      <c r="AD49" s="110">
        <f ca="1">$AD$40+$AD$46</f>
        <v>1184583439.2857141</v>
      </c>
    </row>
    <row r="50" spans="1:30" x14ac:dyDescent="0.2">
      <c r="A50" s="97">
        <f t="shared" ca="1" si="10"/>
        <v>38353</v>
      </c>
      <c r="B50" s="100">
        <f ca="1">VLOOKUP($A50,[2]CurveFetch!$D$8:$R$1000,2,0)</f>
        <v>4.3899999999999997</v>
      </c>
      <c r="C50" s="100">
        <f ca="1">VLOOKUP($A50,[2]CurveFetch!$D$8:$R$1000,7,0)</f>
        <v>0.61</v>
      </c>
      <c r="D50" s="100">
        <f ca="1">VLOOKUP($A50,[2]CurveFetch!$D$8:$R$1000,5,0)</f>
        <v>-0.28999999999999998</v>
      </c>
      <c r="E50" s="100">
        <f ca="1">VLOOKUP($A50,[2]CurveFetch!$D$8:$R$1000,4,0)</f>
        <v>0.01</v>
      </c>
      <c r="F50" s="100">
        <f ca="1">VLOOKUP($A50,[2]CurveFetch!$D$8:$R$1000,15,0)</f>
        <v>0.01</v>
      </c>
      <c r="G50" s="100">
        <f ca="1">VLOOKUP($A50,[2]CurveFetch!$D$8:$R$1000,3,0)</f>
        <v>-0.19</v>
      </c>
      <c r="H50" s="100">
        <f ca="1">VLOOKUP($A50,[2]CurveFetch!$D$8:$R$1000,9,0)</f>
        <v>0.51</v>
      </c>
      <c r="I50" s="100">
        <f ca="1">VLOOKUP($A50,[2]CurveFetch!$D$8:$R$1000,11,0)</f>
        <v>5.6511446866390001E-2</v>
      </c>
      <c r="J50" s="100">
        <f ca="1">VLOOKUP($A50,[2]CurveFetch!$D$8:$R$1000,8,0)</f>
        <v>0.56000000000000005</v>
      </c>
      <c r="K50" s="100">
        <f t="shared" ca="1" si="1"/>
        <v>4.9999999999999933E-2</v>
      </c>
      <c r="L50" s="100">
        <f t="shared" ca="1" si="2"/>
        <v>0.6</v>
      </c>
      <c r="M50" s="100">
        <f t="shared" ca="1" si="3"/>
        <v>37.5</v>
      </c>
      <c r="N50" s="97">
        <f t="shared" ca="1" si="11"/>
        <v>38353</v>
      </c>
      <c r="O50" s="100">
        <f ca="1">VLOOKUP($A50,[2]CurveFetch!$D$8:$V$1000,16,0)</f>
        <v>53.758699999999997</v>
      </c>
      <c r="P50" s="141">
        <f t="shared" ca="1" si="4"/>
        <v>26.879349999999999</v>
      </c>
      <c r="Q50" s="100">
        <f ca="1">VLOOKUP($A50,[2]CurveFetch!$D$8:$V$1000,16,0)</f>
        <v>53.758699999999997</v>
      </c>
      <c r="R50" s="141">
        <f t="shared" ca="1" si="5"/>
        <v>26.879349999999999</v>
      </c>
      <c r="S50" s="100">
        <f ca="1">VLOOKUP($A50,[2]CurveFetch!$D$8:$V$1000,16,0)</f>
        <v>53.758699999999997</v>
      </c>
      <c r="T50" s="141">
        <f t="shared" ca="1" si="6"/>
        <v>26.879349999999999</v>
      </c>
      <c r="U50" s="100"/>
      <c r="V50" s="100"/>
    </row>
    <row r="51" spans="1:30" x14ac:dyDescent="0.2">
      <c r="A51" s="97">
        <f t="shared" ca="1" si="10"/>
        <v>38384</v>
      </c>
      <c r="B51" s="100">
        <f ca="1">VLOOKUP($A51,[2]CurveFetch!$D$8:$R$1000,2,0)</f>
        <v>4.2839999999999998</v>
      </c>
      <c r="C51" s="100">
        <f ca="1">VLOOKUP($A51,[2]CurveFetch!$D$8:$R$1000,7,0)</f>
        <v>0.61</v>
      </c>
      <c r="D51" s="100">
        <f ca="1">VLOOKUP($A51,[2]CurveFetch!$D$8:$R$1000,5,0)</f>
        <v>-0.28999999999999998</v>
      </c>
      <c r="E51" s="100">
        <f ca="1">VLOOKUP($A51,[2]CurveFetch!$D$8:$R$1000,4,0)</f>
        <v>0.01</v>
      </c>
      <c r="F51" s="100">
        <f ca="1">VLOOKUP($A51,[2]CurveFetch!$D$8:$R$1000,15,0)</f>
        <v>0.01</v>
      </c>
      <c r="G51" s="100">
        <f ca="1">VLOOKUP($A51,[2]CurveFetch!$D$8:$R$1000,3,0)</f>
        <v>-0.19</v>
      </c>
      <c r="H51" s="100">
        <f ca="1">VLOOKUP($A51,[2]CurveFetch!$D$8:$R$1000,9,0)</f>
        <v>0.51</v>
      </c>
      <c r="I51" s="100">
        <f ca="1">VLOOKUP($A51,[2]CurveFetch!$D$8:$R$1000,11,0)</f>
        <v>5.6602515985275E-2</v>
      </c>
      <c r="J51" s="100">
        <f ca="1">VLOOKUP($A51,[2]CurveFetch!$D$8:$R$1000,8,0)</f>
        <v>0.56000000000000005</v>
      </c>
      <c r="K51" s="100">
        <f t="shared" ca="1" si="1"/>
        <v>4.9999999999999933E-2</v>
      </c>
      <c r="L51" s="100">
        <f t="shared" ca="1" si="2"/>
        <v>0.6</v>
      </c>
      <c r="M51" s="100">
        <f t="shared" ca="1" si="3"/>
        <v>36.704999999999998</v>
      </c>
      <c r="N51" s="97">
        <f t="shared" ca="1" si="11"/>
        <v>38384</v>
      </c>
      <c r="O51" s="100">
        <f ca="1">VLOOKUP($A51,[2]CurveFetch!$D$8:$V$1000,16,0)</f>
        <v>43.758699999999997</v>
      </c>
      <c r="P51" s="141">
        <f t="shared" ca="1" si="4"/>
        <v>21.879349999999999</v>
      </c>
      <c r="Q51" s="100">
        <f ca="1">VLOOKUP($A51,[2]CurveFetch!$D$8:$V$1000,16,0)</f>
        <v>43.758699999999997</v>
      </c>
      <c r="R51" s="141">
        <f t="shared" ca="1" si="5"/>
        <v>21.879349999999999</v>
      </c>
      <c r="S51" s="100">
        <f ca="1">VLOOKUP($A51,[2]CurveFetch!$D$8:$V$1000,16,0)</f>
        <v>43.758699999999997</v>
      </c>
      <c r="T51" s="141">
        <f t="shared" ca="1" si="6"/>
        <v>21.879349999999999</v>
      </c>
      <c r="U51" s="100"/>
      <c r="V51" s="100"/>
    </row>
    <row r="52" spans="1:30" x14ac:dyDescent="0.2">
      <c r="A52" s="97">
        <f t="shared" ca="1" si="10"/>
        <v>38412</v>
      </c>
      <c r="B52" s="100">
        <f ca="1">VLOOKUP($A52,[2]CurveFetch!$D$8:$R$1000,2,0)</f>
        <v>4.1340000000000003</v>
      </c>
      <c r="C52" s="100">
        <f ca="1">VLOOKUP($A52,[2]CurveFetch!$D$8:$R$1000,7,0)</f>
        <v>0.61</v>
      </c>
      <c r="D52" s="100">
        <f ca="1">VLOOKUP($A52,[2]CurveFetch!$D$8:$R$1000,5,0)</f>
        <v>-0.28999999999999998</v>
      </c>
      <c r="E52" s="100">
        <f ca="1">VLOOKUP($A52,[2]CurveFetch!$D$8:$R$1000,4,0)</f>
        <v>0.01</v>
      </c>
      <c r="F52" s="100">
        <f ca="1">VLOOKUP($A52,[2]CurveFetch!$D$8:$R$1000,15,0)</f>
        <v>0.01</v>
      </c>
      <c r="G52" s="100">
        <f ca="1">VLOOKUP($A52,[2]CurveFetch!$D$8:$R$1000,3,0)</f>
        <v>-0.19</v>
      </c>
      <c r="H52" s="100">
        <f ca="1">VLOOKUP($A52,[2]CurveFetch!$D$8:$R$1000,9,0)</f>
        <v>0.51</v>
      </c>
      <c r="I52" s="100">
        <f ca="1">VLOOKUP($A52,[2]CurveFetch!$D$8:$R$1000,11,0)</f>
        <v>5.6684771965999997E-2</v>
      </c>
      <c r="J52" s="100">
        <f ca="1">VLOOKUP($A52,[2]CurveFetch!$D$8:$R$1000,8,0)</f>
        <v>0.56000000000000005</v>
      </c>
      <c r="K52" s="100">
        <f t="shared" ca="1" si="1"/>
        <v>4.9999999999999933E-2</v>
      </c>
      <c r="L52" s="100">
        <f t="shared" ca="1" si="2"/>
        <v>0.6</v>
      </c>
      <c r="M52" s="100">
        <f t="shared" ca="1" si="3"/>
        <v>35.580000000000005</v>
      </c>
      <c r="N52" s="97">
        <f t="shared" ca="1" si="11"/>
        <v>38412</v>
      </c>
      <c r="O52" s="100">
        <f ca="1">VLOOKUP($A52,[2]CurveFetch!$D$8:$V$1000,16,0)</f>
        <v>33.758699999999997</v>
      </c>
      <c r="P52" s="141">
        <f t="shared" ca="1" si="4"/>
        <v>16.879349999999999</v>
      </c>
      <c r="Q52" s="100">
        <f ca="1">VLOOKUP($A52,[2]CurveFetch!$D$8:$V$1000,16,0)</f>
        <v>33.758699999999997</v>
      </c>
      <c r="R52" s="141">
        <f t="shared" ca="1" si="5"/>
        <v>16.879349999999999</v>
      </c>
      <c r="S52" s="100">
        <f ca="1">VLOOKUP($A52,[2]CurveFetch!$D$8:$V$1000,16,0)</f>
        <v>33.758699999999997</v>
      </c>
      <c r="T52" s="141">
        <f t="shared" ca="1" si="6"/>
        <v>16.879349999999999</v>
      </c>
      <c r="U52" s="100"/>
      <c r="V52" s="100"/>
    </row>
    <row r="53" spans="1:30" x14ac:dyDescent="0.2">
      <c r="A53" s="97">
        <f t="shared" ca="1" si="10"/>
        <v>38443</v>
      </c>
      <c r="B53" s="100">
        <f ca="1">VLOOKUP($A53,[2]CurveFetch!$D$8:$R$1000,2,0)</f>
        <v>3.9510000000000001</v>
      </c>
      <c r="C53" s="100">
        <f ca="1">VLOOKUP($A53,[2]CurveFetch!$D$8:$R$1000,7,0)</f>
        <v>0.67</v>
      </c>
      <c r="D53" s="100">
        <f ca="1">VLOOKUP($A53,[2]CurveFetch!$D$8:$R$1000,5,0)</f>
        <v>-0.35499999999999998</v>
      </c>
      <c r="E53" s="100">
        <f ca="1">VLOOKUP($A53,[2]CurveFetch!$D$8:$R$1000,4,0)</f>
        <v>0.01</v>
      </c>
      <c r="F53" s="100">
        <f ca="1">VLOOKUP($A53,[2]CurveFetch!$D$8:$R$1000,15,0)</f>
        <v>0.01</v>
      </c>
      <c r="G53" s="100">
        <f ca="1">VLOOKUP($A53,[2]CurveFetch!$D$8:$R$1000,3,0)</f>
        <v>-0.23499999999999999</v>
      </c>
      <c r="H53" s="100">
        <f ca="1">VLOOKUP($A53,[2]CurveFetch!$D$8:$R$1000,9,0)</f>
        <v>0.56999999999999995</v>
      </c>
      <c r="I53" s="100">
        <f ca="1">VLOOKUP($A53,[2]CurveFetch!$D$8:$R$1000,11,0)</f>
        <v>5.6762634420171001E-2</v>
      </c>
      <c r="J53" s="100">
        <f ca="1">VLOOKUP($A53,[2]CurveFetch!$D$8:$R$1000,8,0)</f>
        <v>0.12</v>
      </c>
      <c r="K53" s="100">
        <f t="shared" ca="1" si="1"/>
        <v>0.55000000000000004</v>
      </c>
      <c r="L53" s="100">
        <f t="shared" ca="1" si="2"/>
        <v>0.66</v>
      </c>
      <c r="M53" s="100">
        <f t="shared" ca="1" si="3"/>
        <v>34.657500000000006</v>
      </c>
      <c r="N53" s="97">
        <f t="shared" ca="1" si="11"/>
        <v>38443</v>
      </c>
      <c r="O53" s="100">
        <f ca="1">VLOOKUP($A53,[2]CurveFetch!$D$8:$V$1000,16,0)</f>
        <v>33.106900000000003</v>
      </c>
      <c r="P53" s="141">
        <f t="shared" ca="1" si="4"/>
        <v>16.553450000000002</v>
      </c>
      <c r="Q53" s="100">
        <f ca="1">VLOOKUP($A53,[2]CurveFetch!$D$8:$V$1000,16,0)</f>
        <v>33.106900000000003</v>
      </c>
      <c r="R53" s="141">
        <f t="shared" ca="1" si="5"/>
        <v>16.553450000000002</v>
      </c>
      <c r="S53" s="100">
        <f ca="1">VLOOKUP($A53,[2]CurveFetch!$D$8:$V$1000,16,0)</f>
        <v>33.106900000000003</v>
      </c>
      <c r="T53" s="141">
        <f t="shared" ca="1" si="6"/>
        <v>16.553450000000002</v>
      </c>
      <c r="U53" s="100"/>
      <c r="V53" s="100"/>
    </row>
    <row r="54" spans="1:30" x14ac:dyDescent="0.2">
      <c r="A54" s="97">
        <f t="shared" ca="1" si="10"/>
        <v>38473</v>
      </c>
      <c r="B54" s="100">
        <f ca="1">VLOOKUP($A54,[2]CurveFetch!$D$8:$R$1000,2,0)</f>
        <v>3.9260000000000002</v>
      </c>
      <c r="C54" s="100">
        <f ca="1">VLOOKUP($A54,[2]CurveFetch!$D$8:$R$1000,7,0)</f>
        <v>0.67</v>
      </c>
      <c r="D54" s="100">
        <f ca="1">VLOOKUP($A54,[2]CurveFetch!$D$8:$R$1000,5,0)</f>
        <v>-0.35499999999999998</v>
      </c>
      <c r="E54" s="100">
        <f ca="1">VLOOKUP($A54,[2]CurveFetch!$D$8:$R$1000,4,0)</f>
        <v>0.01</v>
      </c>
      <c r="F54" s="100">
        <f ca="1">VLOOKUP($A54,[2]CurveFetch!$D$8:$R$1000,15,0)</f>
        <v>0.01</v>
      </c>
      <c r="G54" s="100">
        <f ca="1">VLOOKUP($A54,[2]CurveFetch!$D$8:$R$1000,3,0)</f>
        <v>-0.23499999999999999</v>
      </c>
      <c r="H54" s="100">
        <f ca="1">VLOOKUP($A54,[2]CurveFetch!$D$8:$R$1000,9,0)</f>
        <v>0.56999999999999995</v>
      </c>
      <c r="I54" s="100">
        <f ca="1">VLOOKUP($A54,[2]CurveFetch!$D$8:$R$1000,11,0)</f>
        <v>5.6827459944156999E-2</v>
      </c>
      <c r="J54" s="100">
        <f ca="1">VLOOKUP($A54,[2]CurveFetch!$D$8:$R$1000,8,0)</f>
        <v>0.12</v>
      </c>
      <c r="K54" s="100">
        <f t="shared" ca="1" si="1"/>
        <v>0.55000000000000004</v>
      </c>
      <c r="L54" s="100">
        <f t="shared" ca="1" si="2"/>
        <v>0.66</v>
      </c>
      <c r="M54" s="100">
        <f t="shared" ca="1" si="3"/>
        <v>34.47</v>
      </c>
      <c r="N54" s="97">
        <f t="shared" ca="1" si="11"/>
        <v>38473</v>
      </c>
      <c r="O54" s="100">
        <f ca="1">VLOOKUP($A54,[2]CurveFetch!$D$8:$V$1000,16,0)</f>
        <v>38.106900000000003</v>
      </c>
      <c r="P54" s="141">
        <f t="shared" ca="1" si="4"/>
        <v>19.053450000000002</v>
      </c>
      <c r="Q54" s="100">
        <f ca="1">VLOOKUP($A54,[2]CurveFetch!$D$8:$V$1000,16,0)</f>
        <v>38.106900000000003</v>
      </c>
      <c r="R54" s="141">
        <f t="shared" ca="1" si="5"/>
        <v>19.053450000000002</v>
      </c>
      <c r="S54" s="100">
        <f ca="1">VLOOKUP($A54,[2]CurveFetch!$D$8:$V$1000,16,0)</f>
        <v>38.106900000000003</v>
      </c>
      <c r="T54" s="141">
        <f t="shared" ca="1" si="6"/>
        <v>19.053450000000002</v>
      </c>
      <c r="U54" s="100"/>
      <c r="V54" s="100"/>
    </row>
    <row r="55" spans="1:30" x14ac:dyDescent="0.2">
      <c r="A55" s="97">
        <f t="shared" ca="1" si="10"/>
        <v>38504</v>
      </c>
      <c r="B55" s="100">
        <f ca="1">VLOOKUP($A55,[2]CurveFetch!$D$8:$R$1000,2,0)</f>
        <v>3.9550000000000001</v>
      </c>
      <c r="C55" s="100">
        <f ca="1">VLOOKUP($A55,[2]CurveFetch!$D$8:$R$1000,7,0)</f>
        <v>0.67</v>
      </c>
      <c r="D55" s="100">
        <f ca="1">VLOOKUP($A55,[2]CurveFetch!$D$8:$R$1000,5,0)</f>
        <v>-0.35499999999999998</v>
      </c>
      <c r="E55" s="100">
        <f ca="1">VLOOKUP($A55,[2]CurveFetch!$D$8:$R$1000,4,0)</f>
        <v>0.01</v>
      </c>
      <c r="F55" s="100">
        <f ca="1">VLOOKUP($A55,[2]CurveFetch!$D$8:$R$1000,15,0)</f>
        <v>0.01</v>
      </c>
      <c r="G55" s="100">
        <f ca="1">VLOOKUP($A55,[2]CurveFetch!$D$8:$R$1000,3,0)</f>
        <v>-0.23499999999999999</v>
      </c>
      <c r="H55" s="100">
        <f ca="1">VLOOKUP($A55,[2]CurveFetch!$D$8:$R$1000,9,0)</f>
        <v>0.56999999999999995</v>
      </c>
      <c r="I55" s="100">
        <f ca="1">VLOOKUP($A55,[2]CurveFetch!$D$8:$R$1000,11,0)</f>
        <v>5.6894446320410998E-2</v>
      </c>
      <c r="J55" s="100">
        <f ca="1">VLOOKUP($A55,[2]CurveFetch!$D$8:$R$1000,8,0)</f>
        <v>0.12</v>
      </c>
      <c r="K55" s="100">
        <f t="shared" ca="1" si="1"/>
        <v>0.55000000000000004</v>
      </c>
      <c r="L55" s="100">
        <f t="shared" ca="1" si="2"/>
        <v>0.66</v>
      </c>
      <c r="M55" s="100">
        <f t="shared" ca="1" si="3"/>
        <v>34.6875</v>
      </c>
      <c r="N55" s="97">
        <f t="shared" ca="1" si="11"/>
        <v>38504</v>
      </c>
      <c r="O55" s="100">
        <f ca="1">VLOOKUP($A55,[2]CurveFetch!$D$8:$V$1000,16,0)</f>
        <v>63.106900000000003</v>
      </c>
      <c r="P55" s="141">
        <f t="shared" ca="1" si="4"/>
        <v>31.553450000000002</v>
      </c>
      <c r="Q55" s="100">
        <f ca="1">VLOOKUP($A55,[2]CurveFetch!$D$8:$V$1000,16,0)</f>
        <v>63.106900000000003</v>
      </c>
      <c r="R55" s="141">
        <f t="shared" ca="1" si="5"/>
        <v>31.553450000000002</v>
      </c>
      <c r="S55" s="100">
        <f ca="1">VLOOKUP($A55,[2]CurveFetch!$D$8:$V$1000,16,0)</f>
        <v>63.106900000000003</v>
      </c>
      <c r="T55" s="141">
        <f t="shared" ca="1" si="6"/>
        <v>31.553450000000002</v>
      </c>
      <c r="U55" s="100"/>
      <c r="V55" s="100"/>
    </row>
    <row r="56" spans="1:30" x14ac:dyDescent="0.2">
      <c r="A56" s="97">
        <f t="shared" ca="1" si="10"/>
        <v>38534</v>
      </c>
      <c r="B56" s="100">
        <f ca="1">VLOOKUP($A56,[2]CurveFetch!$D$8:$R$1000,2,0)</f>
        <v>3.9849999999999999</v>
      </c>
      <c r="C56" s="100">
        <f ca="1">VLOOKUP($A56,[2]CurveFetch!$D$8:$R$1000,7,0)</f>
        <v>0.67</v>
      </c>
      <c r="D56" s="100">
        <f ca="1">VLOOKUP($A56,[2]CurveFetch!$D$8:$R$1000,5,0)</f>
        <v>-0.35499999999999998</v>
      </c>
      <c r="E56" s="100">
        <f ca="1">VLOOKUP($A56,[2]CurveFetch!$D$8:$R$1000,4,0)</f>
        <v>0.01</v>
      </c>
      <c r="F56" s="100">
        <f ca="1">VLOOKUP($A56,[2]CurveFetch!$D$8:$R$1000,15,0)</f>
        <v>0.01</v>
      </c>
      <c r="G56" s="100">
        <f ca="1">VLOOKUP($A56,[2]CurveFetch!$D$8:$R$1000,3,0)</f>
        <v>-0.23499999999999999</v>
      </c>
      <c r="H56" s="100">
        <f ca="1">VLOOKUP($A56,[2]CurveFetch!$D$8:$R$1000,9,0)</f>
        <v>0.56999999999999995</v>
      </c>
      <c r="I56" s="100">
        <f ca="1">VLOOKUP($A56,[2]CurveFetch!$D$8:$R$1000,11,0)</f>
        <v>5.6959271847239E-2</v>
      </c>
      <c r="J56" s="100">
        <f ca="1">VLOOKUP($A56,[2]CurveFetch!$D$8:$R$1000,8,0)</f>
        <v>0.12</v>
      </c>
      <c r="K56" s="100">
        <f t="shared" ca="1" si="1"/>
        <v>0.55000000000000004</v>
      </c>
      <c r="L56" s="100">
        <f t="shared" ca="1" si="2"/>
        <v>0.66</v>
      </c>
      <c r="M56" s="100">
        <f t="shared" ca="1" si="3"/>
        <v>34.912500000000001</v>
      </c>
      <c r="N56" s="97">
        <f t="shared" ca="1" si="11"/>
        <v>38534</v>
      </c>
      <c r="O56" s="100">
        <f ca="1">VLOOKUP($A56,[2]CurveFetch!$D$8:$V$1000,16,0)</f>
        <v>76.336200000000005</v>
      </c>
      <c r="P56" s="141">
        <f t="shared" ca="1" si="4"/>
        <v>38.168100000000003</v>
      </c>
      <c r="Q56" s="100">
        <f ca="1">VLOOKUP($A56,[2]CurveFetch!$D$8:$V$1000,16,0)</f>
        <v>76.336200000000005</v>
      </c>
      <c r="R56" s="141">
        <f t="shared" ca="1" si="5"/>
        <v>38.168100000000003</v>
      </c>
      <c r="S56" s="100">
        <f ca="1">VLOOKUP($A56,[2]CurveFetch!$D$8:$V$1000,16,0)</f>
        <v>76.336200000000005</v>
      </c>
      <c r="T56" s="141">
        <f t="shared" ca="1" si="6"/>
        <v>38.168100000000003</v>
      </c>
      <c r="U56" s="100"/>
      <c r="V56" s="100"/>
    </row>
    <row r="57" spans="1:30" x14ac:dyDescent="0.2">
      <c r="A57" s="97">
        <f t="shared" ca="1" si="10"/>
        <v>38565</v>
      </c>
      <c r="B57" s="100">
        <f ca="1">VLOOKUP($A57,[2]CurveFetch!$D$8:$R$1000,2,0)</f>
        <v>4.0049999999999999</v>
      </c>
      <c r="C57" s="100">
        <f ca="1">VLOOKUP($A57,[2]CurveFetch!$D$8:$R$1000,7,0)</f>
        <v>0.67</v>
      </c>
      <c r="D57" s="100">
        <f ca="1">VLOOKUP($A57,[2]CurveFetch!$D$8:$R$1000,5,0)</f>
        <v>-0.35499999999999998</v>
      </c>
      <c r="E57" s="100">
        <f ca="1">VLOOKUP($A57,[2]CurveFetch!$D$8:$R$1000,4,0)</f>
        <v>0.01</v>
      </c>
      <c r="F57" s="100">
        <f ca="1">VLOOKUP($A57,[2]CurveFetch!$D$8:$R$1000,15,0)</f>
        <v>0.01</v>
      </c>
      <c r="G57" s="100">
        <f ca="1">VLOOKUP($A57,[2]CurveFetch!$D$8:$R$1000,3,0)</f>
        <v>-0.23499999999999999</v>
      </c>
      <c r="H57" s="100">
        <f ca="1">VLOOKUP($A57,[2]CurveFetch!$D$8:$R$1000,9,0)</f>
        <v>0.56999999999999995</v>
      </c>
      <c r="I57" s="100">
        <f ca="1">VLOOKUP($A57,[2]CurveFetch!$D$8:$R$1000,11,0)</f>
        <v>5.7026258226432001E-2</v>
      </c>
      <c r="J57" s="100">
        <f ca="1">VLOOKUP($A57,[2]CurveFetch!$D$8:$R$1000,8,0)</f>
        <v>0.12</v>
      </c>
      <c r="K57" s="100">
        <f t="shared" ca="1" si="1"/>
        <v>0.55000000000000004</v>
      </c>
      <c r="L57" s="100">
        <f t="shared" ca="1" si="2"/>
        <v>0.66</v>
      </c>
      <c r="M57" s="100">
        <f t="shared" ca="1" si="3"/>
        <v>35.0625</v>
      </c>
      <c r="N57" s="97">
        <f t="shared" ca="1" si="11"/>
        <v>38565</v>
      </c>
      <c r="O57" s="100">
        <f ca="1">VLOOKUP($A57,[2]CurveFetch!$D$8:$V$1000,16,0)</f>
        <v>86.336200000000005</v>
      </c>
      <c r="P57" s="141">
        <f t="shared" ca="1" si="4"/>
        <v>43.168100000000003</v>
      </c>
      <c r="Q57" s="100">
        <f ca="1">VLOOKUP($A57,[2]CurveFetch!$D$8:$V$1000,16,0)</f>
        <v>86.336200000000005</v>
      </c>
      <c r="R57" s="141">
        <f t="shared" ca="1" si="5"/>
        <v>43.168100000000003</v>
      </c>
      <c r="S57" s="100">
        <f ca="1">VLOOKUP($A57,[2]CurveFetch!$D$8:$V$1000,16,0)</f>
        <v>86.336200000000005</v>
      </c>
      <c r="T57" s="141">
        <f t="shared" ca="1" si="6"/>
        <v>43.168100000000003</v>
      </c>
      <c r="U57" s="100"/>
      <c r="V57" s="100"/>
    </row>
    <row r="58" spans="1:30" x14ac:dyDescent="0.2">
      <c r="A58" s="97">
        <f t="shared" ca="1" si="10"/>
        <v>38596</v>
      </c>
      <c r="B58" s="100">
        <f ca="1">VLOOKUP($A58,[2]CurveFetch!$D$8:$R$1000,2,0)</f>
        <v>4.0259999999999998</v>
      </c>
      <c r="C58" s="100">
        <f ca="1">VLOOKUP($A58,[2]CurveFetch!$D$8:$R$1000,7,0)</f>
        <v>0.67</v>
      </c>
      <c r="D58" s="100">
        <f ca="1">VLOOKUP($A58,[2]CurveFetch!$D$8:$R$1000,5,0)</f>
        <v>-0.35499999999999998</v>
      </c>
      <c r="E58" s="100">
        <f ca="1">VLOOKUP($A58,[2]CurveFetch!$D$8:$R$1000,4,0)</f>
        <v>0.01</v>
      </c>
      <c r="F58" s="100">
        <f ca="1">VLOOKUP($A58,[2]CurveFetch!$D$8:$R$1000,15,0)</f>
        <v>0.01</v>
      </c>
      <c r="G58" s="100">
        <f ca="1">VLOOKUP($A58,[2]CurveFetch!$D$8:$R$1000,3,0)</f>
        <v>-0.23499999999999999</v>
      </c>
      <c r="H58" s="100">
        <f ca="1">VLOOKUP($A58,[2]CurveFetch!$D$8:$R$1000,9,0)</f>
        <v>0.56999999999999995</v>
      </c>
      <c r="I58" s="100">
        <f ca="1">VLOOKUP($A58,[2]CurveFetch!$D$8:$R$1000,11,0)</f>
        <v>5.7093244607116997E-2</v>
      </c>
      <c r="J58" s="100">
        <f ca="1">VLOOKUP($A58,[2]CurveFetch!$D$8:$R$1000,8,0)</f>
        <v>0.12</v>
      </c>
      <c r="K58" s="100">
        <f t="shared" ca="1" si="1"/>
        <v>0.55000000000000004</v>
      </c>
      <c r="L58" s="100">
        <f t="shared" ca="1" si="2"/>
        <v>0.66</v>
      </c>
      <c r="M58" s="100">
        <f t="shared" ca="1" si="3"/>
        <v>35.22</v>
      </c>
      <c r="N58" s="97">
        <f t="shared" ca="1" si="11"/>
        <v>38596</v>
      </c>
      <c r="O58" s="100">
        <f ca="1">VLOOKUP($A58,[2]CurveFetch!$D$8:$V$1000,16,0)</f>
        <v>66.336200000000005</v>
      </c>
      <c r="P58" s="141">
        <f t="shared" ca="1" si="4"/>
        <v>33.168100000000003</v>
      </c>
      <c r="Q58" s="100">
        <f ca="1">VLOOKUP($A58,[2]CurveFetch!$D$8:$V$1000,16,0)</f>
        <v>66.336200000000005</v>
      </c>
      <c r="R58" s="141">
        <f t="shared" ca="1" si="5"/>
        <v>33.168100000000003</v>
      </c>
      <c r="S58" s="100">
        <f ca="1">VLOOKUP($A58,[2]CurveFetch!$D$8:$V$1000,16,0)</f>
        <v>66.336200000000005</v>
      </c>
      <c r="T58" s="141">
        <f t="shared" ca="1" si="6"/>
        <v>33.168100000000003</v>
      </c>
      <c r="U58" s="100"/>
      <c r="V58" s="100"/>
    </row>
    <row r="59" spans="1:30" x14ac:dyDescent="0.2">
      <c r="A59" s="97">
        <f t="shared" ca="1" si="10"/>
        <v>38626</v>
      </c>
      <c r="B59" s="100">
        <f ca="1">VLOOKUP($A59,[2]CurveFetch!$D$8:$R$1000,2,0)</f>
        <v>4.056</v>
      </c>
      <c r="C59" s="100">
        <f ca="1">VLOOKUP($A59,[2]CurveFetch!$D$8:$R$1000,7,0)</f>
        <v>0.67</v>
      </c>
      <c r="D59" s="100">
        <f ca="1">VLOOKUP($A59,[2]CurveFetch!$D$8:$R$1000,5,0)</f>
        <v>-0.35499999999999998</v>
      </c>
      <c r="E59" s="100">
        <f ca="1">VLOOKUP($A59,[2]CurveFetch!$D$8:$R$1000,4,0)</f>
        <v>0.01</v>
      </c>
      <c r="F59" s="100">
        <f ca="1">VLOOKUP($A59,[2]CurveFetch!$D$8:$R$1000,15,0)</f>
        <v>0.01</v>
      </c>
      <c r="G59" s="100">
        <f ca="1">VLOOKUP($A59,[2]CurveFetch!$D$8:$R$1000,3,0)</f>
        <v>-0.23499999999999999</v>
      </c>
      <c r="H59" s="100">
        <f ca="1">VLOOKUP($A59,[2]CurveFetch!$D$8:$R$1000,9,0)</f>
        <v>0.56999999999999995</v>
      </c>
      <c r="I59" s="100">
        <f ca="1">VLOOKUP($A59,[2]CurveFetch!$D$8:$R$1000,11,0)</f>
        <v>5.7158070138233999E-2</v>
      </c>
      <c r="J59" s="100">
        <f ca="1">VLOOKUP($A59,[2]CurveFetch!$D$8:$R$1000,8,0)</f>
        <v>0.12</v>
      </c>
      <c r="K59" s="100">
        <f t="shared" ca="1" si="1"/>
        <v>0.55000000000000004</v>
      </c>
      <c r="L59" s="100">
        <f t="shared" ca="1" si="2"/>
        <v>0.66</v>
      </c>
      <c r="M59" s="100">
        <f t="shared" ca="1" si="3"/>
        <v>35.445</v>
      </c>
      <c r="N59" s="97">
        <f t="shared" ca="1" si="11"/>
        <v>38626</v>
      </c>
      <c r="O59" s="100">
        <f ca="1">VLOOKUP($A59,[2]CurveFetch!$D$8:$V$1000,16,0)</f>
        <v>65.744799999999998</v>
      </c>
      <c r="P59" s="141">
        <f t="shared" ca="1" si="4"/>
        <v>32.872399999999999</v>
      </c>
      <c r="Q59" s="100">
        <f ca="1">VLOOKUP($A59,[2]CurveFetch!$D$8:$V$1000,16,0)</f>
        <v>65.744799999999998</v>
      </c>
      <c r="R59" s="141">
        <f t="shared" ca="1" si="5"/>
        <v>32.872399999999999</v>
      </c>
      <c r="S59" s="100">
        <f ca="1">VLOOKUP($A59,[2]CurveFetch!$D$8:$V$1000,16,0)</f>
        <v>65.744799999999998</v>
      </c>
      <c r="T59" s="141">
        <f t="shared" ca="1" si="6"/>
        <v>32.872399999999999</v>
      </c>
      <c r="U59" s="100"/>
      <c r="V59" s="100"/>
    </row>
    <row r="60" spans="1:30" x14ac:dyDescent="0.2">
      <c r="A60" s="97">
        <f t="shared" ca="1" si="10"/>
        <v>38657</v>
      </c>
      <c r="B60" s="100">
        <f ca="1">VLOOKUP($A60,[2]CurveFetch!$D$8:$R$1000,2,0)</f>
        <v>4.1959999999999997</v>
      </c>
      <c r="C60" s="100">
        <f ca="1">VLOOKUP($A60,[2]CurveFetch!$D$8:$R$1000,7,0)</f>
        <v>0.52</v>
      </c>
      <c r="D60" s="100">
        <f ca="1">VLOOKUP($A60,[2]CurveFetch!$D$8:$R$1000,5,0)</f>
        <v>-0.28999999999999998</v>
      </c>
      <c r="E60" s="100">
        <f ca="1">VLOOKUP($A60,[2]CurveFetch!$D$8:$R$1000,4,0)</f>
        <v>0.01</v>
      </c>
      <c r="F60" s="100">
        <f ca="1">VLOOKUP($A60,[2]CurveFetch!$D$8:$R$1000,15,0)</f>
        <v>0.01</v>
      </c>
      <c r="G60" s="100">
        <f ca="1">VLOOKUP($A60,[2]CurveFetch!$D$8:$R$1000,3,0)</f>
        <v>-0.19</v>
      </c>
      <c r="H60" s="100">
        <f ca="1">VLOOKUP($A60,[2]CurveFetch!$D$8:$R$1000,9,0)</f>
        <v>0.42</v>
      </c>
      <c r="I60" s="100">
        <f ca="1">VLOOKUP($A60,[2]CurveFetch!$D$8:$R$1000,11,0)</f>
        <v>5.7225056521856998E-2</v>
      </c>
      <c r="J60" s="100">
        <f ca="1">VLOOKUP($A60,[2]CurveFetch!$D$8:$R$1000,8,0)</f>
        <v>0.56000000000000005</v>
      </c>
      <c r="K60" s="100">
        <f t="shared" ca="1" si="1"/>
        <v>-4.0000000000000036E-2</v>
      </c>
      <c r="L60" s="100">
        <f t="shared" ca="1" si="2"/>
        <v>0.51</v>
      </c>
      <c r="M60" s="100">
        <f t="shared" ca="1" si="3"/>
        <v>35.369999999999997</v>
      </c>
      <c r="N60" s="97">
        <f t="shared" ca="1" si="11"/>
        <v>38657</v>
      </c>
      <c r="O60" s="100">
        <f ca="1">VLOOKUP($A60,[2]CurveFetch!$D$8:$V$1000,16,0)</f>
        <v>35.744799999999998</v>
      </c>
      <c r="P60" s="141">
        <f t="shared" ca="1" si="4"/>
        <v>17.872399999999999</v>
      </c>
      <c r="Q60" s="100">
        <f ca="1">VLOOKUP($A60,[2]CurveFetch!$D$8:$V$1000,16,0)</f>
        <v>35.744799999999998</v>
      </c>
      <c r="R60" s="141">
        <f t="shared" ca="1" si="5"/>
        <v>17.872399999999999</v>
      </c>
      <c r="S60" s="100">
        <f ca="1">VLOOKUP($A60,[2]CurveFetch!$D$8:$V$1000,16,0)</f>
        <v>35.744799999999998</v>
      </c>
      <c r="T60" s="141">
        <f t="shared" ca="1" si="6"/>
        <v>17.872399999999999</v>
      </c>
      <c r="U60" s="100"/>
      <c r="V60" s="100"/>
    </row>
    <row r="61" spans="1:30" x14ac:dyDescent="0.2">
      <c r="A61" s="97">
        <f t="shared" ca="1" si="10"/>
        <v>38687</v>
      </c>
      <c r="B61" s="100">
        <f ca="1">VLOOKUP($A61,[2]CurveFetch!$D$8:$R$1000,2,0)</f>
        <v>4.3209999999999997</v>
      </c>
      <c r="C61" s="100">
        <f ca="1">VLOOKUP($A61,[2]CurveFetch!$D$8:$R$1000,7,0)</f>
        <v>0.52</v>
      </c>
      <c r="D61" s="100">
        <f ca="1">VLOOKUP($A61,[2]CurveFetch!$D$8:$R$1000,5,0)</f>
        <v>-0.28999999999999998</v>
      </c>
      <c r="E61" s="100">
        <f ca="1">VLOOKUP($A61,[2]CurveFetch!$D$8:$R$1000,4,0)</f>
        <v>0.01</v>
      </c>
      <c r="F61" s="100">
        <f ca="1">VLOOKUP($A61,[2]CurveFetch!$D$8:$R$1000,15,0)</f>
        <v>0.01</v>
      </c>
      <c r="G61" s="100">
        <f ca="1">VLOOKUP($A61,[2]CurveFetch!$D$8:$R$1000,3,0)</f>
        <v>-0.19</v>
      </c>
      <c r="H61" s="100">
        <f ca="1">VLOOKUP($A61,[2]CurveFetch!$D$8:$R$1000,9,0)</f>
        <v>0.42</v>
      </c>
      <c r="I61" s="100">
        <f ca="1">VLOOKUP($A61,[2]CurveFetch!$D$8:$R$1000,11,0)</f>
        <v>5.7289882055816997E-2</v>
      </c>
      <c r="J61" s="100">
        <f ca="1">VLOOKUP($A61,[2]CurveFetch!$D$8:$R$1000,8,0)</f>
        <v>0.56000000000000005</v>
      </c>
      <c r="K61" s="100">
        <f t="shared" ca="1" si="1"/>
        <v>-4.0000000000000036E-2</v>
      </c>
      <c r="L61" s="100">
        <f t="shared" ca="1" si="2"/>
        <v>0.51</v>
      </c>
      <c r="M61" s="100">
        <f t="shared" ca="1" si="3"/>
        <v>36.307499999999997</v>
      </c>
      <c r="N61" s="97">
        <f t="shared" ca="1" si="11"/>
        <v>38687</v>
      </c>
      <c r="O61" s="100">
        <f ca="1">VLOOKUP($A61,[2]CurveFetch!$D$8:$V$1000,16,0)</f>
        <v>20.744800000000001</v>
      </c>
      <c r="P61" s="141">
        <f t="shared" ca="1" si="4"/>
        <v>10.372400000000001</v>
      </c>
      <c r="Q61" s="100">
        <f ca="1">VLOOKUP($A61,[2]CurveFetch!$D$8:$V$1000,16,0)</f>
        <v>20.744800000000001</v>
      </c>
      <c r="R61" s="141">
        <f t="shared" ca="1" si="5"/>
        <v>10.372400000000001</v>
      </c>
      <c r="S61" s="100">
        <f ca="1">VLOOKUP($A61,[2]CurveFetch!$D$8:$V$1000,16,0)</f>
        <v>20.744800000000001</v>
      </c>
      <c r="T61" s="141">
        <f t="shared" ca="1" si="6"/>
        <v>10.372400000000001</v>
      </c>
      <c r="U61" s="100"/>
      <c r="V61" s="100"/>
    </row>
    <row r="62" spans="1:30" x14ac:dyDescent="0.2">
      <c r="A62" s="97">
        <f t="shared" ca="1" si="10"/>
        <v>38718</v>
      </c>
      <c r="B62" s="100">
        <f ca="1">VLOOKUP($A62,[2]CurveFetch!$D$8:$R$1000,2,0)</f>
        <v>4.415</v>
      </c>
      <c r="C62" s="100">
        <f ca="1">VLOOKUP($A62,[2]CurveFetch!$D$8:$R$1000,7,0)</f>
        <v>0.52</v>
      </c>
      <c r="D62" s="100">
        <f ca="1">VLOOKUP($A62,[2]CurveFetch!$D$8:$R$1000,5,0)</f>
        <v>-0.28999999999999998</v>
      </c>
      <c r="E62" s="100">
        <f ca="1">VLOOKUP($A62,[2]CurveFetch!$D$8:$R$1000,4,0)</f>
        <v>0.01</v>
      </c>
      <c r="F62" s="100">
        <f ca="1">VLOOKUP($A62,[2]CurveFetch!$D$8:$R$1000,15,0)</f>
        <v>0.01</v>
      </c>
      <c r="G62" s="100">
        <f ca="1">VLOOKUP($A62,[2]CurveFetch!$D$8:$R$1000,3,0)</f>
        <v>-0.19</v>
      </c>
      <c r="H62" s="100">
        <f ca="1">VLOOKUP($A62,[2]CurveFetch!$D$8:$R$1000,9,0)</f>
        <v>0.42</v>
      </c>
      <c r="I62" s="100">
        <f ca="1">VLOOKUP($A62,[2]CurveFetch!$D$8:$R$1000,11,0)</f>
        <v>5.7356868442378001E-2</v>
      </c>
      <c r="J62" s="100">
        <f ca="1">VLOOKUP($A62,[2]CurveFetch!$D$8:$R$1000,8,0)</f>
        <v>0.56000000000000005</v>
      </c>
      <c r="K62" s="100">
        <f t="shared" ca="1" si="1"/>
        <v>-4.0000000000000036E-2</v>
      </c>
      <c r="L62" s="100">
        <f t="shared" ca="1" si="2"/>
        <v>0.51</v>
      </c>
      <c r="M62" s="100">
        <f t="shared" ca="1" si="3"/>
        <v>37.012500000000003</v>
      </c>
      <c r="N62" s="97">
        <f t="shared" ca="1" si="11"/>
        <v>38718</v>
      </c>
      <c r="O62" s="100">
        <f ca="1">VLOOKUP($A62,[2]CurveFetch!$D$8:$V$1000,16,0)</f>
        <v>53.611600000000003</v>
      </c>
      <c r="P62" s="141">
        <f t="shared" ca="1" si="4"/>
        <v>26.805800000000001</v>
      </c>
      <c r="Q62" s="100">
        <f ca="1">VLOOKUP($A62,[2]CurveFetch!$D$8:$V$1000,16,0)</f>
        <v>53.611600000000003</v>
      </c>
      <c r="R62" s="141">
        <f t="shared" ca="1" si="5"/>
        <v>26.805800000000001</v>
      </c>
      <c r="S62" s="100">
        <f ca="1">VLOOKUP($A62,[2]CurveFetch!$D$8:$V$1000,16,0)</f>
        <v>53.611600000000003</v>
      </c>
      <c r="T62" s="141">
        <f t="shared" ca="1" si="6"/>
        <v>26.805800000000001</v>
      </c>
      <c r="U62" s="100"/>
      <c r="V62" s="100"/>
    </row>
    <row r="63" spans="1:30" x14ac:dyDescent="0.2">
      <c r="A63" s="97">
        <f t="shared" ca="1" si="10"/>
        <v>38749</v>
      </c>
      <c r="B63" s="100">
        <f ca="1">VLOOKUP($A63,[2]CurveFetch!$D$8:$R$1000,2,0)</f>
        <v>4.3090000000000002</v>
      </c>
      <c r="C63" s="100">
        <f ca="1">VLOOKUP($A63,[2]CurveFetch!$D$8:$R$1000,7,0)</f>
        <v>0.52</v>
      </c>
      <c r="D63" s="100">
        <f ca="1">VLOOKUP($A63,[2]CurveFetch!$D$8:$R$1000,5,0)</f>
        <v>-0.28999999999999998</v>
      </c>
      <c r="E63" s="100">
        <f ca="1">VLOOKUP($A63,[2]CurveFetch!$D$8:$R$1000,4,0)</f>
        <v>0.01</v>
      </c>
      <c r="F63" s="100">
        <f ca="1">VLOOKUP($A63,[2]CurveFetch!$D$8:$R$1000,15,0)</f>
        <v>0.01</v>
      </c>
      <c r="G63" s="100">
        <f ca="1">VLOOKUP($A63,[2]CurveFetch!$D$8:$R$1000,3,0)</f>
        <v>-0.19</v>
      </c>
      <c r="H63" s="100">
        <f ca="1">VLOOKUP($A63,[2]CurveFetch!$D$8:$R$1000,9,0)</f>
        <v>0.42</v>
      </c>
      <c r="I63" s="100">
        <f ca="1">VLOOKUP($A63,[2]CurveFetch!$D$8:$R$1000,11,0)</f>
        <v>5.7423720292517001E-2</v>
      </c>
      <c r="J63" s="100">
        <f ca="1">VLOOKUP($A63,[2]CurveFetch!$D$8:$R$1000,8,0)</f>
        <v>0.56000000000000005</v>
      </c>
      <c r="K63" s="100">
        <f t="shared" ca="1" si="1"/>
        <v>-4.0000000000000036E-2</v>
      </c>
      <c r="L63" s="100">
        <f t="shared" ca="1" si="2"/>
        <v>0.51</v>
      </c>
      <c r="M63" s="100">
        <f t="shared" ca="1" si="3"/>
        <v>36.217500000000001</v>
      </c>
      <c r="N63" s="97">
        <f t="shared" ca="1" si="11"/>
        <v>38749</v>
      </c>
      <c r="O63" s="100">
        <f ca="1">VLOOKUP($A63,[2]CurveFetch!$D$8:$V$1000,16,0)</f>
        <v>43.611600000000003</v>
      </c>
      <c r="P63" s="141">
        <f t="shared" ca="1" si="4"/>
        <v>21.805800000000001</v>
      </c>
      <c r="Q63" s="100">
        <f ca="1">VLOOKUP($A63,[2]CurveFetch!$D$8:$V$1000,16,0)</f>
        <v>43.611600000000003</v>
      </c>
      <c r="R63" s="141">
        <f t="shared" ca="1" si="5"/>
        <v>21.805800000000001</v>
      </c>
      <c r="S63" s="100">
        <f ca="1">VLOOKUP($A63,[2]CurveFetch!$D$8:$V$1000,16,0)</f>
        <v>43.611600000000003</v>
      </c>
      <c r="T63" s="141">
        <f t="shared" ca="1" si="6"/>
        <v>21.805800000000001</v>
      </c>
      <c r="U63" s="100"/>
      <c r="V63" s="100"/>
    </row>
    <row r="64" spans="1:30" x14ac:dyDescent="0.2">
      <c r="A64" s="97">
        <f t="shared" ca="1" si="10"/>
        <v>38777</v>
      </c>
      <c r="B64" s="100">
        <f ca="1">VLOOKUP($A64,[2]CurveFetch!$D$8:$R$1000,2,0)</f>
        <v>4.1589999999999998</v>
      </c>
      <c r="C64" s="100">
        <f ca="1">VLOOKUP($A64,[2]CurveFetch!$D$8:$R$1000,7,0)</f>
        <v>0.52</v>
      </c>
      <c r="D64" s="100">
        <f ca="1">VLOOKUP($A64,[2]CurveFetch!$D$8:$R$1000,5,0)</f>
        <v>-0.28999999999999998</v>
      </c>
      <c r="E64" s="100">
        <f ca="1">VLOOKUP($A64,[2]CurveFetch!$D$8:$R$1000,4,0)</f>
        <v>0.01</v>
      </c>
      <c r="F64" s="100">
        <f ca="1">VLOOKUP($A64,[2]CurveFetch!$D$8:$R$1000,15,0)</f>
        <v>0.01</v>
      </c>
      <c r="G64" s="100">
        <f ca="1">VLOOKUP($A64,[2]CurveFetch!$D$8:$R$1000,3,0)</f>
        <v>-0.19</v>
      </c>
      <c r="H64" s="100">
        <f ca="1">VLOOKUP($A64,[2]CurveFetch!$D$8:$R$1000,9,0)</f>
        <v>0.42</v>
      </c>
      <c r="I64" s="100">
        <f ca="1">VLOOKUP($A64,[2]CurveFetch!$D$8:$R$1000,11,0)</f>
        <v>5.7483972990722998E-2</v>
      </c>
      <c r="J64" s="100">
        <f ca="1">VLOOKUP($A64,[2]CurveFetch!$D$8:$R$1000,8,0)</f>
        <v>0.56000000000000005</v>
      </c>
      <c r="K64" s="100">
        <f t="shared" ca="1" si="1"/>
        <v>-4.0000000000000036E-2</v>
      </c>
      <c r="L64" s="100">
        <f t="shared" ca="1" si="2"/>
        <v>0.51</v>
      </c>
      <c r="M64" s="100">
        <f t="shared" ca="1" si="3"/>
        <v>35.092500000000001</v>
      </c>
      <c r="N64" s="97">
        <f t="shared" ca="1" si="11"/>
        <v>38777</v>
      </c>
      <c r="O64" s="100">
        <f ca="1">VLOOKUP($A64,[2]CurveFetch!$D$8:$V$1000,16,0)</f>
        <v>33.611600000000003</v>
      </c>
      <c r="P64" s="141">
        <f t="shared" ca="1" si="4"/>
        <v>16.805800000000001</v>
      </c>
      <c r="Q64" s="100">
        <f ca="1">VLOOKUP($A64,[2]CurveFetch!$D$8:$V$1000,16,0)</f>
        <v>33.611600000000003</v>
      </c>
      <c r="R64" s="141">
        <f t="shared" ca="1" si="5"/>
        <v>16.805800000000001</v>
      </c>
      <c r="S64" s="100">
        <f ca="1">VLOOKUP($A64,[2]CurveFetch!$D$8:$V$1000,16,0)</f>
        <v>33.611600000000003</v>
      </c>
      <c r="T64" s="141">
        <f t="shared" ca="1" si="6"/>
        <v>16.805800000000001</v>
      </c>
      <c r="U64" s="100"/>
      <c r="V64" s="100"/>
    </row>
    <row r="65" spans="1:22" x14ac:dyDescent="0.2">
      <c r="A65" s="97">
        <f t="shared" ca="1" si="10"/>
        <v>38808</v>
      </c>
      <c r="B65" s="100">
        <f ca="1">VLOOKUP($A65,[2]CurveFetch!$D$8:$R$1000,2,0)</f>
        <v>3.976</v>
      </c>
      <c r="C65" s="100">
        <f ca="1">VLOOKUP($A65,[2]CurveFetch!$D$8:$R$1000,7,0)</f>
        <v>0.67</v>
      </c>
      <c r="D65" s="100">
        <f ca="1">VLOOKUP($A65,[2]CurveFetch!$D$8:$R$1000,5,0)</f>
        <v>-0.35499999999999998</v>
      </c>
      <c r="E65" s="100">
        <f ca="1">VLOOKUP($A65,[2]CurveFetch!$D$8:$R$1000,4,0)</f>
        <v>0.01</v>
      </c>
      <c r="F65" s="100">
        <f ca="1">VLOOKUP($A65,[2]CurveFetch!$D$8:$R$1000,15,0)</f>
        <v>0.01</v>
      </c>
      <c r="G65" s="100">
        <f ca="1">VLOOKUP($A65,[2]CurveFetch!$D$8:$R$1000,3,0)</f>
        <v>-0.23499999999999999</v>
      </c>
      <c r="H65" s="100">
        <f ca="1">VLOOKUP($A65,[2]CurveFetch!$D$8:$R$1000,9,0)</f>
        <v>0.56999999999999995</v>
      </c>
      <c r="I65" s="100">
        <f ca="1">VLOOKUP($A65,[2]CurveFetch!$D$8:$R$1000,11,0)</f>
        <v>5.7550681336572998E-2</v>
      </c>
      <c r="J65" s="100">
        <f ca="1">VLOOKUP($A65,[2]CurveFetch!$D$8:$R$1000,8,0)</f>
        <v>0.12</v>
      </c>
      <c r="K65" s="100">
        <f t="shared" ca="1" si="1"/>
        <v>0.55000000000000004</v>
      </c>
      <c r="L65" s="100">
        <f t="shared" ca="1" si="2"/>
        <v>0.66</v>
      </c>
      <c r="M65" s="100">
        <f t="shared" ca="1" si="3"/>
        <v>34.844999999999999</v>
      </c>
      <c r="N65" s="97">
        <f t="shared" ca="1" si="11"/>
        <v>38808</v>
      </c>
      <c r="O65" s="100">
        <f ca="1">VLOOKUP($A65,[2]CurveFetch!$D$8:$V$1000,16,0)</f>
        <v>32.771599999999999</v>
      </c>
      <c r="P65" s="141">
        <f t="shared" ca="1" si="4"/>
        <v>16.3858</v>
      </c>
      <c r="Q65" s="100">
        <f ca="1">VLOOKUP($A65,[2]CurveFetch!$D$8:$V$1000,16,0)</f>
        <v>32.771599999999999</v>
      </c>
      <c r="R65" s="141">
        <f t="shared" ca="1" si="5"/>
        <v>16.3858</v>
      </c>
      <c r="S65" s="100">
        <f ca="1">VLOOKUP($A65,[2]CurveFetch!$D$8:$V$1000,16,0)</f>
        <v>32.771599999999999</v>
      </c>
      <c r="T65" s="141">
        <f t="shared" ca="1" si="6"/>
        <v>16.3858</v>
      </c>
      <c r="U65" s="100"/>
      <c r="V65" s="100"/>
    </row>
    <row r="66" spans="1:22" x14ac:dyDescent="0.2">
      <c r="A66" s="97">
        <f t="shared" ca="1" si="10"/>
        <v>38838</v>
      </c>
      <c r="B66" s="100">
        <f ca="1">VLOOKUP($A66,[2]CurveFetch!$D$8:$R$1000,2,0)</f>
        <v>3.9510000000000001</v>
      </c>
      <c r="C66" s="100">
        <f ca="1">VLOOKUP($A66,[2]CurveFetch!$D$8:$R$1000,7,0)</f>
        <v>0.67</v>
      </c>
      <c r="D66" s="100">
        <f ca="1">VLOOKUP($A66,[2]CurveFetch!$D$8:$R$1000,5,0)</f>
        <v>-0.35499999999999998</v>
      </c>
      <c r="E66" s="100">
        <f ca="1">VLOOKUP($A66,[2]CurveFetch!$D$8:$R$1000,4,0)</f>
        <v>0.01</v>
      </c>
      <c r="F66" s="100">
        <f ca="1">VLOOKUP($A66,[2]CurveFetch!$D$8:$R$1000,15,0)</f>
        <v>0.01</v>
      </c>
      <c r="G66" s="100">
        <f ca="1">VLOOKUP($A66,[2]CurveFetch!$D$8:$R$1000,3,0)</f>
        <v>-0.23499999999999999</v>
      </c>
      <c r="H66" s="100">
        <f ca="1">VLOOKUP($A66,[2]CurveFetch!$D$8:$R$1000,9,0)</f>
        <v>0.56999999999999995</v>
      </c>
      <c r="I66" s="100">
        <f ca="1">VLOOKUP($A66,[2]CurveFetch!$D$8:$R$1000,11,0)</f>
        <v>5.7615237801709997E-2</v>
      </c>
      <c r="J66" s="100">
        <f ca="1">VLOOKUP($A66,[2]CurveFetch!$D$8:$R$1000,8,0)</f>
        <v>0.12</v>
      </c>
      <c r="K66" s="100">
        <f t="shared" ca="1" si="1"/>
        <v>0.55000000000000004</v>
      </c>
      <c r="L66" s="100">
        <f t="shared" ca="1" si="2"/>
        <v>0.66</v>
      </c>
      <c r="M66" s="100">
        <f t="shared" ca="1" si="3"/>
        <v>34.657500000000006</v>
      </c>
      <c r="N66" s="97">
        <f t="shared" ca="1" si="11"/>
        <v>38838</v>
      </c>
      <c r="O66" s="100">
        <f ca="1">VLOOKUP($A66,[2]CurveFetch!$D$8:$V$1000,16,0)</f>
        <v>37.771599999999999</v>
      </c>
      <c r="P66" s="141">
        <f t="shared" ca="1" si="4"/>
        <v>18.8858</v>
      </c>
      <c r="Q66" s="100">
        <f ca="1">VLOOKUP($A66,[2]CurveFetch!$D$8:$V$1000,16,0)</f>
        <v>37.771599999999999</v>
      </c>
      <c r="R66" s="141">
        <f t="shared" ca="1" si="5"/>
        <v>18.8858</v>
      </c>
      <c r="S66" s="100">
        <f ca="1">VLOOKUP($A66,[2]CurveFetch!$D$8:$V$1000,16,0)</f>
        <v>37.771599999999999</v>
      </c>
      <c r="T66" s="141">
        <f t="shared" ca="1" si="6"/>
        <v>18.8858</v>
      </c>
      <c r="U66" s="100"/>
      <c r="V66" s="100"/>
    </row>
    <row r="67" spans="1:22" x14ac:dyDescent="0.2">
      <c r="A67" s="97">
        <f t="shared" ca="1" si="10"/>
        <v>38869</v>
      </c>
      <c r="B67" s="100">
        <f ca="1">VLOOKUP($A67,[2]CurveFetch!$D$8:$R$1000,2,0)</f>
        <v>3.98</v>
      </c>
      <c r="C67" s="100">
        <f ca="1">VLOOKUP($A67,[2]CurveFetch!$D$8:$R$1000,7,0)</f>
        <v>0.67</v>
      </c>
      <c r="D67" s="100">
        <f ca="1">VLOOKUP($A67,[2]CurveFetch!$D$8:$R$1000,5,0)</f>
        <v>-0.35499999999999998</v>
      </c>
      <c r="E67" s="100">
        <f ca="1">VLOOKUP($A67,[2]CurveFetch!$D$8:$R$1000,4,0)</f>
        <v>0.01</v>
      </c>
      <c r="F67" s="100">
        <f ca="1">VLOOKUP($A67,[2]CurveFetch!$D$8:$R$1000,15,0)</f>
        <v>0.01</v>
      </c>
      <c r="G67" s="100">
        <f ca="1">VLOOKUP($A67,[2]CurveFetch!$D$8:$R$1000,3,0)</f>
        <v>-0.23499999999999999</v>
      </c>
      <c r="H67" s="100">
        <f ca="1">VLOOKUP($A67,[2]CurveFetch!$D$8:$R$1000,9,0)</f>
        <v>0.56999999999999995</v>
      </c>
      <c r="I67" s="100">
        <f ca="1">VLOOKUP($A67,[2]CurveFetch!$D$8:$R$1000,11,0)</f>
        <v>5.7681946150473E-2</v>
      </c>
      <c r="J67" s="100">
        <f ca="1">VLOOKUP($A67,[2]CurveFetch!$D$8:$R$1000,8,0)</f>
        <v>0.12</v>
      </c>
      <c r="K67" s="100">
        <f t="shared" ca="1" si="1"/>
        <v>0.55000000000000004</v>
      </c>
      <c r="L67" s="100">
        <f t="shared" ca="1" si="2"/>
        <v>0.66</v>
      </c>
      <c r="M67" s="100">
        <f t="shared" ca="1" si="3"/>
        <v>34.875</v>
      </c>
      <c r="N67" s="97">
        <f t="shared" ca="1" si="11"/>
        <v>38869</v>
      </c>
      <c r="O67" s="100">
        <f ca="1">VLOOKUP($A67,[2]CurveFetch!$D$8:$V$1000,16,0)</f>
        <v>62.771599999999999</v>
      </c>
      <c r="P67" s="141">
        <f t="shared" ca="1" si="4"/>
        <v>31.3858</v>
      </c>
      <c r="Q67" s="100">
        <f ca="1">VLOOKUP($A67,[2]CurveFetch!$D$8:$V$1000,16,0)</f>
        <v>62.771599999999999</v>
      </c>
      <c r="R67" s="141">
        <f t="shared" ca="1" si="5"/>
        <v>31.3858</v>
      </c>
      <c r="S67" s="100">
        <f ca="1">VLOOKUP($A67,[2]CurveFetch!$D$8:$V$1000,16,0)</f>
        <v>62.771599999999999</v>
      </c>
      <c r="T67" s="141">
        <f t="shared" ca="1" si="6"/>
        <v>31.3858</v>
      </c>
      <c r="U67" s="100"/>
      <c r="V67" s="100"/>
    </row>
    <row r="68" spans="1:22" x14ac:dyDescent="0.2">
      <c r="A68" s="97">
        <f t="shared" ca="1" si="10"/>
        <v>38899</v>
      </c>
      <c r="B68" s="100">
        <f ca="1">VLOOKUP($A68,[2]CurveFetch!$D$8:$R$1000,2,0)</f>
        <v>4.01</v>
      </c>
      <c r="C68" s="100">
        <f ca="1">VLOOKUP($A68,[2]CurveFetch!$D$8:$R$1000,7,0)</f>
        <v>0.67</v>
      </c>
      <c r="D68" s="100">
        <f ca="1">VLOOKUP($A68,[2]CurveFetch!$D$8:$R$1000,5,0)</f>
        <v>-0.35499999999999998</v>
      </c>
      <c r="E68" s="100">
        <f ca="1">VLOOKUP($A68,[2]CurveFetch!$D$8:$R$1000,4,0)</f>
        <v>0.01</v>
      </c>
      <c r="F68" s="100">
        <f ca="1">VLOOKUP($A68,[2]CurveFetch!$D$8:$R$1000,15,0)</f>
        <v>0.01</v>
      </c>
      <c r="G68" s="100">
        <f ca="1">VLOOKUP($A68,[2]CurveFetch!$D$8:$R$1000,3,0)</f>
        <v>-0.23499999999999999</v>
      </c>
      <c r="H68" s="100">
        <f ca="1">VLOOKUP($A68,[2]CurveFetch!$D$8:$R$1000,9,0)</f>
        <v>0.56999999999999995</v>
      </c>
      <c r="I68" s="100">
        <f ca="1">VLOOKUP($A68,[2]CurveFetch!$D$8:$R$1000,11,0)</f>
        <v>5.7746502618428001E-2</v>
      </c>
      <c r="J68" s="100">
        <f ca="1">VLOOKUP($A68,[2]CurveFetch!$D$8:$R$1000,8,0)</f>
        <v>0.12</v>
      </c>
      <c r="K68" s="100">
        <f t="shared" ref="K68:K131" ca="1" si="41">C68-J68</f>
        <v>0.55000000000000004</v>
      </c>
      <c r="L68" s="100">
        <f t="shared" ref="L68:L131" ca="1" si="42">C68-F68</f>
        <v>0.66</v>
      </c>
      <c r="M68" s="100">
        <f t="shared" ca="1" si="3"/>
        <v>35.099999999999994</v>
      </c>
      <c r="N68" s="97">
        <f t="shared" ca="1" si="11"/>
        <v>38899</v>
      </c>
      <c r="O68" s="100">
        <f ca="1">VLOOKUP($A68,[2]CurveFetch!$D$8:$V$1000,16,0)</f>
        <v>70.4726</v>
      </c>
      <c r="P68" s="141">
        <f t="shared" ref="P68:P131" ca="1" si="43">O68/2</f>
        <v>35.2363</v>
      </c>
      <c r="Q68" s="100">
        <f ca="1">VLOOKUP($A68,[2]CurveFetch!$D$8:$V$1000,16,0)</f>
        <v>70.4726</v>
      </c>
      <c r="R68" s="141">
        <f t="shared" ref="R68:R131" ca="1" si="44">Q68/2</f>
        <v>35.2363</v>
      </c>
      <c r="S68" s="100">
        <f ca="1">VLOOKUP($A68,[2]CurveFetch!$D$8:$V$1000,16,0)</f>
        <v>70.4726</v>
      </c>
      <c r="T68" s="141">
        <f t="shared" ref="T68:T131" ca="1" si="45">S68/2</f>
        <v>35.2363</v>
      </c>
    </row>
    <row r="69" spans="1:22" x14ac:dyDescent="0.2">
      <c r="A69" s="97">
        <f t="shared" ref="A69:A132" ca="1" si="46">DATE(YEAR(A68),MONTH(A68)+1,1)</f>
        <v>38930</v>
      </c>
      <c r="B69" s="100">
        <f ca="1">VLOOKUP($A69,[2]CurveFetch!$D$8:$R$1000,2,0)</f>
        <v>4.03</v>
      </c>
      <c r="C69" s="100">
        <f ca="1">VLOOKUP($A69,[2]CurveFetch!$D$8:$R$1000,7,0)</f>
        <v>0.67</v>
      </c>
      <c r="D69" s="100">
        <f ca="1">VLOOKUP($A69,[2]CurveFetch!$D$8:$R$1000,5,0)</f>
        <v>-0.35499999999999998</v>
      </c>
      <c r="E69" s="100">
        <f ca="1">VLOOKUP($A69,[2]CurveFetch!$D$8:$R$1000,4,0)</f>
        <v>0.01</v>
      </c>
      <c r="F69" s="100">
        <f ca="1">VLOOKUP($A69,[2]CurveFetch!$D$8:$R$1000,15,0)</f>
        <v>0.01</v>
      </c>
      <c r="G69" s="100">
        <f ca="1">VLOOKUP($A69,[2]CurveFetch!$D$8:$R$1000,3,0)</f>
        <v>-0.23499999999999999</v>
      </c>
      <c r="H69" s="100">
        <f ca="1">VLOOKUP($A69,[2]CurveFetch!$D$8:$R$1000,9,0)</f>
        <v>0.56999999999999995</v>
      </c>
      <c r="I69" s="100">
        <f ca="1">VLOOKUP($A69,[2]CurveFetch!$D$8:$R$1000,11,0)</f>
        <v>5.7813210970105E-2</v>
      </c>
      <c r="J69" s="100">
        <f ca="1">VLOOKUP($A69,[2]CurveFetch!$D$8:$R$1000,8,0)</f>
        <v>0.12</v>
      </c>
      <c r="K69" s="100">
        <f t="shared" ca="1" si="41"/>
        <v>0.55000000000000004</v>
      </c>
      <c r="L69" s="100">
        <f t="shared" ca="1" si="42"/>
        <v>0.66</v>
      </c>
      <c r="M69" s="100">
        <f t="shared" ref="M69:M132" ca="1" si="47">($B69+$C69)*$M$1</f>
        <v>35.25</v>
      </c>
      <c r="N69" s="97">
        <f t="shared" ref="N69:N132" ca="1" si="48">DATE(YEAR(N68),MONTH(N68)+1,1)</f>
        <v>38930</v>
      </c>
      <c r="O69" s="100">
        <f ca="1">VLOOKUP($A69,[2]CurveFetch!$D$8:$V$1000,16,0)</f>
        <v>80.4726</v>
      </c>
      <c r="P69" s="141">
        <f t="shared" ca="1" si="43"/>
        <v>40.2363</v>
      </c>
      <c r="Q69" s="100">
        <f ca="1">VLOOKUP($A69,[2]CurveFetch!$D$8:$V$1000,16,0)</f>
        <v>80.4726</v>
      </c>
      <c r="R69" s="141">
        <f t="shared" ca="1" si="44"/>
        <v>40.2363</v>
      </c>
      <c r="S69" s="100">
        <f ca="1">VLOOKUP($A69,[2]CurveFetch!$D$8:$V$1000,16,0)</f>
        <v>80.4726</v>
      </c>
      <c r="T69" s="141">
        <f t="shared" ca="1" si="45"/>
        <v>40.2363</v>
      </c>
    </row>
    <row r="70" spans="1:22" x14ac:dyDescent="0.2">
      <c r="A70" s="97">
        <f t="shared" ca="1" si="46"/>
        <v>38961</v>
      </c>
      <c r="B70" s="100">
        <f ca="1">VLOOKUP($A70,[2]CurveFetch!$D$8:$R$1000,2,0)</f>
        <v>4.0510000000000002</v>
      </c>
      <c r="C70" s="100">
        <f ca="1">VLOOKUP($A70,[2]CurveFetch!$D$8:$R$1000,7,0)</f>
        <v>0.67</v>
      </c>
      <c r="D70" s="100">
        <f ca="1">VLOOKUP($A70,[2]CurveFetch!$D$8:$R$1000,5,0)</f>
        <v>-0.35499999999999998</v>
      </c>
      <c r="E70" s="100">
        <f ca="1">VLOOKUP($A70,[2]CurveFetch!$D$8:$R$1000,4,0)</f>
        <v>0.01</v>
      </c>
      <c r="F70" s="100">
        <f ca="1">VLOOKUP($A70,[2]CurveFetch!$D$8:$R$1000,15,0)</f>
        <v>0.01</v>
      </c>
      <c r="G70" s="100">
        <f ca="1">VLOOKUP($A70,[2]CurveFetch!$D$8:$R$1000,3,0)</f>
        <v>-0.23499999999999999</v>
      </c>
      <c r="H70" s="100">
        <f ca="1">VLOOKUP($A70,[2]CurveFetch!$D$8:$R$1000,9,0)</f>
        <v>0.56999999999999995</v>
      </c>
      <c r="I70" s="100">
        <f ca="1">VLOOKUP($A70,[2]CurveFetch!$D$8:$R$1000,11,0)</f>
        <v>5.7879919323261003E-2</v>
      </c>
      <c r="J70" s="100">
        <f ca="1">VLOOKUP($A70,[2]CurveFetch!$D$8:$R$1000,8,0)</f>
        <v>0.12</v>
      </c>
      <c r="K70" s="100">
        <f t="shared" ca="1" si="41"/>
        <v>0.55000000000000004</v>
      </c>
      <c r="L70" s="100">
        <f t="shared" ca="1" si="42"/>
        <v>0.66</v>
      </c>
      <c r="M70" s="100">
        <f t="shared" ca="1" si="47"/>
        <v>35.407499999999999</v>
      </c>
      <c r="N70" s="97">
        <f t="shared" ca="1" si="48"/>
        <v>38961</v>
      </c>
      <c r="O70" s="100">
        <f ca="1">VLOOKUP($A70,[2]CurveFetch!$D$8:$V$1000,16,0)</f>
        <v>60.4726</v>
      </c>
      <c r="P70" s="141">
        <f t="shared" ca="1" si="43"/>
        <v>30.2363</v>
      </c>
      <c r="Q70" s="100">
        <f ca="1">VLOOKUP($A70,[2]CurveFetch!$D$8:$V$1000,16,0)</f>
        <v>60.4726</v>
      </c>
      <c r="R70" s="141">
        <f t="shared" ca="1" si="44"/>
        <v>30.2363</v>
      </c>
      <c r="S70" s="100">
        <f ca="1">VLOOKUP($A70,[2]CurveFetch!$D$8:$V$1000,16,0)</f>
        <v>60.4726</v>
      </c>
      <c r="T70" s="141">
        <f t="shared" ca="1" si="45"/>
        <v>30.2363</v>
      </c>
    </row>
    <row r="71" spans="1:22" x14ac:dyDescent="0.2">
      <c r="A71" s="97">
        <f t="shared" ca="1" si="46"/>
        <v>38991</v>
      </c>
      <c r="B71" s="100">
        <f ca="1">VLOOKUP($A71,[2]CurveFetch!$D$8:$R$1000,2,0)</f>
        <v>4.0810000000000004</v>
      </c>
      <c r="C71" s="100">
        <f ca="1">VLOOKUP($A71,[2]CurveFetch!$D$8:$R$1000,7,0)</f>
        <v>0.67</v>
      </c>
      <c r="D71" s="100">
        <f ca="1">VLOOKUP($A71,[2]CurveFetch!$D$8:$R$1000,5,0)</f>
        <v>-0.35499999999999998</v>
      </c>
      <c r="E71" s="100">
        <f ca="1">VLOOKUP($A71,[2]CurveFetch!$D$8:$R$1000,4,0)</f>
        <v>0.01</v>
      </c>
      <c r="F71" s="100">
        <f ca="1">VLOOKUP($A71,[2]CurveFetch!$D$8:$R$1000,15,0)</f>
        <v>0.01</v>
      </c>
      <c r="G71" s="100">
        <f ca="1">VLOOKUP($A71,[2]CurveFetch!$D$8:$R$1000,3,0)</f>
        <v>-0.23499999999999999</v>
      </c>
      <c r="H71" s="100">
        <f ca="1">VLOOKUP($A71,[2]CurveFetch!$D$8:$R$1000,9,0)</f>
        <v>0.56999999999999995</v>
      </c>
      <c r="I71" s="100">
        <f ca="1">VLOOKUP($A71,[2]CurveFetch!$D$8:$R$1000,11,0)</f>
        <v>5.7944475795467E-2</v>
      </c>
      <c r="J71" s="100">
        <f ca="1">VLOOKUP($A71,[2]CurveFetch!$D$8:$R$1000,8,0)</f>
        <v>0.12</v>
      </c>
      <c r="K71" s="100">
        <f t="shared" ca="1" si="41"/>
        <v>0.55000000000000004</v>
      </c>
      <c r="L71" s="100">
        <f t="shared" ca="1" si="42"/>
        <v>0.66</v>
      </c>
      <c r="M71" s="100">
        <f t="shared" ca="1" si="47"/>
        <v>35.6325</v>
      </c>
      <c r="N71" s="97">
        <f t="shared" ca="1" si="48"/>
        <v>38991</v>
      </c>
      <c r="O71" s="100">
        <f ca="1">VLOOKUP($A71,[2]CurveFetch!$D$8:$V$1000,16,0)</f>
        <v>66.092600000000004</v>
      </c>
      <c r="P71" s="141">
        <f t="shared" ca="1" si="43"/>
        <v>33.046300000000002</v>
      </c>
      <c r="Q71" s="100">
        <f ca="1">VLOOKUP($A71,[2]CurveFetch!$D$8:$V$1000,16,0)</f>
        <v>66.092600000000004</v>
      </c>
      <c r="R71" s="141">
        <f t="shared" ca="1" si="44"/>
        <v>33.046300000000002</v>
      </c>
      <c r="S71" s="100">
        <f ca="1">VLOOKUP($A71,[2]CurveFetch!$D$8:$V$1000,16,0)</f>
        <v>66.092600000000004</v>
      </c>
      <c r="T71" s="141">
        <f t="shared" ca="1" si="45"/>
        <v>33.046300000000002</v>
      </c>
    </row>
    <row r="72" spans="1:22" x14ac:dyDescent="0.2">
      <c r="A72" s="97">
        <f t="shared" ca="1" si="46"/>
        <v>39022</v>
      </c>
      <c r="B72" s="100">
        <f ca="1">VLOOKUP($A72,[2]CurveFetch!$D$8:$R$1000,2,0)</f>
        <v>4.2210000000000001</v>
      </c>
      <c r="C72" s="100">
        <f ca="1">VLOOKUP($A72,[2]CurveFetch!$D$8:$R$1000,7,0)</f>
        <v>0.52</v>
      </c>
      <c r="D72" s="100">
        <f ca="1">VLOOKUP($A72,[2]CurveFetch!$D$8:$R$1000,5,0)</f>
        <v>-0.28999999999999998</v>
      </c>
      <c r="E72" s="100">
        <f ca="1">VLOOKUP($A72,[2]CurveFetch!$D$8:$R$1000,4,0)</f>
        <v>0.01</v>
      </c>
      <c r="F72" s="100">
        <f ca="1">VLOOKUP($A72,[2]CurveFetch!$D$8:$R$1000,15,0)</f>
        <v>0.01</v>
      </c>
      <c r="G72" s="100">
        <f ca="1">VLOOKUP($A72,[2]CurveFetch!$D$8:$R$1000,3,0)</f>
        <v>-0.19</v>
      </c>
      <c r="H72" s="100">
        <f ca="1">VLOOKUP($A72,[2]CurveFetch!$D$8:$R$1000,9,0)</f>
        <v>0.42</v>
      </c>
      <c r="I72" s="100">
        <f ca="1">VLOOKUP($A72,[2]CurveFetch!$D$8:$R$1000,11,0)</f>
        <v>5.8011184151535E-2</v>
      </c>
      <c r="J72" s="100">
        <f ca="1">VLOOKUP($A72,[2]CurveFetch!$D$8:$R$1000,8,0)</f>
        <v>0.56000000000000005</v>
      </c>
      <c r="K72" s="100">
        <f t="shared" ca="1" si="41"/>
        <v>-4.0000000000000036E-2</v>
      </c>
      <c r="L72" s="100">
        <f t="shared" ca="1" si="42"/>
        <v>0.51</v>
      </c>
      <c r="M72" s="100">
        <f t="shared" ca="1" si="47"/>
        <v>35.557499999999997</v>
      </c>
      <c r="N72" s="97">
        <f t="shared" ca="1" si="48"/>
        <v>39022</v>
      </c>
      <c r="O72" s="100">
        <f ca="1">VLOOKUP($A72,[2]CurveFetch!$D$8:$V$1000,16,0)</f>
        <v>36.092599999999997</v>
      </c>
      <c r="P72" s="141">
        <f t="shared" ca="1" si="43"/>
        <v>18.046299999999999</v>
      </c>
      <c r="Q72" s="100">
        <f ca="1">VLOOKUP($A72,[2]CurveFetch!$D$8:$V$1000,16,0)</f>
        <v>36.092599999999997</v>
      </c>
      <c r="R72" s="141">
        <f t="shared" ca="1" si="44"/>
        <v>18.046299999999999</v>
      </c>
      <c r="S72" s="100">
        <f ca="1">VLOOKUP($A72,[2]CurveFetch!$D$8:$V$1000,16,0)</f>
        <v>36.092599999999997</v>
      </c>
      <c r="T72" s="141">
        <f t="shared" ca="1" si="45"/>
        <v>18.046299999999999</v>
      </c>
    </row>
    <row r="73" spans="1:22" x14ac:dyDescent="0.2">
      <c r="A73" s="97">
        <f t="shared" ca="1" si="46"/>
        <v>39052</v>
      </c>
      <c r="B73" s="100">
        <f ca="1">VLOOKUP($A73,[2]CurveFetch!$D$8:$R$1000,2,0)</f>
        <v>4.3460000000000001</v>
      </c>
      <c r="C73" s="100">
        <f ca="1">VLOOKUP($A73,[2]CurveFetch!$D$8:$R$1000,7,0)</f>
        <v>0.52</v>
      </c>
      <c r="D73" s="100">
        <f ca="1">VLOOKUP($A73,[2]CurveFetch!$D$8:$R$1000,5,0)</f>
        <v>-0.28999999999999998</v>
      </c>
      <c r="E73" s="100">
        <f ca="1">VLOOKUP($A73,[2]CurveFetch!$D$8:$R$1000,4,0)</f>
        <v>0.01</v>
      </c>
      <c r="F73" s="100">
        <f ca="1">VLOOKUP($A73,[2]CurveFetch!$D$8:$R$1000,15,0)</f>
        <v>0.01</v>
      </c>
      <c r="G73" s="100">
        <f ca="1">VLOOKUP($A73,[2]CurveFetch!$D$8:$R$1000,3,0)</f>
        <v>-0.19</v>
      </c>
      <c r="H73" s="100">
        <f ca="1">VLOOKUP($A73,[2]CurveFetch!$D$8:$R$1000,9,0)</f>
        <v>0.42</v>
      </c>
      <c r="I73" s="100">
        <f ca="1">VLOOKUP($A73,[2]CurveFetch!$D$8:$R$1000,11,0)</f>
        <v>5.8075740626559999E-2</v>
      </c>
      <c r="J73" s="100">
        <f ca="1">VLOOKUP($A73,[2]CurveFetch!$D$8:$R$1000,8,0)</f>
        <v>0.56000000000000005</v>
      </c>
      <c r="K73" s="100">
        <f t="shared" ca="1" si="41"/>
        <v>-4.0000000000000036E-2</v>
      </c>
      <c r="L73" s="100">
        <f t="shared" ca="1" si="42"/>
        <v>0.51</v>
      </c>
      <c r="M73" s="100">
        <f t="shared" ca="1" si="47"/>
        <v>36.494999999999997</v>
      </c>
      <c r="N73" s="97">
        <f t="shared" ca="1" si="48"/>
        <v>39052</v>
      </c>
      <c r="O73" s="100">
        <f ca="1">VLOOKUP($A73,[2]CurveFetch!$D$8:$V$1000,16,0)</f>
        <v>21.092600000000001</v>
      </c>
      <c r="P73" s="141">
        <f t="shared" ca="1" si="43"/>
        <v>10.5463</v>
      </c>
      <c r="Q73" s="100">
        <f ca="1">VLOOKUP($A73,[2]CurveFetch!$D$8:$V$1000,16,0)</f>
        <v>21.092600000000001</v>
      </c>
      <c r="R73" s="141">
        <f t="shared" ca="1" si="44"/>
        <v>10.5463</v>
      </c>
      <c r="S73" s="100">
        <f ca="1">VLOOKUP($A73,[2]CurveFetch!$D$8:$V$1000,16,0)</f>
        <v>21.092600000000001</v>
      </c>
      <c r="T73" s="141">
        <f t="shared" ca="1" si="45"/>
        <v>10.5463</v>
      </c>
    </row>
    <row r="74" spans="1:22" x14ac:dyDescent="0.2">
      <c r="A74" s="97">
        <f t="shared" ca="1" si="46"/>
        <v>39083</v>
      </c>
      <c r="B74" s="100">
        <f ca="1">VLOOKUP($A74,[2]CurveFetch!$D$8:$R$1000,2,0)</f>
        <v>4.45</v>
      </c>
      <c r="C74" s="100">
        <f ca="1">VLOOKUP($A74,[2]CurveFetch!$D$8:$R$1000,7,0)</f>
        <v>0.52</v>
      </c>
      <c r="D74" s="100">
        <f ca="1">VLOOKUP($A74,[2]CurveFetch!$D$8:$R$1000,5,0)</f>
        <v>-0.28999999999999998</v>
      </c>
      <c r="E74" s="100">
        <f ca="1">VLOOKUP($A74,[2]CurveFetch!$D$8:$R$1000,4,0)</f>
        <v>0.01</v>
      </c>
      <c r="F74" s="100">
        <f ca="1">VLOOKUP($A74,[2]CurveFetch!$D$8:$R$1000,15,0)</f>
        <v>0</v>
      </c>
      <c r="G74" s="100">
        <f ca="1">VLOOKUP($A74,[2]CurveFetch!$D$8:$R$1000,3,0)</f>
        <v>-0.19</v>
      </c>
      <c r="H74" s="100">
        <f ca="1">VLOOKUP($A74,[2]CurveFetch!$D$8:$R$1000,9,0)</f>
        <v>0.42</v>
      </c>
      <c r="I74" s="100">
        <f ca="1">VLOOKUP($A74,[2]CurveFetch!$D$8:$R$1000,11,0)</f>
        <v>5.8142448985541002E-2</v>
      </c>
      <c r="J74" s="100">
        <f ca="1">VLOOKUP($A74,[2]CurveFetch!$D$8:$R$1000,8,0)</f>
        <v>0.56000000000000005</v>
      </c>
      <c r="K74" s="100">
        <f t="shared" ca="1" si="41"/>
        <v>-4.0000000000000036E-2</v>
      </c>
      <c r="L74" s="100">
        <f t="shared" ca="1" si="42"/>
        <v>0.52</v>
      </c>
      <c r="M74" s="100">
        <f t="shared" ca="1" si="47"/>
        <v>37.275000000000006</v>
      </c>
      <c r="N74" s="97">
        <f t="shared" ca="1" si="48"/>
        <v>39083</v>
      </c>
      <c r="O74" s="100">
        <f ca="1">VLOOKUP($A74,[2]CurveFetch!$D$8:$V$1000,16,0)</f>
        <v>52.922899999999998</v>
      </c>
      <c r="P74" s="141">
        <f t="shared" ca="1" si="43"/>
        <v>26.461449999999999</v>
      </c>
      <c r="Q74" s="100">
        <f ca="1">VLOOKUP($A74,[2]CurveFetch!$D$8:$V$1000,16,0)</f>
        <v>52.922899999999998</v>
      </c>
      <c r="R74" s="141">
        <f t="shared" ca="1" si="44"/>
        <v>26.461449999999999</v>
      </c>
      <c r="S74" s="100">
        <f ca="1">VLOOKUP($A74,[2]CurveFetch!$D$8:$V$1000,16,0)</f>
        <v>52.922899999999998</v>
      </c>
      <c r="T74" s="141">
        <f t="shared" ca="1" si="45"/>
        <v>26.461449999999999</v>
      </c>
    </row>
    <row r="75" spans="1:22" x14ac:dyDescent="0.2">
      <c r="A75" s="97">
        <f t="shared" ca="1" si="46"/>
        <v>39114</v>
      </c>
      <c r="B75" s="100">
        <f ca="1">VLOOKUP($A75,[2]CurveFetch!$D$8:$R$1000,2,0)</f>
        <v>4.3440000000000003</v>
      </c>
      <c r="C75" s="100">
        <f ca="1">VLOOKUP($A75,[2]CurveFetch!$D$8:$R$1000,7,0)</f>
        <v>0.52</v>
      </c>
      <c r="D75" s="100">
        <f ca="1">VLOOKUP($A75,[2]CurveFetch!$D$8:$R$1000,5,0)</f>
        <v>-0.28999999999999998</v>
      </c>
      <c r="E75" s="100">
        <f ca="1">VLOOKUP($A75,[2]CurveFetch!$D$8:$R$1000,4,0)</f>
        <v>0.01</v>
      </c>
      <c r="F75" s="100">
        <f ca="1">VLOOKUP($A75,[2]CurveFetch!$D$8:$R$1000,15,0)</f>
        <v>0</v>
      </c>
      <c r="G75" s="100">
        <f ca="1">VLOOKUP($A75,[2]CurveFetch!$D$8:$R$1000,3,0)</f>
        <v>-0.19</v>
      </c>
      <c r="H75" s="100">
        <f ca="1">VLOOKUP($A75,[2]CurveFetch!$D$8:$R$1000,9,0)</f>
        <v>0.42</v>
      </c>
      <c r="I75" s="100">
        <f ca="1">VLOOKUP($A75,[2]CurveFetch!$D$8:$R$1000,11,0)</f>
        <v>5.8209157346002002E-2</v>
      </c>
      <c r="J75" s="100">
        <f ca="1">VLOOKUP($A75,[2]CurveFetch!$D$8:$R$1000,8,0)</f>
        <v>0.56000000000000005</v>
      </c>
      <c r="K75" s="100">
        <f t="shared" ca="1" si="41"/>
        <v>-4.0000000000000036E-2</v>
      </c>
      <c r="L75" s="100">
        <f t="shared" ca="1" si="42"/>
        <v>0.52</v>
      </c>
      <c r="M75" s="100">
        <f t="shared" ca="1" si="47"/>
        <v>36.480000000000004</v>
      </c>
      <c r="N75" s="97">
        <f t="shared" ca="1" si="48"/>
        <v>39114</v>
      </c>
      <c r="O75" s="100">
        <f ca="1">VLOOKUP($A75,[2]CurveFetch!$D$8:$V$1000,16,0)</f>
        <v>42.922899999999998</v>
      </c>
      <c r="P75" s="141">
        <f t="shared" ca="1" si="43"/>
        <v>21.461449999999999</v>
      </c>
      <c r="Q75" s="100">
        <f ca="1">VLOOKUP($A75,[2]CurveFetch!$D$8:$V$1000,16,0)</f>
        <v>42.922899999999998</v>
      </c>
      <c r="R75" s="141">
        <f t="shared" ca="1" si="44"/>
        <v>21.461449999999999</v>
      </c>
      <c r="S75" s="100">
        <f ca="1">VLOOKUP($A75,[2]CurveFetch!$D$8:$V$1000,16,0)</f>
        <v>42.922899999999998</v>
      </c>
      <c r="T75" s="141">
        <f t="shared" ca="1" si="45"/>
        <v>21.461449999999999</v>
      </c>
    </row>
    <row r="76" spans="1:22" x14ac:dyDescent="0.2">
      <c r="A76" s="97">
        <f t="shared" ca="1" si="46"/>
        <v>39142</v>
      </c>
      <c r="B76" s="100">
        <f ca="1">VLOOKUP($A76,[2]CurveFetch!$D$8:$R$1000,2,0)</f>
        <v>4.194</v>
      </c>
      <c r="C76" s="100">
        <f ca="1">VLOOKUP($A76,[2]CurveFetch!$D$8:$R$1000,7,0)</f>
        <v>0.52</v>
      </c>
      <c r="D76" s="100">
        <f ca="1">VLOOKUP($A76,[2]CurveFetch!$D$8:$R$1000,5,0)</f>
        <v>-0.28999999999999998</v>
      </c>
      <c r="E76" s="100">
        <f ca="1">VLOOKUP($A76,[2]CurveFetch!$D$8:$R$1000,4,0)</f>
        <v>0.01</v>
      </c>
      <c r="F76" s="100">
        <f ca="1">VLOOKUP($A76,[2]CurveFetch!$D$8:$R$1000,15,0)</f>
        <v>0</v>
      </c>
      <c r="G76" s="100">
        <f ca="1">VLOOKUP($A76,[2]CurveFetch!$D$8:$R$1000,3,0)</f>
        <v>-0.19</v>
      </c>
      <c r="H76" s="100">
        <f ca="1">VLOOKUP($A76,[2]CurveFetch!$D$8:$R$1000,9,0)</f>
        <v>0.42</v>
      </c>
      <c r="I76" s="100">
        <f ca="1">VLOOKUP($A76,[2]CurveFetch!$D$8:$R$1000,11,0)</f>
        <v>5.8269410059947999E-2</v>
      </c>
      <c r="J76" s="100">
        <f ca="1">VLOOKUP($A76,[2]CurveFetch!$D$8:$R$1000,8,0)</f>
        <v>0.56000000000000005</v>
      </c>
      <c r="K76" s="100">
        <f t="shared" ca="1" si="41"/>
        <v>-4.0000000000000036E-2</v>
      </c>
      <c r="L76" s="100">
        <f t="shared" ca="1" si="42"/>
        <v>0.52</v>
      </c>
      <c r="M76" s="100">
        <f t="shared" ca="1" si="47"/>
        <v>35.355000000000004</v>
      </c>
      <c r="N76" s="97">
        <f t="shared" ca="1" si="48"/>
        <v>39142</v>
      </c>
      <c r="O76" s="100">
        <f ca="1">VLOOKUP($A76,[2]CurveFetch!$D$8:$V$1000,16,0)</f>
        <v>32.922899999999998</v>
      </c>
      <c r="P76" s="141">
        <f t="shared" ca="1" si="43"/>
        <v>16.461449999999999</v>
      </c>
      <c r="Q76" s="100">
        <f ca="1">VLOOKUP($A76,[2]CurveFetch!$D$8:$V$1000,16,0)</f>
        <v>32.922899999999998</v>
      </c>
      <c r="R76" s="141">
        <f t="shared" ca="1" si="44"/>
        <v>16.461449999999999</v>
      </c>
      <c r="S76" s="100">
        <f ca="1">VLOOKUP($A76,[2]CurveFetch!$D$8:$V$1000,16,0)</f>
        <v>32.922899999999998</v>
      </c>
      <c r="T76" s="141">
        <f t="shared" ca="1" si="45"/>
        <v>16.461449999999999</v>
      </c>
    </row>
    <row r="77" spans="1:22" x14ac:dyDescent="0.2">
      <c r="A77" s="97">
        <f t="shared" ca="1" si="46"/>
        <v>39173</v>
      </c>
      <c r="B77" s="100">
        <f ca="1">VLOOKUP($A77,[2]CurveFetch!$D$8:$R$1000,2,0)</f>
        <v>4.0110000000000001</v>
      </c>
      <c r="C77" s="100">
        <f ca="1">VLOOKUP($A77,[2]CurveFetch!$D$8:$R$1000,7,0)</f>
        <v>0.67</v>
      </c>
      <c r="D77" s="100">
        <f ca="1">VLOOKUP($A77,[2]CurveFetch!$D$8:$R$1000,5,0)</f>
        <v>-0.35499999999999998</v>
      </c>
      <c r="E77" s="100">
        <f ca="1">VLOOKUP($A77,[2]CurveFetch!$D$8:$R$1000,4,0)</f>
        <v>0.01</v>
      </c>
      <c r="F77" s="100">
        <f ca="1">VLOOKUP($A77,[2]CurveFetch!$D$8:$R$1000,15,0)</f>
        <v>0</v>
      </c>
      <c r="G77" s="100">
        <f ca="1">VLOOKUP($A77,[2]CurveFetch!$D$8:$R$1000,3,0)</f>
        <v>-0.23499999999999999</v>
      </c>
      <c r="H77" s="100">
        <f ca="1">VLOOKUP($A77,[2]CurveFetch!$D$8:$R$1000,9,0)</f>
        <v>0.56999999999999995</v>
      </c>
      <c r="I77" s="100">
        <f ca="1">VLOOKUP($A77,[2]CurveFetch!$D$8:$R$1000,11,0)</f>
        <v>5.8336118423226002E-2</v>
      </c>
      <c r="J77" s="100">
        <f ca="1">VLOOKUP($A77,[2]CurveFetch!$D$8:$R$1000,8,0)</f>
        <v>0.12</v>
      </c>
      <c r="K77" s="100">
        <f t="shared" ca="1" si="41"/>
        <v>0.55000000000000004</v>
      </c>
      <c r="L77" s="100">
        <f t="shared" ca="1" si="42"/>
        <v>0.67</v>
      </c>
      <c r="M77" s="100">
        <f t="shared" ca="1" si="47"/>
        <v>35.107500000000002</v>
      </c>
      <c r="N77" s="97">
        <f t="shared" ca="1" si="48"/>
        <v>39173</v>
      </c>
      <c r="O77" s="100">
        <f ca="1">VLOOKUP($A77,[2]CurveFetch!$D$8:$V$1000,16,0)</f>
        <v>31.970199999999998</v>
      </c>
      <c r="P77" s="141">
        <f t="shared" ca="1" si="43"/>
        <v>15.985099999999999</v>
      </c>
      <c r="Q77" s="100">
        <f ca="1">VLOOKUP($A77,[2]CurveFetch!$D$8:$V$1000,16,0)</f>
        <v>31.970199999999998</v>
      </c>
      <c r="R77" s="141">
        <f t="shared" ca="1" si="44"/>
        <v>15.985099999999999</v>
      </c>
      <c r="S77" s="100">
        <f ca="1">VLOOKUP($A77,[2]CurveFetch!$D$8:$V$1000,16,0)</f>
        <v>31.970199999999998</v>
      </c>
      <c r="T77" s="141">
        <f t="shared" ca="1" si="45"/>
        <v>15.985099999999999</v>
      </c>
    </row>
    <row r="78" spans="1:22" x14ac:dyDescent="0.2">
      <c r="A78" s="97">
        <f t="shared" ca="1" si="46"/>
        <v>39203</v>
      </c>
      <c r="B78" s="100">
        <f ca="1">VLOOKUP($A78,[2]CurveFetch!$D$8:$R$1000,2,0)</f>
        <v>3.9860000000000002</v>
      </c>
      <c r="C78" s="100">
        <f ca="1">VLOOKUP($A78,[2]CurveFetch!$D$8:$R$1000,7,0)</f>
        <v>0.67</v>
      </c>
      <c r="D78" s="100">
        <f ca="1">VLOOKUP($A78,[2]CurveFetch!$D$8:$R$1000,5,0)</f>
        <v>-0.35499999999999998</v>
      </c>
      <c r="E78" s="100">
        <f ca="1">VLOOKUP($A78,[2]CurveFetch!$D$8:$R$1000,4,0)</f>
        <v>0.01</v>
      </c>
      <c r="F78" s="100">
        <f ca="1">VLOOKUP($A78,[2]CurveFetch!$D$8:$R$1000,15,0)</f>
        <v>0</v>
      </c>
      <c r="G78" s="100">
        <f ca="1">VLOOKUP($A78,[2]CurveFetch!$D$8:$R$1000,3,0)</f>
        <v>-0.23499999999999999</v>
      </c>
      <c r="H78" s="100">
        <f ca="1">VLOOKUP($A78,[2]CurveFetch!$D$8:$R$1000,9,0)</f>
        <v>0.56999999999999995</v>
      </c>
      <c r="I78" s="100">
        <f ca="1">VLOOKUP($A78,[2]CurveFetch!$D$8:$R$1000,11,0)</f>
        <v>5.8400674905225998E-2</v>
      </c>
      <c r="J78" s="100">
        <f ca="1">VLOOKUP($A78,[2]CurveFetch!$D$8:$R$1000,8,0)</f>
        <v>0.12</v>
      </c>
      <c r="K78" s="100">
        <f t="shared" ca="1" si="41"/>
        <v>0.55000000000000004</v>
      </c>
      <c r="L78" s="100">
        <f t="shared" ca="1" si="42"/>
        <v>0.67</v>
      </c>
      <c r="M78" s="100">
        <f t="shared" ca="1" si="47"/>
        <v>34.92</v>
      </c>
      <c r="N78" s="97">
        <f t="shared" ca="1" si="48"/>
        <v>39203</v>
      </c>
      <c r="O78" s="100">
        <f ca="1">VLOOKUP($A78,[2]CurveFetch!$D$8:$V$1000,16,0)</f>
        <v>36.970199999999998</v>
      </c>
      <c r="P78" s="141">
        <f t="shared" ca="1" si="43"/>
        <v>18.485099999999999</v>
      </c>
      <c r="Q78" s="100">
        <f ca="1">VLOOKUP($A78,[2]CurveFetch!$D$8:$V$1000,16,0)</f>
        <v>36.970199999999998</v>
      </c>
      <c r="R78" s="141">
        <f t="shared" ca="1" si="44"/>
        <v>18.485099999999999</v>
      </c>
      <c r="S78" s="100">
        <f ca="1">VLOOKUP($A78,[2]CurveFetch!$D$8:$V$1000,16,0)</f>
        <v>36.970199999999998</v>
      </c>
      <c r="T78" s="141">
        <f t="shared" ca="1" si="45"/>
        <v>18.485099999999999</v>
      </c>
    </row>
    <row r="79" spans="1:22" x14ac:dyDescent="0.2">
      <c r="A79" s="97">
        <f t="shared" ca="1" si="46"/>
        <v>39234</v>
      </c>
      <c r="B79" s="100">
        <f ca="1">VLOOKUP($A79,[2]CurveFetch!$D$8:$R$1000,2,0)</f>
        <v>4.0149999999999997</v>
      </c>
      <c r="C79" s="100">
        <f ca="1">VLOOKUP($A79,[2]CurveFetch!$D$8:$R$1000,7,0)</f>
        <v>0.67</v>
      </c>
      <c r="D79" s="100">
        <f ca="1">VLOOKUP($A79,[2]CurveFetch!$D$8:$R$1000,5,0)</f>
        <v>-0.35499999999999998</v>
      </c>
      <c r="E79" s="100">
        <f ca="1">VLOOKUP($A79,[2]CurveFetch!$D$8:$R$1000,4,0)</f>
        <v>0.01</v>
      </c>
      <c r="F79" s="100">
        <f ca="1">VLOOKUP($A79,[2]CurveFetch!$D$8:$R$1000,15,0)</f>
        <v>0</v>
      </c>
      <c r="G79" s="100">
        <f ca="1">VLOOKUP($A79,[2]CurveFetch!$D$8:$R$1000,3,0)</f>
        <v>-0.23499999999999999</v>
      </c>
      <c r="H79" s="100">
        <f ca="1">VLOOKUP($A79,[2]CurveFetch!$D$8:$R$1000,9,0)</f>
        <v>0</v>
      </c>
      <c r="I79" s="100">
        <f ca="1">VLOOKUP($A79,[2]CurveFetch!$D$8:$R$1000,11,0)</f>
        <v>5.8467383271414999E-2</v>
      </c>
      <c r="J79" s="100">
        <f ca="1">VLOOKUP($A79,[2]CurveFetch!$D$8:$R$1000,8,0)</f>
        <v>0.12</v>
      </c>
      <c r="K79" s="100">
        <f t="shared" ca="1" si="41"/>
        <v>0.55000000000000004</v>
      </c>
      <c r="L79" s="100">
        <f t="shared" ca="1" si="42"/>
        <v>0.67</v>
      </c>
      <c r="M79" s="100">
        <f t="shared" ca="1" si="47"/>
        <v>35.137499999999996</v>
      </c>
      <c r="N79" s="97">
        <f t="shared" ca="1" si="48"/>
        <v>39234</v>
      </c>
      <c r="O79" s="100">
        <f ca="1">VLOOKUP($A79,[2]CurveFetch!$D$8:$V$1000,16,0)</f>
        <v>61.970199999999998</v>
      </c>
      <c r="P79" s="141">
        <f t="shared" ca="1" si="43"/>
        <v>30.985099999999999</v>
      </c>
      <c r="Q79" s="100">
        <f ca="1">VLOOKUP($A79,[2]CurveFetch!$D$8:$V$1000,16,0)</f>
        <v>61.970199999999998</v>
      </c>
      <c r="R79" s="141">
        <f t="shared" ca="1" si="44"/>
        <v>30.985099999999999</v>
      </c>
      <c r="S79" s="100">
        <f ca="1">VLOOKUP($A79,[2]CurveFetch!$D$8:$V$1000,16,0)</f>
        <v>61.970199999999998</v>
      </c>
      <c r="T79" s="141">
        <f t="shared" ca="1" si="45"/>
        <v>30.985099999999999</v>
      </c>
    </row>
    <row r="80" spans="1:22" x14ac:dyDescent="0.2">
      <c r="A80" s="97">
        <f t="shared" ca="1" si="46"/>
        <v>39264</v>
      </c>
      <c r="B80" s="100">
        <f ca="1">VLOOKUP($A80,[2]CurveFetch!$D$8:$R$1000,2,0)</f>
        <v>4.0449999999999999</v>
      </c>
      <c r="C80" s="100">
        <f ca="1">VLOOKUP($A80,[2]CurveFetch!$D$8:$R$1000,7,0)</f>
        <v>0.67</v>
      </c>
      <c r="D80" s="100">
        <f ca="1">VLOOKUP($A80,[2]CurveFetch!$D$8:$R$1000,5,0)</f>
        <v>-0.35499999999999998</v>
      </c>
      <c r="E80" s="100">
        <f ca="1">VLOOKUP($A80,[2]CurveFetch!$D$8:$R$1000,4,0)</f>
        <v>0.01</v>
      </c>
      <c r="F80" s="100">
        <f ca="1">VLOOKUP($A80,[2]CurveFetch!$D$8:$R$1000,15,0)</f>
        <v>0</v>
      </c>
      <c r="G80" s="100">
        <f ca="1">VLOOKUP($A80,[2]CurveFetch!$D$8:$R$1000,3,0)</f>
        <v>-0.23499999999999999</v>
      </c>
      <c r="H80" s="100">
        <f ca="1">VLOOKUP($A80,[2]CurveFetch!$D$8:$R$1000,9,0)</f>
        <v>0</v>
      </c>
      <c r="I80" s="100">
        <f ca="1">VLOOKUP($A80,[2]CurveFetch!$D$8:$R$1000,11,0)</f>
        <v>5.8531939756232998E-2</v>
      </c>
      <c r="J80" s="100">
        <f ca="1">VLOOKUP($A80,[2]CurveFetch!$D$8:$R$1000,8,0)</f>
        <v>0.12</v>
      </c>
      <c r="K80" s="100">
        <f t="shared" ca="1" si="41"/>
        <v>0.55000000000000004</v>
      </c>
      <c r="L80" s="100">
        <f t="shared" ca="1" si="42"/>
        <v>0.67</v>
      </c>
      <c r="M80" s="100">
        <f t="shared" ca="1" si="47"/>
        <v>35.362499999999997</v>
      </c>
      <c r="N80" s="97">
        <f t="shared" ca="1" si="48"/>
        <v>39264</v>
      </c>
      <c r="O80" s="100">
        <f ca="1">VLOOKUP($A80,[2]CurveFetch!$D$8:$V$1000,16,0)</f>
        <v>66.3553</v>
      </c>
      <c r="P80" s="141">
        <f t="shared" ca="1" si="43"/>
        <v>33.17765</v>
      </c>
      <c r="Q80" s="100">
        <f ca="1">VLOOKUP($A80,[2]CurveFetch!$D$8:$V$1000,16,0)</f>
        <v>66.3553</v>
      </c>
      <c r="R80" s="141">
        <f t="shared" ca="1" si="44"/>
        <v>33.17765</v>
      </c>
      <c r="S80" s="100">
        <f ca="1">VLOOKUP($A80,[2]CurveFetch!$D$8:$V$1000,16,0)</f>
        <v>66.3553</v>
      </c>
      <c r="T80" s="141">
        <f t="shared" ca="1" si="45"/>
        <v>33.17765</v>
      </c>
    </row>
    <row r="81" spans="1:20" x14ac:dyDescent="0.2">
      <c r="A81" s="97">
        <f t="shared" ca="1" si="46"/>
        <v>39295</v>
      </c>
      <c r="B81" s="100">
        <f ca="1">VLOOKUP($A81,[2]CurveFetch!$D$8:$R$1000,2,0)</f>
        <v>4.0650000000000004</v>
      </c>
      <c r="C81" s="100">
        <f ca="1">VLOOKUP($A81,[2]CurveFetch!$D$8:$R$1000,7,0)</f>
        <v>0.67</v>
      </c>
      <c r="D81" s="100">
        <f ca="1">VLOOKUP($A81,[2]CurveFetch!$D$8:$R$1000,5,0)</f>
        <v>-0.35499999999999998</v>
      </c>
      <c r="E81" s="100">
        <f ca="1">VLOOKUP($A81,[2]CurveFetch!$D$8:$R$1000,4,0)</f>
        <v>0.01</v>
      </c>
      <c r="F81" s="100">
        <f ca="1">VLOOKUP($A81,[2]CurveFetch!$D$8:$R$1000,15,0)</f>
        <v>0</v>
      </c>
      <c r="G81" s="100">
        <f ca="1">VLOOKUP($A81,[2]CurveFetch!$D$8:$R$1000,3,0)</f>
        <v>-0.23499999999999999</v>
      </c>
      <c r="H81" s="100">
        <f ca="1">VLOOKUP($A81,[2]CurveFetch!$D$8:$R$1000,9,0)</f>
        <v>0</v>
      </c>
      <c r="I81" s="100">
        <f ca="1">VLOOKUP($A81,[2]CurveFetch!$D$8:$R$1000,11,0)</f>
        <v>5.8598648125334003E-2</v>
      </c>
      <c r="J81" s="100">
        <f ca="1">VLOOKUP($A81,[2]CurveFetch!$D$8:$R$1000,8,0)</f>
        <v>0.12</v>
      </c>
      <c r="K81" s="100">
        <f t="shared" ca="1" si="41"/>
        <v>0.55000000000000004</v>
      </c>
      <c r="L81" s="100">
        <f t="shared" ca="1" si="42"/>
        <v>0.67</v>
      </c>
      <c r="M81" s="100">
        <f t="shared" ca="1" si="47"/>
        <v>35.512500000000003</v>
      </c>
      <c r="N81" s="97">
        <f t="shared" ca="1" si="48"/>
        <v>39295</v>
      </c>
      <c r="O81" s="100">
        <f ca="1">VLOOKUP($A81,[2]CurveFetch!$D$8:$V$1000,16,0)</f>
        <v>76.3553</v>
      </c>
      <c r="P81" s="141">
        <f t="shared" ca="1" si="43"/>
        <v>38.17765</v>
      </c>
      <c r="Q81" s="100">
        <f ca="1">VLOOKUP($A81,[2]CurveFetch!$D$8:$V$1000,16,0)</f>
        <v>76.3553</v>
      </c>
      <c r="R81" s="141">
        <f t="shared" ca="1" si="44"/>
        <v>38.17765</v>
      </c>
      <c r="S81" s="100">
        <f ca="1">VLOOKUP($A81,[2]CurveFetch!$D$8:$V$1000,16,0)</f>
        <v>76.3553</v>
      </c>
      <c r="T81" s="141">
        <f t="shared" ca="1" si="45"/>
        <v>38.17765</v>
      </c>
    </row>
    <row r="82" spans="1:20" x14ac:dyDescent="0.2">
      <c r="A82" s="97">
        <f t="shared" ca="1" si="46"/>
        <v>39326</v>
      </c>
      <c r="B82" s="100">
        <f ca="1">VLOOKUP($A82,[2]CurveFetch!$D$8:$R$1000,2,0)</f>
        <v>4.0860000000000003</v>
      </c>
      <c r="C82" s="100">
        <f ca="1">VLOOKUP($A82,[2]CurveFetch!$D$8:$R$1000,7,0)</f>
        <v>0.67</v>
      </c>
      <c r="D82" s="100">
        <f ca="1">VLOOKUP($A82,[2]CurveFetch!$D$8:$R$1000,5,0)</f>
        <v>-0.35499999999999998</v>
      </c>
      <c r="E82" s="100">
        <f ca="1">VLOOKUP($A82,[2]CurveFetch!$D$8:$R$1000,4,0)</f>
        <v>0.01</v>
      </c>
      <c r="F82" s="100">
        <f ca="1">VLOOKUP($A82,[2]CurveFetch!$D$8:$R$1000,15,0)</f>
        <v>0</v>
      </c>
      <c r="G82" s="100">
        <f ca="1">VLOOKUP($A82,[2]CurveFetch!$D$8:$R$1000,3,0)</f>
        <v>-0.23499999999999999</v>
      </c>
      <c r="H82" s="100">
        <f ca="1">VLOOKUP($A82,[2]CurveFetch!$D$8:$R$1000,9,0)</f>
        <v>0</v>
      </c>
      <c r="I82" s="100">
        <f ca="1">VLOOKUP($A82,[2]CurveFetch!$D$8:$R$1000,11,0)</f>
        <v>5.8665356495913999E-2</v>
      </c>
      <c r="J82" s="100">
        <f ca="1">VLOOKUP($A82,[2]CurveFetch!$D$8:$R$1000,8,0)</f>
        <v>0.12</v>
      </c>
      <c r="K82" s="100">
        <f t="shared" ca="1" si="41"/>
        <v>0.55000000000000004</v>
      </c>
      <c r="L82" s="100">
        <f t="shared" ca="1" si="42"/>
        <v>0.67</v>
      </c>
      <c r="M82" s="100">
        <f t="shared" ca="1" si="47"/>
        <v>35.67</v>
      </c>
      <c r="N82" s="97">
        <f t="shared" ca="1" si="48"/>
        <v>39326</v>
      </c>
      <c r="O82" s="100">
        <f ca="1">VLOOKUP($A82,[2]CurveFetch!$D$8:$V$1000,16,0)</f>
        <v>56.3553</v>
      </c>
      <c r="P82" s="141">
        <f t="shared" ca="1" si="43"/>
        <v>28.17765</v>
      </c>
      <c r="Q82" s="100">
        <f ca="1">VLOOKUP($A82,[2]CurveFetch!$D$8:$V$1000,16,0)</f>
        <v>56.3553</v>
      </c>
      <c r="R82" s="141">
        <f t="shared" ca="1" si="44"/>
        <v>28.17765</v>
      </c>
      <c r="S82" s="100">
        <f ca="1">VLOOKUP($A82,[2]CurveFetch!$D$8:$V$1000,16,0)</f>
        <v>56.3553</v>
      </c>
      <c r="T82" s="141">
        <f t="shared" ca="1" si="45"/>
        <v>28.17765</v>
      </c>
    </row>
    <row r="83" spans="1:20" x14ac:dyDescent="0.2">
      <c r="A83" s="97">
        <f t="shared" ca="1" si="46"/>
        <v>39356</v>
      </c>
      <c r="B83" s="100">
        <f ca="1">VLOOKUP($A83,[2]CurveFetch!$D$8:$R$1000,2,0)</f>
        <v>4.1159999999999997</v>
      </c>
      <c r="C83" s="100">
        <f ca="1">VLOOKUP($A83,[2]CurveFetch!$D$8:$R$1000,7,0)</f>
        <v>0.67</v>
      </c>
      <c r="D83" s="100">
        <f ca="1">VLOOKUP($A83,[2]CurveFetch!$D$8:$R$1000,5,0)</f>
        <v>-0.35499999999999998</v>
      </c>
      <c r="E83" s="100">
        <f ca="1">VLOOKUP($A83,[2]CurveFetch!$D$8:$R$1000,4,0)</f>
        <v>0.01</v>
      </c>
      <c r="F83" s="100">
        <f ca="1">VLOOKUP($A83,[2]CurveFetch!$D$8:$R$1000,15,0)</f>
        <v>0</v>
      </c>
      <c r="G83" s="100">
        <f ca="1">VLOOKUP($A83,[2]CurveFetch!$D$8:$R$1000,3,0)</f>
        <v>-0.23499999999999999</v>
      </c>
      <c r="H83" s="100">
        <f ca="1">VLOOKUP($A83,[2]CurveFetch!$D$8:$R$1000,9,0)</f>
        <v>0</v>
      </c>
      <c r="I83" s="100">
        <f ca="1">VLOOKUP($A83,[2]CurveFetch!$D$8:$R$1000,11,0)</f>
        <v>5.8729912984981002E-2</v>
      </c>
      <c r="J83" s="100">
        <f ca="1">VLOOKUP($A83,[2]CurveFetch!$D$8:$R$1000,8,0)</f>
        <v>0.12</v>
      </c>
      <c r="K83" s="100">
        <f t="shared" ca="1" si="41"/>
        <v>0.55000000000000004</v>
      </c>
      <c r="L83" s="100">
        <f t="shared" ca="1" si="42"/>
        <v>0.67</v>
      </c>
      <c r="M83" s="100">
        <f t="shared" ca="1" si="47"/>
        <v>35.894999999999996</v>
      </c>
      <c r="N83" s="97">
        <f t="shared" ca="1" si="48"/>
        <v>39356</v>
      </c>
      <c r="O83" s="100">
        <f ca="1">VLOOKUP($A83,[2]CurveFetch!$D$8:$V$1000,16,0)</f>
        <v>65.700900000000004</v>
      </c>
      <c r="P83" s="141">
        <f t="shared" ca="1" si="43"/>
        <v>32.850450000000002</v>
      </c>
      <c r="Q83" s="100">
        <f ca="1">VLOOKUP($A83,[2]CurveFetch!$D$8:$V$1000,16,0)</f>
        <v>65.700900000000004</v>
      </c>
      <c r="R83" s="141">
        <f t="shared" ca="1" si="44"/>
        <v>32.850450000000002</v>
      </c>
      <c r="S83" s="100">
        <f ca="1">VLOOKUP($A83,[2]CurveFetch!$D$8:$V$1000,16,0)</f>
        <v>65.700900000000004</v>
      </c>
      <c r="T83" s="141">
        <f t="shared" ca="1" si="45"/>
        <v>32.850450000000002</v>
      </c>
    </row>
    <row r="84" spans="1:20" x14ac:dyDescent="0.2">
      <c r="A84" s="97">
        <f t="shared" ca="1" si="46"/>
        <v>39387</v>
      </c>
      <c r="B84" s="100">
        <f ca="1">VLOOKUP($A84,[2]CurveFetch!$D$8:$R$1000,2,0)</f>
        <v>4.2560000000000002</v>
      </c>
      <c r="C84" s="100">
        <f ca="1">VLOOKUP($A84,[2]CurveFetch!$D$8:$R$1000,7,0)</f>
        <v>0.52</v>
      </c>
      <c r="D84" s="100">
        <f ca="1">VLOOKUP($A84,[2]CurveFetch!$D$8:$R$1000,5,0)</f>
        <v>-0.28999999999999998</v>
      </c>
      <c r="E84" s="100">
        <f ca="1">VLOOKUP($A84,[2]CurveFetch!$D$8:$R$1000,4,0)</f>
        <v>0.01</v>
      </c>
      <c r="F84" s="100">
        <f ca="1">VLOOKUP($A84,[2]CurveFetch!$D$8:$R$1000,15,0)</f>
        <v>0</v>
      </c>
      <c r="G84" s="100">
        <f ca="1">VLOOKUP($A84,[2]CurveFetch!$D$8:$R$1000,3,0)</f>
        <v>-0.19</v>
      </c>
      <c r="H84" s="100">
        <f ca="1">VLOOKUP($A84,[2]CurveFetch!$D$8:$R$1000,9,0)</f>
        <v>0</v>
      </c>
      <c r="I84" s="100">
        <f ca="1">VLOOKUP($A84,[2]CurveFetch!$D$8:$R$1000,11,0)</f>
        <v>5.8796621358473002E-2</v>
      </c>
      <c r="J84" s="100">
        <f ca="1">VLOOKUP($A84,[2]CurveFetch!$D$8:$R$1000,8,0)</f>
        <v>0.56000000000000005</v>
      </c>
      <c r="K84" s="100">
        <f t="shared" ca="1" si="41"/>
        <v>-4.0000000000000036E-2</v>
      </c>
      <c r="L84" s="100">
        <f t="shared" ca="1" si="42"/>
        <v>0.52</v>
      </c>
      <c r="M84" s="100">
        <f t="shared" ca="1" si="47"/>
        <v>35.82</v>
      </c>
      <c r="N84" s="97">
        <f t="shared" ca="1" si="48"/>
        <v>39387</v>
      </c>
      <c r="O84" s="100">
        <f ca="1">VLOOKUP($A84,[2]CurveFetch!$D$8:$V$1000,16,0)</f>
        <v>35.700899999999997</v>
      </c>
      <c r="P84" s="141">
        <f t="shared" ca="1" si="43"/>
        <v>17.850449999999999</v>
      </c>
      <c r="Q84" s="100">
        <f ca="1">VLOOKUP($A84,[2]CurveFetch!$D$8:$V$1000,16,0)</f>
        <v>35.700899999999997</v>
      </c>
      <c r="R84" s="141">
        <f t="shared" ca="1" si="44"/>
        <v>17.850449999999999</v>
      </c>
      <c r="S84" s="100">
        <f ca="1">VLOOKUP($A84,[2]CurveFetch!$D$8:$V$1000,16,0)</f>
        <v>35.700899999999997</v>
      </c>
      <c r="T84" s="141">
        <f t="shared" ca="1" si="45"/>
        <v>17.850449999999999</v>
      </c>
    </row>
    <row r="85" spans="1:20" x14ac:dyDescent="0.2">
      <c r="A85" s="97">
        <f t="shared" ca="1" si="46"/>
        <v>39417</v>
      </c>
      <c r="B85" s="100">
        <f ca="1">VLOOKUP($A85,[2]CurveFetch!$D$8:$R$1000,2,0)</f>
        <v>4.3810000000000002</v>
      </c>
      <c r="C85" s="100">
        <f ca="1">VLOOKUP($A85,[2]CurveFetch!$D$8:$R$1000,7,0)</f>
        <v>0.52</v>
      </c>
      <c r="D85" s="100">
        <f ca="1">VLOOKUP($A85,[2]CurveFetch!$D$8:$R$1000,5,0)</f>
        <v>-0.28999999999999998</v>
      </c>
      <c r="E85" s="100">
        <f ca="1">VLOOKUP($A85,[2]CurveFetch!$D$8:$R$1000,4,0)</f>
        <v>0.01</v>
      </c>
      <c r="F85" s="100">
        <f ca="1">VLOOKUP($A85,[2]CurveFetch!$D$8:$R$1000,15,0)</f>
        <v>0</v>
      </c>
      <c r="G85" s="100">
        <f ca="1">VLOOKUP($A85,[2]CurveFetch!$D$8:$R$1000,3,0)</f>
        <v>-0.19</v>
      </c>
      <c r="H85" s="100">
        <f ca="1">VLOOKUP($A85,[2]CurveFetch!$D$8:$R$1000,9,0)</f>
        <v>0</v>
      </c>
      <c r="I85" s="100">
        <f ca="1">VLOOKUP($A85,[2]CurveFetch!$D$8:$R$1000,11,0)</f>
        <v>5.8861177850357001E-2</v>
      </c>
      <c r="J85" s="100">
        <f ca="1">VLOOKUP($A85,[2]CurveFetch!$D$8:$R$1000,8,0)</f>
        <v>0.56000000000000005</v>
      </c>
      <c r="K85" s="100">
        <f t="shared" ca="1" si="41"/>
        <v>-4.0000000000000036E-2</v>
      </c>
      <c r="L85" s="100">
        <f t="shared" ca="1" si="42"/>
        <v>0.52</v>
      </c>
      <c r="M85" s="100">
        <f t="shared" ca="1" si="47"/>
        <v>36.7575</v>
      </c>
      <c r="N85" s="97">
        <f t="shared" ca="1" si="48"/>
        <v>39417</v>
      </c>
      <c r="O85" s="100">
        <f ca="1">VLOOKUP($A85,[2]CurveFetch!$D$8:$V$1000,16,0)</f>
        <v>20.700900000000001</v>
      </c>
      <c r="P85" s="141">
        <f t="shared" ca="1" si="43"/>
        <v>10.35045</v>
      </c>
      <c r="Q85" s="100">
        <f ca="1">VLOOKUP($A85,[2]CurveFetch!$D$8:$V$1000,16,0)</f>
        <v>20.700900000000001</v>
      </c>
      <c r="R85" s="141">
        <f t="shared" ca="1" si="44"/>
        <v>10.35045</v>
      </c>
      <c r="S85" s="100">
        <f ca="1">VLOOKUP($A85,[2]CurveFetch!$D$8:$V$1000,16,0)</f>
        <v>20.700900000000001</v>
      </c>
      <c r="T85" s="141">
        <f t="shared" ca="1" si="45"/>
        <v>10.35045</v>
      </c>
    </row>
    <row r="86" spans="1:20" x14ac:dyDescent="0.2">
      <c r="A86" s="97">
        <f t="shared" ca="1" si="46"/>
        <v>39448</v>
      </c>
      <c r="B86" s="100">
        <f ca="1">VLOOKUP($A86,[2]CurveFetch!$D$8:$R$1000,2,0)</f>
        <v>4.4950000000000001</v>
      </c>
      <c r="C86" s="100">
        <f ca="1">VLOOKUP($A86,[2]CurveFetch!$D$8:$R$1000,7,0)</f>
        <v>0.52</v>
      </c>
      <c r="D86" s="100">
        <f ca="1">VLOOKUP($A86,[2]CurveFetch!$D$8:$R$1000,5,0)</f>
        <v>-0.28999999999999998</v>
      </c>
      <c r="E86" s="100">
        <f ca="1">VLOOKUP($A86,[2]CurveFetch!$D$8:$R$1000,4,0)</f>
        <v>0.01</v>
      </c>
      <c r="F86" s="100">
        <f ca="1">VLOOKUP($A86,[2]CurveFetch!$D$8:$R$1000,15,0)</f>
        <v>0</v>
      </c>
      <c r="G86" s="100">
        <f ca="1">VLOOKUP($A86,[2]CurveFetch!$D$8:$R$1000,3,0)</f>
        <v>-0.19</v>
      </c>
      <c r="H86" s="100">
        <f ca="1">VLOOKUP($A86,[2]CurveFetch!$D$8:$R$1000,9,0)</f>
        <v>0</v>
      </c>
      <c r="I86" s="100">
        <f ca="1">VLOOKUP($A86,[2]CurveFetch!$D$8:$R$1000,11,0)</f>
        <v>5.8927886226759998E-2</v>
      </c>
      <c r="J86" s="100">
        <f ca="1">VLOOKUP($A86,[2]CurveFetch!$D$8:$R$1000,8,0)</f>
        <v>0.56000000000000005</v>
      </c>
      <c r="K86" s="100">
        <f t="shared" ca="1" si="41"/>
        <v>-4.0000000000000036E-2</v>
      </c>
      <c r="L86" s="100">
        <f t="shared" ca="1" si="42"/>
        <v>0.52</v>
      </c>
      <c r="M86" s="100">
        <f t="shared" ca="1" si="47"/>
        <v>37.612500000000004</v>
      </c>
      <c r="N86" s="97">
        <f t="shared" ca="1" si="48"/>
        <v>39448</v>
      </c>
      <c r="O86" s="100">
        <f ca="1">VLOOKUP($A86,[2]CurveFetch!$D$8:$V$1000,16,0)</f>
        <v>51.990200000000002</v>
      </c>
      <c r="P86" s="141">
        <f t="shared" ca="1" si="43"/>
        <v>25.995100000000001</v>
      </c>
      <c r="Q86" s="100">
        <f ca="1">VLOOKUP($A86,[2]CurveFetch!$D$8:$V$1000,16,0)</f>
        <v>51.990200000000002</v>
      </c>
      <c r="R86" s="141">
        <f t="shared" ca="1" si="44"/>
        <v>25.995100000000001</v>
      </c>
      <c r="S86" s="100">
        <f ca="1">VLOOKUP($A86,[2]CurveFetch!$D$8:$V$1000,16,0)</f>
        <v>51.990200000000002</v>
      </c>
      <c r="T86" s="141">
        <f t="shared" ca="1" si="45"/>
        <v>25.995100000000001</v>
      </c>
    </row>
    <row r="87" spans="1:20" x14ac:dyDescent="0.2">
      <c r="A87" s="97">
        <f t="shared" ca="1" si="46"/>
        <v>39479</v>
      </c>
      <c r="B87" s="100">
        <f ca="1">VLOOKUP($A87,[2]CurveFetch!$D$8:$R$1000,2,0)</f>
        <v>4.3890000000000002</v>
      </c>
      <c r="C87" s="100">
        <f ca="1">VLOOKUP($A87,[2]CurveFetch!$D$8:$R$1000,7,0)</f>
        <v>0.52</v>
      </c>
      <c r="D87" s="100">
        <f ca="1">VLOOKUP($A87,[2]CurveFetch!$D$8:$R$1000,5,0)</f>
        <v>-0.28999999999999998</v>
      </c>
      <c r="E87" s="100">
        <f ca="1">VLOOKUP($A87,[2]CurveFetch!$D$8:$R$1000,4,0)</f>
        <v>0.01</v>
      </c>
      <c r="F87" s="100">
        <f ca="1">VLOOKUP($A87,[2]CurveFetch!$D$8:$R$1000,15,0)</f>
        <v>0</v>
      </c>
      <c r="G87" s="100">
        <f ca="1">VLOOKUP($A87,[2]CurveFetch!$D$8:$R$1000,3,0)</f>
        <v>-0.19</v>
      </c>
      <c r="H87" s="100">
        <f ca="1">VLOOKUP($A87,[2]CurveFetch!$D$8:$R$1000,9,0)</f>
        <v>0</v>
      </c>
      <c r="I87" s="100">
        <f ca="1">VLOOKUP($A87,[2]CurveFetch!$D$8:$R$1000,11,0)</f>
        <v>5.8985313288677003E-2</v>
      </c>
      <c r="J87" s="100">
        <f ca="1">VLOOKUP($A87,[2]CurveFetch!$D$8:$R$1000,8,0)</f>
        <v>0.56000000000000005</v>
      </c>
      <c r="K87" s="100">
        <f t="shared" ca="1" si="41"/>
        <v>-4.0000000000000036E-2</v>
      </c>
      <c r="L87" s="100">
        <f t="shared" ca="1" si="42"/>
        <v>0.52</v>
      </c>
      <c r="M87" s="100">
        <f t="shared" ca="1" si="47"/>
        <v>36.817500000000003</v>
      </c>
      <c r="N87" s="97">
        <f t="shared" ca="1" si="48"/>
        <v>39479</v>
      </c>
      <c r="O87" s="100">
        <f ca="1">VLOOKUP($A87,[2]CurveFetch!$D$8:$V$1000,16,0)</f>
        <v>41.990200000000002</v>
      </c>
      <c r="P87" s="141">
        <f t="shared" ca="1" si="43"/>
        <v>20.995100000000001</v>
      </c>
      <c r="Q87" s="100">
        <f ca="1">VLOOKUP($A87,[2]CurveFetch!$D$8:$V$1000,16,0)</f>
        <v>41.990200000000002</v>
      </c>
      <c r="R87" s="141">
        <f t="shared" ca="1" si="44"/>
        <v>20.995100000000001</v>
      </c>
      <c r="S87" s="100">
        <f ca="1">VLOOKUP($A87,[2]CurveFetch!$D$8:$V$1000,16,0)</f>
        <v>41.990200000000002</v>
      </c>
      <c r="T87" s="141">
        <f t="shared" ca="1" si="45"/>
        <v>20.995100000000001</v>
      </c>
    </row>
    <row r="88" spans="1:20" x14ac:dyDescent="0.2">
      <c r="A88" s="97">
        <f t="shared" ca="1" si="46"/>
        <v>39508</v>
      </c>
      <c r="B88" s="100">
        <f ca="1">VLOOKUP($A88,[2]CurveFetch!$D$8:$R$1000,2,0)</f>
        <v>4.2389999999999999</v>
      </c>
      <c r="C88" s="100">
        <f ca="1">VLOOKUP($A88,[2]CurveFetch!$D$8:$R$1000,7,0)</f>
        <v>0.52</v>
      </c>
      <c r="D88" s="100">
        <f ca="1">VLOOKUP($A88,[2]CurveFetch!$D$8:$R$1000,5,0)</f>
        <v>-0.28999999999999998</v>
      </c>
      <c r="E88" s="100">
        <f ca="1">VLOOKUP($A88,[2]CurveFetch!$D$8:$R$1000,4,0)</f>
        <v>0.01</v>
      </c>
      <c r="F88" s="100">
        <f ca="1">VLOOKUP($A88,[2]CurveFetch!$D$8:$R$1000,15,0)</f>
        <v>0</v>
      </c>
      <c r="G88" s="100">
        <f ca="1">VLOOKUP($A88,[2]CurveFetch!$D$8:$R$1000,3,0)</f>
        <v>-0.19</v>
      </c>
      <c r="H88" s="100">
        <f ca="1">VLOOKUP($A88,[2]CurveFetch!$D$8:$R$1000,9,0)</f>
        <v>0</v>
      </c>
      <c r="I88" s="100">
        <f ca="1">VLOOKUP($A88,[2]CurveFetch!$D$8:$R$1000,11,0)</f>
        <v>5.9030895515926003E-2</v>
      </c>
      <c r="J88" s="100">
        <f ca="1">VLOOKUP($A88,[2]CurveFetch!$D$8:$R$1000,8,0)</f>
        <v>0.56000000000000005</v>
      </c>
      <c r="K88" s="100">
        <f t="shared" ca="1" si="41"/>
        <v>-4.0000000000000036E-2</v>
      </c>
      <c r="L88" s="100">
        <f t="shared" ca="1" si="42"/>
        <v>0.52</v>
      </c>
      <c r="M88" s="100">
        <f t="shared" ca="1" si="47"/>
        <v>35.692500000000003</v>
      </c>
      <c r="N88" s="97">
        <f t="shared" ca="1" si="48"/>
        <v>39508</v>
      </c>
      <c r="O88" s="100">
        <f ca="1">VLOOKUP($A88,[2]CurveFetch!$D$8:$V$1000,16,0)</f>
        <v>31.990200000000002</v>
      </c>
      <c r="P88" s="141">
        <f t="shared" ca="1" si="43"/>
        <v>15.995100000000001</v>
      </c>
      <c r="Q88" s="100">
        <f ca="1">VLOOKUP($A88,[2]CurveFetch!$D$8:$V$1000,16,0)</f>
        <v>31.990200000000002</v>
      </c>
      <c r="R88" s="141">
        <f t="shared" ca="1" si="44"/>
        <v>15.995100000000001</v>
      </c>
      <c r="S88" s="100">
        <f ca="1">VLOOKUP($A88,[2]CurveFetch!$D$8:$V$1000,16,0)</f>
        <v>31.990200000000002</v>
      </c>
      <c r="T88" s="141">
        <f t="shared" ca="1" si="45"/>
        <v>15.995100000000001</v>
      </c>
    </row>
    <row r="89" spans="1:20" x14ac:dyDescent="0.2">
      <c r="A89" s="97">
        <f t="shared" ca="1" si="46"/>
        <v>39539</v>
      </c>
      <c r="B89" s="100">
        <f ca="1">VLOOKUP($A89,[2]CurveFetch!$D$8:$R$1000,2,0)</f>
        <v>4.056</v>
      </c>
      <c r="C89" s="100">
        <f ca="1">VLOOKUP($A89,[2]CurveFetch!$D$8:$R$1000,7,0)</f>
        <v>0.67</v>
      </c>
      <c r="D89" s="100">
        <f ca="1">VLOOKUP($A89,[2]CurveFetch!$D$8:$R$1000,5,0)</f>
        <v>-0.35499999999999998</v>
      </c>
      <c r="E89" s="100">
        <f ca="1">VLOOKUP($A89,[2]CurveFetch!$D$8:$R$1000,4,0)</f>
        <v>0.01</v>
      </c>
      <c r="F89" s="100">
        <f ca="1">VLOOKUP($A89,[2]CurveFetch!$D$8:$R$1000,15,0)</f>
        <v>0</v>
      </c>
      <c r="G89" s="100">
        <f ca="1">VLOOKUP($A89,[2]CurveFetch!$D$8:$R$1000,3,0)</f>
        <v>-0.23499999999999999</v>
      </c>
      <c r="H89" s="100">
        <f ca="1">VLOOKUP($A89,[2]CurveFetch!$D$8:$R$1000,9,0)</f>
        <v>0</v>
      </c>
      <c r="I89" s="100">
        <f ca="1">VLOOKUP($A89,[2]CurveFetch!$D$8:$R$1000,11,0)</f>
        <v>5.9079621345816999E-2</v>
      </c>
      <c r="J89" s="100">
        <f ca="1">VLOOKUP($A89,[2]CurveFetch!$D$8:$R$1000,8,0)</f>
        <v>0.12</v>
      </c>
      <c r="K89" s="100">
        <f t="shared" ca="1" si="41"/>
        <v>0.55000000000000004</v>
      </c>
      <c r="L89" s="100">
        <f t="shared" ca="1" si="42"/>
        <v>0.67</v>
      </c>
      <c r="M89" s="100">
        <f t="shared" ca="1" si="47"/>
        <v>35.445</v>
      </c>
      <c r="N89" s="97">
        <f t="shared" ca="1" si="48"/>
        <v>39539</v>
      </c>
      <c r="O89" s="100">
        <f ca="1">VLOOKUP($A89,[2]CurveFetch!$D$8:$V$1000,16,0)</f>
        <v>30.982099999999999</v>
      </c>
      <c r="P89" s="141">
        <f t="shared" ca="1" si="43"/>
        <v>15.49105</v>
      </c>
      <c r="Q89" s="100">
        <f ca="1">VLOOKUP($A89,[2]CurveFetch!$D$8:$V$1000,16,0)</f>
        <v>30.982099999999999</v>
      </c>
      <c r="R89" s="141">
        <f t="shared" ca="1" si="44"/>
        <v>15.49105</v>
      </c>
      <c r="S89" s="100">
        <f ca="1">VLOOKUP($A89,[2]CurveFetch!$D$8:$V$1000,16,0)</f>
        <v>30.982099999999999</v>
      </c>
      <c r="T89" s="141">
        <f t="shared" ca="1" si="45"/>
        <v>15.49105</v>
      </c>
    </row>
    <row r="90" spans="1:20" x14ac:dyDescent="0.2">
      <c r="A90" s="97">
        <f t="shared" ca="1" si="46"/>
        <v>39569</v>
      </c>
      <c r="B90" s="100">
        <f ca="1">VLOOKUP($A90,[2]CurveFetch!$D$8:$R$1000,2,0)</f>
        <v>4.0309999999999997</v>
      </c>
      <c r="C90" s="100">
        <f ca="1">VLOOKUP($A90,[2]CurveFetch!$D$8:$R$1000,7,0)</f>
        <v>0.67</v>
      </c>
      <c r="D90" s="100">
        <f ca="1">VLOOKUP($A90,[2]CurveFetch!$D$8:$R$1000,5,0)</f>
        <v>-0.35499999999999998</v>
      </c>
      <c r="E90" s="100">
        <f ca="1">VLOOKUP($A90,[2]CurveFetch!$D$8:$R$1000,4,0)</f>
        <v>0.01</v>
      </c>
      <c r="F90" s="100">
        <f ca="1">VLOOKUP($A90,[2]CurveFetch!$D$8:$R$1000,15,0)</f>
        <v>0</v>
      </c>
      <c r="G90" s="100">
        <f ca="1">VLOOKUP($A90,[2]CurveFetch!$D$8:$R$1000,3,0)</f>
        <v>-0.23499999999999999</v>
      </c>
      <c r="H90" s="100">
        <f ca="1">VLOOKUP($A90,[2]CurveFetch!$D$8:$R$1000,9,0)</f>
        <v>0</v>
      </c>
      <c r="I90" s="100">
        <f ca="1">VLOOKUP($A90,[2]CurveFetch!$D$8:$R$1000,11,0)</f>
        <v>5.9126775375497001E-2</v>
      </c>
      <c r="J90" s="100">
        <f ca="1">VLOOKUP($A90,[2]CurveFetch!$D$8:$R$1000,8,0)</f>
        <v>0.12</v>
      </c>
      <c r="K90" s="100">
        <f t="shared" ca="1" si="41"/>
        <v>0.55000000000000004</v>
      </c>
      <c r="L90" s="100">
        <f t="shared" ca="1" si="42"/>
        <v>0.67</v>
      </c>
      <c r="M90" s="100">
        <f t="shared" ca="1" si="47"/>
        <v>35.2575</v>
      </c>
      <c r="N90" s="97">
        <f t="shared" ca="1" si="48"/>
        <v>39569</v>
      </c>
      <c r="O90" s="100">
        <f ca="1">VLOOKUP($A90,[2]CurveFetch!$D$8:$V$1000,16,0)</f>
        <v>35.982100000000003</v>
      </c>
      <c r="P90" s="141">
        <f t="shared" ca="1" si="43"/>
        <v>17.991050000000001</v>
      </c>
      <c r="Q90" s="100">
        <f ca="1">VLOOKUP($A90,[2]CurveFetch!$D$8:$V$1000,16,0)</f>
        <v>35.982100000000003</v>
      </c>
      <c r="R90" s="141">
        <f t="shared" ca="1" si="44"/>
        <v>17.991050000000001</v>
      </c>
      <c r="S90" s="100">
        <f ca="1">VLOOKUP($A90,[2]CurveFetch!$D$8:$V$1000,16,0)</f>
        <v>35.982100000000003</v>
      </c>
      <c r="T90" s="141">
        <f t="shared" ca="1" si="45"/>
        <v>17.991050000000001</v>
      </c>
    </row>
    <row r="91" spans="1:20" x14ac:dyDescent="0.2">
      <c r="A91" s="97">
        <f t="shared" ca="1" si="46"/>
        <v>39600</v>
      </c>
      <c r="B91" s="100">
        <f ca="1">VLOOKUP($A91,[2]CurveFetch!$D$8:$R$1000,2,0)</f>
        <v>4.0599999999999996</v>
      </c>
      <c r="C91" s="100">
        <f ca="1">VLOOKUP($A91,[2]CurveFetch!$D$8:$R$1000,7,0)</f>
        <v>0.67</v>
      </c>
      <c r="D91" s="100">
        <f ca="1">VLOOKUP($A91,[2]CurveFetch!$D$8:$R$1000,5,0)</f>
        <v>-0.35499999999999998</v>
      </c>
      <c r="E91" s="100">
        <f ca="1">VLOOKUP($A91,[2]CurveFetch!$D$8:$R$1000,4,0)</f>
        <v>0.01</v>
      </c>
      <c r="F91" s="100">
        <f ca="1">VLOOKUP($A91,[2]CurveFetch!$D$8:$R$1000,15,0)</f>
        <v>0</v>
      </c>
      <c r="G91" s="100">
        <f ca="1">VLOOKUP($A91,[2]CurveFetch!$D$8:$R$1000,3,0)</f>
        <v>-0.23499999999999999</v>
      </c>
      <c r="H91" s="100">
        <f ca="1">VLOOKUP($A91,[2]CurveFetch!$D$8:$R$1000,9,0)</f>
        <v>0</v>
      </c>
      <c r="I91" s="100">
        <f ca="1">VLOOKUP($A91,[2]CurveFetch!$D$8:$R$1000,11,0)</f>
        <v>5.9175501206941997E-2</v>
      </c>
      <c r="J91" s="100">
        <f ca="1">VLOOKUP($A91,[2]CurveFetch!$D$8:$R$1000,8,0)</f>
        <v>0.12</v>
      </c>
      <c r="K91" s="100">
        <f t="shared" ca="1" si="41"/>
        <v>0.55000000000000004</v>
      </c>
      <c r="L91" s="100">
        <f t="shared" ca="1" si="42"/>
        <v>0.67</v>
      </c>
      <c r="M91" s="100">
        <f t="shared" ca="1" si="47"/>
        <v>35.474999999999994</v>
      </c>
      <c r="N91" s="97">
        <f t="shared" ca="1" si="48"/>
        <v>39600</v>
      </c>
      <c r="O91" s="100">
        <f ca="1">VLOOKUP($A91,[2]CurveFetch!$D$8:$V$1000,16,0)</f>
        <v>60.982100000000003</v>
      </c>
      <c r="P91" s="141">
        <f t="shared" ca="1" si="43"/>
        <v>30.491050000000001</v>
      </c>
      <c r="Q91" s="100">
        <f ca="1">VLOOKUP($A91,[2]CurveFetch!$D$8:$V$1000,16,0)</f>
        <v>60.982100000000003</v>
      </c>
      <c r="R91" s="141">
        <f t="shared" ca="1" si="44"/>
        <v>30.491050000000001</v>
      </c>
      <c r="S91" s="100">
        <f ca="1">VLOOKUP($A91,[2]CurveFetch!$D$8:$V$1000,16,0)</f>
        <v>60.982100000000003</v>
      </c>
      <c r="T91" s="141">
        <f t="shared" ca="1" si="45"/>
        <v>30.491050000000001</v>
      </c>
    </row>
    <row r="92" spans="1:20" x14ac:dyDescent="0.2">
      <c r="A92" s="97">
        <f t="shared" ca="1" si="46"/>
        <v>39630</v>
      </c>
      <c r="B92" s="100">
        <f ca="1">VLOOKUP($A92,[2]CurveFetch!$D$8:$R$1000,2,0)</f>
        <v>4.09</v>
      </c>
      <c r="C92" s="100">
        <f ca="1">VLOOKUP($A92,[2]CurveFetch!$D$8:$R$1000,7,0)</f>
        <v>0.67</v>
      </c>
      <c r="D92" s="100">
        <f ca="1">VLOOKUP($A92,[2]CurveFetch!$D$8:$R$1000,5,0)</f>
        <v>-0.35499999999999998</v>
      </c>
      <c r="E92" s="100">
        <f ca="1">VLOOKUP($A92,[2]CurveFetch!$D$8:$R$1000,4,0)</f>
        <v>0.01</v>
      </c>
      <c r="F92" s="100">
        <f ca="1">VLOOKUP($A92,[2]CurveFetch!$D$8:$R$1000,15,0)</f>
        <v>0</v>
      </c>
      <c r="G92" s="100">
        <f ca="1">VLOOKUP($A92,[2]CurveFetch!$D$8:$R$1000,3,0)</f>
        <v>-0.23499999999999999</v>
      </c>
      <c r="H92" s="100">
        <f ca="1">VLOOKUP($A92,[2]CurveFetch!$D$8:$R$1000,9,0)</f>
        <v>0</v>
      </c>
      <c r="I92" s="100">
        <f ca="1">VLOOKUP($A92,[2]CurveFetch!$D$8:$R$1000,11,0)</f>
        <v>5.9222655238123999E-2</v>
      </c>
      <c r="J92" s="100">
        <f ca="1">VLOOKUP($A92,[2]CurveFetch!$D$8:$R$1000,8,0)</f>
        <v>0.12</v>
      </c>
      <c r="K92" s="100">
        <f t="shared" ca="1" si="41"/>
        <v>0.55000000000000004</v>
      </c>
      <c r="L92" s="100">
        <f t="shared" ca="1" si="42"/>
        <v>0.67</v>
      </c>
      <c r="M92" s="100">
        <f t="shared" ca="1" si="47"/>
        <v>35.699999999999996</v>
      </c>
      <c r="N92" s="97">
        <f t="shared" ca="1" si="48"/>
        <v>39630</v>
      </c>
      <c r="O92" s="100">
        <f ca="1">VLOOKUP($A92,[2]CurveFetch!$D$8:$V$1000,16,0)</f>
        <v>62.931800000000003</v>
      </c>
      <c r="P92" s="141">
        <f t="shared" ca="1" si="43"/>
        <v>31.465900000000001</v>
      </c>
      <c r="Q92" s="100">
        <f ca="1">VLOOKUP($A92,[2]CurveFetch!$D$8:$V$1000,16,0)</f>
        <v>62.931800000000003</v>
      </c>
      <c r="R92" s="141">
        <f t="shared" ca="1" si="44"/>
        <v>31.465900000000001</v>
      </c>
      <c r="S92" s="100">
        <f ca="1">VLOOKUP($A92,[2]CurveFetch!$D$8:$V$1000,16,0)</f>
        <v>62.931800000000003</v>
      </c>
      <c r="T92" s="141">
        <f t="shared" ca="1" si="45"/>
        <v>31.465900000000001</v>
      </c>
    </row>
    <row r="93" spans="1:20" x14ac:dyDescent="0.2">
      <c r="A93" s="97">
        <f t="shared" ca="1" si="46"/>
        <v>39661</v>
      </c>
      <c r="B93" s="100">
        <f ca="1">VLOOKUP($A93,[2]CurveFetch!$D$8:$R$1000,2,0)</f>
        <v>4.1100000000000003</v>
      </c>
      <c r="C93" s="100">
        <f ca="1">VLOOKUP($A93,[2]CurveFetch!$D$8:$R$1000,7,0)</f>
        <v>0.67</v>
      </c>
      <c r="D93" s="100">
        <f ca="1">VLOOKUP($A93,[2]CurveFetch!$D$8:$R$1000,5,0)</f>
        <v>-0.35499999999999998</v>
      </c>
      <c r="E93" s="100">
        <f ca="1">VLOOKUP($A93,[2]CurveFetch!$D$8:$R$1000,4,0)</f>
        <v>0.01</v>
      </c>
      <c r="F93" s="100">
        <f ca="1">VLOOKUP($A93,[2]CurveFetch!$D$8:$R$1000,15,0)</f>
        <v>0</v>
      </c>
      <c r="G93" s="100">
        <f ca="1">VLOOKUP($A93,[2]CurveFetch!$D$8:$R$1000,3,0)</f>
        <v>-0.23499999999999999</v>
      </c>
      <c r="H93" s="100">
        <f ca="1">VLOOKUP($A93,[2]CurveFetch!$D$8:$R$1000,9,0)</f>
        <v>0</v>
      </c>
      <c r="I93" s="100">
        <f ca="1">VLOOKUP($A93,[2]CurveFetch!$D$8:$R$1000,11,0)</f>
        <v>5.9271381071122002E-2</v>
      </c>
      <c r="J93" s="100">
        <f ca="1">VLOOKUP($A93,[2]CurveFetch!$D$8:$R$1000,8,0)</f>
        <v>0.12</v>
      </c>
      <c r="K93" s="100">
        <f t="shared" ca="1" si="41"/>
        <v>0.55000000000000004</v>
      </c>
      <c r="L93" s="100">
        <f t="shared" ca="1" si="42"/>
        <v>0.67</v>
      </c>
      <c r="M93" s="100">
        <f t="shared" ca="1" si="47"/>
        <v>35.85</v>
      </c>
      <c r="N93" s="97">
        <f t="shared" ca="1" si="48"/>
        <v>39661</v>
      </c>
      <c r="O93" s="100">
        <f ca="1">VLOOKUP($A93,[2]CurveFetch!$D$8:$V$1000,16,0)</f>
        <v>72.931799999999996</v>
      </c>
      <c r="P93" s="141">
        <f t="shared" ca="1" si="43"/>
        <v>36.465899999999998</v>
      </c>
      <c r="Q93" s="100">
        <f ca="1">VLOOKUP($A93,[2]CurveFetch!$D$8:$V$1000,16,0)</f>
        <v>72.931799999999996</v>
      </c>
      <c r="R93" s="141">
        <f t="shared" ca="1" si="44"/>
        <v>36.465899999999998</v>
      </c>
      <c r="S93" s="100">
        <f ca="1">VLOOKUP($A93,[2]CurveFetch!$D$8:$V$1000,16,0)</f>
        <v>72.931799999999996</v>
      </c>
      <c r="T93" s="141">
        <f t="shared" ca="1" si="45"/>
        <v>36.465899999999998</v>
      </c>
    </row>
    <row r="94" spans="1:20" x14ac:dyDescent="0.2">
      <c r="A94" s="97">
        <f t="shared" ca="1" si="46"/>
        <v>39692</v>
      </c>
      <c r="B94" s="100">
        <f ca="1">VLOOKUP($A94,[2]CurveFetch!$D$8:$R$1000,2,0)</f>
        <v>4.1310000000000002</v>
      </c>
      <c r="C94" s="100">
        <f ca="1">VLOOKUP($A94,[2]CurveFetch!$D$8:$R$1000,7,0)</f>
        <v>0.67</v>
      </c>
      <c r="D94" s="100">
        <f ca="1">VLOOKUP($A94,[2]CurveFetch!$D$8:$R$1000,5,0)</f>
        <v>-0.35499999999999998</v>
      </c>
      <c r="E94" s="100">
        <f ca="1">VLOOKUP($A94,[2]CurveFetch!$D$8:$R$1000,4,0)</f>
        <v>0.01</v>
      </c>
      <c r="F94" s="100">
        <f ca="1">VLOOKUP($A94,[2]CurveFetch!$D$8:$R$1000,15,0)</f>
        <v>0</v>
      </c>
      <c r="G94" s="100">
        <f ca="1">VLOOKUP($A94,[2]CurveFetch!$D$8:$R$1000,3,0)</f>
        <v>-0.23499999999999999</v>
      </c>
      <c r="H94" s="100">
        <f ca="1">VLOOKUP($A94,[2]CurveFetch!$D$8:$R$1000,9,0)</f>
        <v>0</v>
      </c>
      <c r="I94" s="100">
        <f ca="1">VLOOKUP($A94,[2]CurveFetch!$D$8:$R$1000,11,0)</f>
        <v>5.9320106904909999E-2</v>
      </c>
      <c r="J94" s="100">
        <f ca="1">VLOOKUP($A94,[2]CurveFetch!$D$8:$R$1000,8,0)</f>
        <v>0.12</v>
      </c>
      <c r="K94" s="100">
        <f t="shared" ca="1" si="41"/>
        <v>0.55000000000000004</v>
      </c>
      <c r="L94" s="100">
        <f t="shared" ca="1" si="42"/>
        <v>0.67</v>
      </c>
      <c r="M94" s="100">
        <f t="shared" ca="1" si="47"/>
        <v>36.0075</v>
      </c>
      <c r="N94" s="97">
        <f t="shared" ca="1" si="48"/>
        <v>39692</v>
      </c>
      <c r="O94" s="100">
        <f ca="1">VLOOKUP($A94,[2]CurveFetch!$D$8:$V$1000,16,0)</f>
        <v>52.931800000000003</v>
      </c>
      <c r="P94" s="141">
        <f t="shared" ca="1" si="43"/>
        <v>26.465900000000001</v>
      </c>
      <c r="Q94" s="100">
        <f ca="1">VLOOKUP($A94,[2]CurveFetch!$D$8:$V$1000,16,0)</f>
        <v>52.931800000000003</v>
      </c>
      <c r="R94" s="141">
        <f t="shared" ca="1" si="44"/>
        <v>26.465900000000001</v>
      </c>
      <c r="S94" s="100">
        <f ca="1">VLOOKUP($A94,[2]CurveFetch!$D$8:$V$1000,16,0)</f>
        <v>52.931800000000003</v>
      </c>
      <c r="T94" s="141">
        <f t="shared" ca="1" si="45"/>
        <v>26.465900000000001</v>
      </c>
    </row>
    <row r="95" spans="1:20" x14ac:dyDescent="0.2">
      <c r="A95" s="97">
        <f t="shared" ca="1" si="46"/>
        <v>39722</v>
      </c>
      <c r="B95" s="100">
        <f ca="1">VLOOKUP($A95,[2]CurveFetch!$D$8:$R$1000,2,0)</f>
        <v>4.1609999999999996</v>
      </c>
      <c r="C95" s="100">
        <f ca="1">VLOOKUP($A95,[2]CurveFetch!$D$8:$R$1000,7,0)</f>
        <v>0.67</v>
      </c>
      <c r="D95" s="100">
        <f ca="1">VLOOKUP($A95,[2]CurveFetch!$D$8:$R$1000,5,0)</f>
        <v>-0.35499999999999998</v>
      </c>
      <c r="E95" s="100">
        <f ca="1">VLOOKUP($A95,[2]CurveFetch!$D$8:$R$1000,4,0)</f>
        <v>0.01</v>
      </c>
      <c r="F95" s="100">
        <f ca="1">VLOOKUP($A95,[2]CurveFetch!$D$8:$R$1000,15,0)</f>
        <v>0</v>
      </c>
      <c r="G95" s="100">
        <f ca="1">VLOOKUP($A95,[2]CurveFetch!$D$8:$R$1000,3,0)</f>
        <v>-0.23499999999999999</v>
      </c>
      <c r="H95" s="100">
        <f ca="1">VLOOKUP($A95,[2]CurveFetch!$D$8:$R$1000,9,0)</f>
        <v>0</v>
      </c>
      <c r="I95" s="100">
        <f ca="1">VLOOKUP($A95,[2]CurveFetch!$D$8:$R$1000,11,0)</f>
        <v>5.9367260938358E-2</v>
      </c>
      <c r="J95" s="100">
        <f ca="1">VLOOKUP($A95,[2]CurveFetch!$D$8:$R$1000,8,0)</f>
        <v>0.12</v>
      </c>
      <c r="K95" s="100">
        <f t="shared" ca="1" si="41"/>
        <v>0.55000000000000004</v>
      </c>
      <c r="L95" s="100">
        <f t="shared" ca="1" si="42"/>
        <v>0.67</v>
      </c>
      <c r="M95" s="100">
        <f t="shared" ca="1" si="47"/>
        <v>36.232499999999995</v>
      </c>
      <c r="N95" s="97">
        <f t="shared" ca="1" si="48"/>
        <v>39722</v>
      </c>
      <c r="O95" s="100">
        <f ca="1">VLOOKUP($A95,[2]CurveFetch!$D$8:$V$1000,16,0)</f>
        <v>65.070999999999998</v>
      </c>
      <c r="P95" s="141">
        <f t="shared" ca="1" si="43"/>
        <v>32.535499999999999</v>
      </c>
      <c r="Q95" s="100">
        <f ca="1">VLOOKUP($A95,[2]CurveFetch!$D$8:$V$1000,16,0)</f>
        <v>65.070999999999998</v>
      </c>
      <c r="R95" s="141">
        <f t="shared" ca="1" si="44"/>
        <v>32.535499999999999</v>
      </c>
      <c r="S95" s="100">
        <f ca="1">VLOOKUP($A95,[2]CurveFetch!$D$8:$V$1000,16,0)</f>
        <v>65.070999999999998</v>
      </c>
      <c r="T95" s="141">
        <f t="shared" ca="1" si="45"/>
        <v>32.535499999999999</v>
      </c>
    </row>
    <row r="96" spans="1:20" x14ac:dyDescent="0.2">
      <c r="A96" s="97">
        <f t="shared" ca="1" si="46"/>
        <v>39753</v>
      </c>
      <c r="B96" s="100">
        <f ca="1">VLOOKUP($A96,[2]CurveFetch!$D$8:$R$1000,2,0)</f>
        <v>4.3010000000000002</v>
      </c>
      <c r="C96" s="100">
        <f ca="1">VLOOKUP($A96,[2]CurveFetch!$D$8:$R$1000,7,0)</f>
        <v>0.52</v>
      </c>
      <c r="D96" s="100">
        <f ca="1">VLOOKUP($A96,[2]CurveFetch!$D$8:$R$1000,5,0)</f>
        <v>-0.28999999999999998</v>
      </c>
      <c r="E96" s="100">
        <f ca="1">VLOOKUP($A96,[2]CurveFetch!$D$8:$R$1000,4,0)</f>
        <v>0.01</v>
      </c>
      <c r="F96" s="100">
        <f ca="1">VLOOKUP($A96,[2]CurveFetch!$D$8:$R$1000,15,0)</f>
        <v>0</v>
      </c>
      <c r="G96" s="100">
        <f ca="1">VLOOKUP($A96,[2]CurveFetch!$D$8:$R$1000,3,0)</f>
        <v>-0.19</v>
      </c>
      <c r="H96" s="100">
        <f ca="1">VLOOKUP($A96,[2]CurveFetch!$D$8:$R$1000,9,0)</f>
        <v>0</v>
      </c>
      <c r="I96" s="100">
        <f ca="1">VLOOKUP($A96,[2]CurveFetch!$D$8:$R$1000,11,0)</f>
        <v>5.9415986773697999E-2</v>
      </c>
      <c r="J96" s="100">
        <f ca="1">VLOOKUP($A96,[2]CurveFetch!$D$8:$R$1000,8,0)</f>
        <v>0</v>
      </c>
      <c r="K96" s="100">
        <f t="shared" ca="1" si="41"/>
        <v>0.52</v>
      </c>
      <c r="L96" s="100">
        <f t="shared" ca="1" si="42"/>
        <v>0.52</v>
      </c>
      <c r="M96" s="100">
        <f t="shared" ca="1" si="47"/>
        <v>36.157499999999999</v>
      </c>
      <c r="N96" s="97">
        <f t="shared" ca="1" si="48"/>
        <v>39753</v>
      </c>
      <c r="O96" s="100">
        <f ca="1">VLOOKUP($A96,[2]CurveFetch!$D$8:$V$1000,16,0)</f>
        <v>35.070999999999998</v>
      </c>
      <c r="P96" s="141">
        <f t="shared" ca="1" si="43"/>
        <v>17.535499999999999</v>
      </c>
      <c r="Q96" s="100">
        <f ca="1">VLOOKUP($A96,[2]CurveFetch!$D$8:$V$1000,16,0)</f>
        <v>35.070999999999998</v>
      </c>
      <c r="R96" s="141">
        <f t="shared" ca="1" si="44"/>
        <v>17.535499999999999</v>
      </c>
      <c r="S96" s="100">
        <f ca="1">VLOOKUP($A96,[2]CurveFetch!$D$8:$V$1000,16,0)</f>
        <v>35.070999999999998</v>
      </c>
      <c r="T96" s="141">
        <f t="shared" ca="1" si="45"/>
        <v>17.535499999999999</v>
      </c>
    </row>
    <row r="97" spans="1:20" x14ac:dyDescent="0.2">
      <c r="A97" s="97">
        <f t="shared" ca="1" si="46"/>
        <v>39783</v>
      </c>
      <c r="B97" s="100">
        <f ca="1">VLOOKUP($A97,[2]CurveFetch!$D$8:$R$1000,2,0)</f>
        <v>4.4260000000000002</v>
      </c>
      <c r="C97" s="100">
        <f ca="1">VLOOKUP($A97,[2]CurveFetch!$D$8:$R$1000,7,0)</f>
        <v>0.52</v>
      </c>
      <c r="D97" s="100">
        <f ca="1">VLOOKUP($A97,[2]CurveFetch!$D$8:$R$1000,5,0)</f>
        <v>-0.28999999999999998</v>
      </c>
      <c r="E97" s="100">
        <f ca="1">VLOOKUP($A97,[2]CurveFetch!$D$8:$R$1000,4,0)</f>
        <v>0.01</v>
      </c>
      <c r="F97" s="100">
        <f ca="1">VLOOKUP($A97,[2]CurveFetch!$D$8:$R$1000,15,0)</f>
        <v>0</v>
      </c>
      <c r="G97" s="100">
        <f ca="1">VLOOKUP($A97,[2]CurveFetch!$D$8:$R$1000,3,0)</f>
        <v>-0.19</v>
      </c>
      <c r="H97" s="100">
        <f ca="1">VLOOKUP($A97,[2]CurveFetch!$D$8:$R$1000,9,0)</f>
        <v>0</v>
      </c>
      <c r="I97" s="100">
        <f ca="1">VLOOKUP($A97,[2]CurveFetch!$D$8:$R$1000,11,0)</f>
        <v>5.9463140808649999E-2</v>
      </c>
      <c r="J97" s="100">
        <f ca="1">VLOOKUP($A97,[2]CurveFetch!$D$8:$R$1000,8,0)</f>
        <v>0</v>
      </c>
      <c r="K97" s="100">
        <f t="shared" ca="1" si="41"/>
        <v>0.52</v>
      </c>
      <c r="L97" s="100">
        <f t="shared" ca="1" si="42"/>
        <v>0.52</v>
      </c>
      <c r="M97" s="100">
        <f t="shared" ca="1" si="47"/>
        <v>37.094999999999999</v>
      </c>
      <c r="N97" s="97">
        <f t="shared" ca="1" si="48"/>
        <v>39783</v>
      </c>
      <c r="O97" s="100">
        <f ca="1">VLOOKUP($A97,[2]CurveFetch!$D$8:$V$1000,16,0)</f>
        <v>20.071000000000002</v>
      </c>
      <c r="P97" s="141">
        <f t="shared" ca="1" si="43"/>
        <v>10.035500000000001</v>
      </c>
      <c r="Q97" s="100">
        <f ca="1">VLOOKUP($A97,[2]CurveFetch!$D$8:$V$1000,16,0)</f>
        <v>20.071000000000002</v>
      </c>
      <c r="R97" s="141">
        <f t="shared" ca="1" si="44"/>
        <v>10.035500000000001</v>
      </c>
      <c r="S97" s="100">
        <f ca="1">VLOOKUP($A97,[2]CurveFetch!$D$8:$V$1000,16,0)</f>
        <v>20.071000000000002</v>
      </c>
      <c r="T97" s="141">
        <f t="shared" ca="1" si="45"/>
        <v>10.035500000000001</v>
      </c>
    </row>
    <row r="98" spans="1:20" x14ac:dyDescent="0.2">
      <c r="A98" s="97">
        <f t="shared" ca="1" si="46"/>
        <v>39814</v>
      </c>
      <c r="B98" s="100">
        <f ca="1">VLOOKUP($A98,[2]CurveFetch!$D$8:$R$1000,2,0)</f>
        <v>4.55</v>
      </c>
      <c r="C98" s="100">
        <f ca="1">VLOOKUP($A98,[2]CurveFetch!$D$8:$R$1000,7,0)</f>
        <v>0.52</v>
      </c>
      <c r="D98" s="100">
        <f ca="1">VLOOKUP($A98,[2]CurveFetch!$D$8:$R$1000,5,0)</f>
        <v>-0.28999999999999998</v>
      </c>
      <c r="E98" s="100">
        <f ca="1">VLOOKUP($A98,[2]CurveFetch!$D$8:$R$1000,4,0)</f>
        <v>0.01</v>
      </c>
      <c r="F98" s="100">
        <f ca="1">VLOOKUP($A98,[2]CurveFetch!$D$8:$R$1000,15,0)</f>
        <v>0</v>
      </c>
      <c r="G98" s="100">
        <f ca="1">VLOOKUP($A98,[2]CurveFetch!$D$8:$R$1000,3,0)</f>
        <v>-0.19</v>
      </c>
      <c r="H98" s="100">
        <f ca="1">VLOOKUP($A98,[2]CurveFetch!$D$8:$R$1000,9,0)</f>
        <v>0</v>
      </c>
      <c r="I98" s="100">
        <f ca="1">VLOOKUP($A98,[2]CurveFetch!$D$8:$R$1000,11,0)</f>
        <v>5.9511866645541998E-2</v>
      </c>
      <c r="J98" s="100">
        <f ca="1">VLOOKUP($A98,[2]CurveFetch!$D$8:$R$1000,8,0)</f>
        <v>0</v>
      </c>
      <c r="K98" s="100">
        <f t="shared" ca="1" si="41"/>
        <v>0.52</v>
      </c>
      <c r="L98" s="100">
        <f t="shared" ca="1" si="42"/>
        <v>0.52</v>
      </c>
      <c r="M98" s="100">
        <f t="shared" ca="1" si="47"/>
        <v>38.025000000000006</v>
      </c>
      <c r="N98" s="97">
        <f t="shared" ca="1" si="48"/>
        <v>39814</v>
      </c>
      <c r="O98" s="100">
        <f ca="1">VLOOKUP($A98,[2]CurveFetch!$D$8:$V$1000,16,0)</f>
        <v>51.672699999999999</v>
      </c>
      <c r="P98" s="141">
        <f t="shared" ca="1" si="43"/>
        <v>25.836349999999999</v>
      </c>
      <c r="Q98" s="100">
        <f ca="1">VLOOKUP($A98,[2]CurveFetch!$D$8:$V$1000,16,0)</f>
        <v>51.672699999999999</v>
      </c>
      <c r="R98" s="141">
        <f t="shared" ca="1" si="44"/>
        <v>25.836349999999999</v>
      </c>
      <c r="S98" s="100">
        <f ca="1">VLOOKUP($A98,[2]CurveFetch!$D$8:$V$1000,16,0)</f>
        <v>51.672699999999999</v>
      </c>
      <c r="T98" s="141">
        <f t="shared" ca="1" si="45"/>
        <v>25.836349999999999</v>
      </c>
    </row>
    <row r="99" spans="1:20" x14ac:dyDescent="0.2">
      <c r="A99" s="97">
        <f t="shared" ca="1" si="46"/>
        <v>39845</v>
      </c>
      <c r="B99" s="100">
        <f ca="1">VLOOKUP($A99,[2]CurveFetch!$D$8:$R$1000,2,0)</f>
        <v>4.444</v>
      </c>
      <c r="C99" s="100">
        <f ca="1">VLOOKUP($A99,[2]CurveFetch!$D$8:$R$1000,7,0)</f>
        <v>0.52</v>
      </c>
      <c r="D99" s="100">
        <f ca="1">VLOOKUP($A99,[2]CurveFetch!$D$8:$R$1000,5,0)</f>
        <v>-0.28999999999999998</v>
      </c>
      <c r="E99" s="100">
        <f ca="1">VLOOKUP($A99,[2]CurveFetch!$D$8:$R$1000,4,0)</f>
        <v>0.01</v>
      </c>
      <c r="F99" s="100">
        <f ca="1">VLOOKUP($A99,[2]CurveFetch!$D$8:$R$1000,15,0)</f>
        <v>0</v>
      </c>
      <c r="G99" s="100">
        <f ca="1">VLOOKUP($A99,[2]CurveFetch!$D$8:$R$1000,3,0)</f>
        <v>-0.19</v>
      </c>
      <c r="H99" s="100">
        <f ca="1">VLOOKUP($A99,[2]CurveFetch!$D$8:$R$1000,9,0)</f>
        <v>0</v>
      </c>
      <c r="I99" s="100">
        <f ca="1">VLOOKUP($A99,[2]CurveFetch!$D$8:$R$1000,11,0)</f>
        <v>5.9560592483223998E-2</v>
      </c>
      <c r="J99" s="100">
        <f ca="1">VLOOKUP($A99,[2]CurveFetch!$D$8:$R$1000,8,0)</f>
        <v>0</v>
      </c>
      <c r="K99" s="100">
        <f t="shared" ca="1" si="41"/>
        <v>0.52</v>
      </c>
      <c r="L99" s="100">
        <f t="shared" ca="1" si="42"/>
        <v>0.52</v>
      </c>
      <c r="M99" s="100">
        <f t="shared" ca="1" si="47"/>
        <v>37.230000000000004</v>
      </c>
      <c r="N99" s="97">
        <f t="shared" ca="1" si="48"/>
        <v>39845</v>
      </c>
      <c r="O99" s="100">
        <f ca="1">VLOOKUP($A99,[2]CurveFetch!$D$8:$V$1000,16,0)</f>
        <v>41.672699999999999</v>
      </c>
      <c r="P99" s="141">
        <f t="shared" ca="1" si="43"/>
        <v>20.836349999999999</v>
      </c>
      <c r="Q99" s="100">
        <f ca="1">VLOOKUP($A99,[2]CurveFetch!$D$8:$V$1000,16,0)</f>
        <v>41.672699999999999</v>
      </c>
      <c r="R99" s="141">
        <f t="shared" ca="1" si="44"/>
        <v>20.836349999999999</v>
      </c>
      <c r="S99" s="100">
        <f ca="1">VLOOKUP($A99,[2]CurveFetch!$D$8:$V$1000,16,0)</f>
        <v>41.672699999999999</v>
      </c>
      <c r="T99" s="141">
        <f t="shared" ca="1" si="45"/>
        <v>20.836349999999999</v>
      </c>
    </row>
    <row r="100" spans="1:20" x14ac:dyDescent="0.2">
      <c r="A100" s="97">
        <f t="shared" ca="1" si="46"/>
        <v>39873</v>
      </c>
      <c r="B100" s="100">
        <f ca="1">VLOOKUP($A100,[2]CurveFetch!$D$8:$R$1000,2,0)</f>
        <v>4.2939999999999996</v>
      </c>
      <c r="C100" s="100">
        <f ca="1">VLOOKUP($A100,[2]CurveFetch!$D$8:$R$1000,7,0)</f>
        <v>0.52</v>
      </c>
      <c r="D100" s="100">
        <f ca="1">VLOOKUP($A100,[2]CurveFetch!$D$8:$R$1000,5,0)</f>
        <v>-0.28999999999999998</v>
      </c>
      <c r="E100" s="100">
        <f ca="1">VLOOKUP($A100,[2]CurveFetch!$D$8:$R$1000,4,0)</f>
        <v>0.01</v>
      </c>
      <c r="F100" s="100">
        <f ca="1">VLOOKUP($A100,[2]CurveFetch!$D$8:$R$1000,15,0)</f>
        <v>0</v>
      </c>
      <c r="G100" s="100">
        <f ca="1">VLOOKUP($A100,[2]CurveFetch!$D$8:$R$1000,3,0)</f>
        <v>-0.19</v>
      </c>
      <c r="H100" s="100">
        <f ca="1">VLOOKUP($A100,[2]CurveFetch!$D$8:$R$1000,9,0)</f>
        <v>0</v>
      </c>
      <c r="I100" s="100">
        <f ca="1">VLOOKUP($A100,[2]CurveFetch!$D$8:$R$1000,11,0)</f>
        <v>5.9604602917936997E-2</v>
      </c>
      <c r="J100" s="100">
        <f ca="1">VLOOKUP($A100,[2]CurveFetch!$D$8:$R$1000,8,0)</f>
        <v>0</v>
      </c>
      <c r="K100" s="100">
        <f t="shared" ca="1" si="41"/>
        <v>0.52</v>
      </c>
      <c r="L100" s="100">
        <f t="shared" ca="1" si="42"/>
        <v>0.52</v>
      </c>
      <c r="M100" s="100">
        <f t="shared" ca="1" si="47"/>
        <v>36.105000000000004</v>
      </c>
      <c r="N100" s="97">
        <f t="shared" ca="1" si="48"/>
        <v>39873</v>
      </c>
      <c r="O100" s="100">
        <f ca="1">VLOOKUP($A100,[2]CurveFetch!$D$8:$V$1000,16,0)</f>
        <v>31.672699999999999</v>
      </c>
      <c r="P100" s="141">
        <f t="shared" ca="1" si="43"/>
        <v>15.836349999999999</v>
      </c>
      <c r="Q100" s="100">
        <f ca="1">VLOOKUP($A100,[2]CurveFetch!$D$8:$V$1000,16,0)</f>
        <v>31.672699999999999</v>
      </c>
      <c r="R100" s="141">
        <f t="shared" ca="1" si="44"/>
        <v>15.836349999999999</v>
      </c>
      <c r="S100" s="100">
        <f ca="1">VLOOKUP($A100,[2]CurveFetch!$D$8:$V$1000,16,0)</f>
        <v>31.672699999999999</v>
      </c>
      <c r="T100" s="141">
        <f t="shared" ca="1" si="45"/>
        <v>15.836349999999999</v>
      </c>
    </row>
    <row r="101" spans="1:20" x14ac:dyDescent="0.2">
      <c r="A101" s="97">
        <f t="shared" ca="1" si="46"/>
        <v>39904</v>
      </c>
      <c r="B101" s="100">
        <f ca="1">VLOOKUP($A101,[2]CurveFetch!$D$8:$R$1000,2,0)</f>
        <v>4.1109999999999998</v>
      </c>
      <c r="C101" s="100">
        <f ca="1">VLOOKUP($A101,[2]CurveFetch!$D$8:$R$1000,7,0)</f>
        <v>0.67</v>
      </c>
      <c r="D101" s="100">
        <f ca="1">VLOOKUP($A101,[2]CurveFetch!$D$8:$R$1000,5,0)</f>
        <v>-0.35499999999999998</v>
      </c>
      <c r="E101" s="100">
        <f ca="1">VLOOKUP($A101,[2]CurveFetch!$D$8:$R$1000,4,0)</f>
        <v>0.01</v>
      </c>
      <c r="F101" s="100">
        <f ca="1">VLOOKUP($A101,[2]CurveFetch!$D$8:$R$1000,15,0)</f>
        <v>0</v>
      </c>
      <c r="G101" s="100">
        <f ca="1">VLOOKUP($A101,[2]CurveFetch!$D$8:$R$1000,3,0)</f>
        <v>-0.23499999999999999</v>
      </c>
      <c r="H101" s="100">
        <f ca="1">VLOOKUP($A101,[2]CurveFetch!$D$8:$R$1000,9,0)</f>
        <v>0</v>
      </c>
      <c r="I101" s="100">
        <f ca="1">VLOOKUP($A101,[2]CurveFetch!$D$8:$R$1000,11,0)</f>
        <v>5.9653328757121003E-2</v>
      </c>
      <c r="J101" s="100">
        <f ca="1">VLOOKUP($A101,[2]CurveFetch!$D$8:$R$1000,8,0)</f>
        <v>0</v>
      </c>
      <c r="K101" s="100">
        <f t="shared" ca="1" si="41"/>
        <v>0.67</v>
      </c>
      <c r="L101" s="100">
        <f t="shared" ca="1" si="42"/>
        <v>0.67</v>
      </c>
      <c r="M101" s="100">
        <f t="shared" ca="1" si="47"/>
        <v>35.857499999999995</v>
      </c>
      <c r="N101" s="97">
        <f t="shared" ca="1" si="48"/>
        <v>39904</v>
      </c>
      <c r="O101" s="100">
        <f ca="1">VLOOKUP($A101,[2]CurveFetch!$D$8:$V$1000,16,0)</f>
        <v>30.6282</v>
      </c>
      <c r="P101" s="141">
        <f t="shared" ca="1" si="43"/>
        <v>15.3141</v>
      </c>
      <c r="Q101" s="100">
        <f ca="1">VLOOKUP($A101,[2]CurveFetch!$D$8:$V$1000,16,0)</f>
        <v>30.6282</v>
      </c>
      <c r="R101" s="141">
        <f t="shared" ca="1" si="44"/>
        <v>15.3141</v>
      </c>
      <c r="S101" s="100">
        <f ca="1">VLOOKUP($A101,[2]CurveFetch!$D$8:$V$1000,16,0)</f>
        <v>30.6282</v>
      </c>
      <c r="T101" s="141">
        <f t="shared" ca="1" si="45"/>
        <v>15.3141</v>
      </c>
    </row>
    <row r="102" spans="1:20" x14ac:dyDescent="0.2">
      <c r="A102" s="97">
        <f t="shared" ca="1" si="46"/>
        <v>39934</v>
      </c>
      <c r="B102" s="100">
        <f ca="1">VLOOKUP($A102,[2]CurveFetch!$D$8:$R$1000,2,0)</f>
        <v>4.0860000000000003</v>
      </c>
      <c r="C102" s="100">
        <f ca="1">VLOOKUP($A102,[2]CurveFetch!$D$8:$R$1000,7,0)</f>
        <v>0.67</v>
      </c>
      <c r="D102" s="100">
        <f ca="1">VLOOKUP($A102,[2]CurveFetch!$D$8:$R$1000,5,0)</f>
        <v>-0.35499999999999998</v>
      </c>
      <c r="E102" s="100">
        <f ca="1">VLOOKUP($A102,[2]CurveFetch!$D$8:$R$1000,4,0)</f>
        <v>0.01</v>
      </c>
      <c r="F102" s="100">
        <f ca="1">VLOOKUP($A102,[2]CurveFetch!$D$8:$R$1000,15,0)</f>
        <v>0</v>
      </c>
      <c r="G102" s="100">
        <f ca="1">VLOOKUP($A102,[2]CurveFetch!$D$8:$R$1000,3,0)</f>
        <v>-0.23499999999999999</v>
      </c>
      <c r="H102" s="100">
        <f ca="1">VLOOKUP($A102,[2]CurveFetch!$D$8:$R$1000,9,0)</f>
        <v>0</v>
      </c>
      <c r="I102" s="100">
        <f ca="1">VLOOKUP($A102,[2]CurveFetch!$D$8:$R$1000,11,0)</f>
        <v>5.9700482795791002E-2</v>
      </c>
      <c r="J102" s="100">
        <f ca="1">VLOOKUP($A102,[2]CurveFetch!$D$8:$R$1000,8,0)</f>
        <v>0</v>
      </c>
      <c r="K102" s="100">
        <f t="shared" ca="1" si="41"/>
        <v>0.67</v>
      </c>
      <c r="L102" s="100">
        <f t="shared" ca="1" si="42"/>
        <v>0.67</v>
      </c>
      <c r="M102" s="100">
        <f t="shared" ca="1" si="47"/>
        <v>35.67</v>
      </c>
      <c r="N102" s="97">
        <f t="shared" ca="1" si="48"/>
        <v>39934</v>
      </c>
      <c r="O102" s="100">
        <f ca="1">VLOOKUP($A102,[2]CurveFetch!$D$8:$V$1000,16,0)</f>
        <v>35.6282</v>
      </c>
      <c r="P102" s="141">
        <f t="shared" ca="1" si="43"/>
        <v>17.8141</v>
      </c>
      <c r="Q102" s="100">
        <f ca="1">VLOOKUP($A102,[2]CurveFetch!$D$8:$V$1000,16,0)</f>
        <v>35.6282</v>
      </c>
      <c r="R102" s="141">
        <f t="shared" ca="1" si="44"/>
        <v>17.8141</v>
      </c>
      <c r="S102" s="100">
        <f ca="1">VLOOKUP($A102,[2]CurveFetch!$D$8:$V$1000,16,0)</f>
        <v>35.6282</v>
      </c>
      <c r="T102" s="141">
        <f t="shared" ca="1" si="45"/>
        <v>17.8141</v>
      </c>
    </row>
    <row r="103" spans="1:20" x14ac:dyDescent="0.2">
      <c r="A103" s="97">
        <f t="shared" ca="1" si="46"/>
        <v>39965</v>
      </c>
      <c r="B103" s="100">
        <f ca="1">VLOOKUP($A103,[2]CurveFetch!$D$8:$R$1000,2,0)</f>
        <v>4.1150000000000002</v>
      </c>
      <c r="C103" s="100">
        <f ca="1">VLOOKUP($A103,[2]CurveFetch!$D$8:$R$1000,7,0)</f>
        <v>0.67</v>
      </c>
      <c r="D103" s="100">
        <f ca="1">VLOOKUP($A103,[2]CurveFetch!$D$8:$R$1000,5,0)</f>
        <v>-0.35499999999999998</v>
      </c>
      <c r="E103" s="100">
        <f ca="1">VLOOKUP($A103,[2]CurveFetch!$D$8:$R$1000,4,0)</f>
        <v>0.01</v>
      </c>
      <c r="F103" s="100">
        <f ca="1">VLOOKUP($A103,[2]CurveFetch!$D$8:$R$1000,15,0)</f>
        <v>0</v>
      </c>
      <c r="G103" s="100">
        <f ca="1">VLOOKUP($A103,[2]CurveFetch!$D$8:$R$1000,3,0)</f>
        <v>-0.23499999999999999</v>
      </c>
      <c r="H103" s="100">
        <f ca="1">VLOOKUP($A103,[2]CurveFetch!$D$8:$R$1000,9,0)</f>
        <v>0</v>
      </c>
      <c r="I103" s="100">
        <f ca="1">VLOOKUP($A103,[2]CurveFetch!$D$8:$R$1000,11,0)</f>
        <v>5.9749208636527003E-2</v>
      </c>
      <c r="J103" s="100">
        <f ca="1">VLOOKUP($A103,[2]CurveFetch!$D$8:$R$1000,8,0)</f>
        <v>0</v>
      </c>
      <c r="K103" s="100">
        <f t="shared" ca="1" si="41"/>
        <v>0.67</v>
      </c>
      <c r="L103" s="100">
        <f t="shared" ca="1" si="42"/>
        <v>0.67</v>
      </c>
      <c r="M103" s="100">
        <f t="shared" ca="1" si="47"/>
        <v>35.887500000000003</v>
      </c>
      <c r="N103" s="97">
        <f t="shared" ca="1" si="48"/>
        <v>39965</v>
      </c>
      <c r="O103" s="100">
        <f ca="1">VLOOKUP($A103,[2]CurveFetch!$D$8:$V$1000,16,0)</f>
        <v>60.6282</v>
      </c>
      <c r="P103" s="141">
        <f t="shared" ca="1" si="43"/>
        <v>30.3141</v>
      </c>
      <c r="Q103" s="100">
        <f ca="1">VLOOKUP($A103,[2]CurveFetch!$D$8:$V$1000,16,0)</f>
        <v>60.6282</v>
      </c>
      <c r="R103" s="141">
        <f t="shared" ca="1" si="44"/>
        <v>30.3141</v>
      </c>
      <c r="S103" s="100">
        <f ca="1">VLOOKUP($A103,[2]CurveFetch!$D$8:$V$1000,16,0)</f>
        <v>60.6282</v>
      </c>
      <c r="T103" s="141">
        <f t="shared" ca="1" si="45"/>
        <v>30.3141</v>
      </c>
    </row>
    <row r="104" spans="1:20" x14ac:dyDescent="0.2">
      <c r="A104" s="97">
        <f t="shared" ca="1" si="46"/>
        <v>39995</v>
      </c>
      <c r="B104" s="100">
        <f ca="1">VLOOKUP($A104,[2]CurveFetch!$D$8:$R$1000,2,0)</f>
        <v>4.1449999999999996</v>
      </c>
      <c r="C104" s="100">
        <f ca="1">VLOOKUP($A104,[2]CurveFetch!$D$8:$R$1000,7,0)</f>
        <v>0.67</v>
      </c>
      <c r="D104" s="100">
        <f ca="1">VLOOKUP($A104,[2]CurveFetch!$D$8:$R$1000,5,0)</f>
        <v>-0.35499999999999998</v>
      </c>
      <c r="E104" s="100">
        <f ca="1">VLOOKUP($A104,[2]CurveFetch!$D$8:$R$1000,4,0)</f>
        <v>0.01</v>
      </c>
      <c r="F104" s="100">
        <f ca="1">VLOOKUP($A104,[2]CurveFetch!$D$8:$R$1000,15,0)</f>
        <v>0</v>
      </c>
      <c r="G104" s="100">
        <f ca="1">VLOOKUP($A104,[2]CurveFetch!$D$8:$R$1000,3,0)</f>
        <v>-0.23499999999999999</v>
      </c>
      <c r="H104" s="100">
        <f ca="1">VLOOKUP($A104,[2]CurveFetch!$D$8:$R$1000,9,0)</f>
        <v>0</v>
      </c>
      <c r="I104" s="100">
        <f ca="1">VLOOKUP($A104,[2]CurveFetch!$D$8:$R$1000,11,0)</f>
        <v>5.97963626767E-2</v>
      </c>
      <c r="J104" s="100">
        <f ca="1">VLOOKUP($A104,[2]CurveFetch!$D$8:$R$1000,8,0)</f>
        <v>0</v>
      </c>
      <c r="K104" s="100">
        <f t="shared" ca="1" si="41"/>
        <v>0.67</v>
      </c>
      <c r="L104" s="100">
        <f t="shared" ca="1" si="42"/>
        <v>0.67</v>
      </c>
      <c r="M104" s="100">
        <f t="shared" ca="1" si="47"/>
        <v>36.112499999999997</v>
      </c>
      <c r="N104" s="97">
        <f t="shared" ca="1" si="48"/>
        <v>39995</v>
      </c>
      <c r="O104" s="100">
        <f ca="1">VLOOKUP($A104,[2]CurveFetch!$D$8:$V$1000,16,0)</f>
        <v>60.690199999999997</v>
      </c>
      <c r="P104" s="141">
        <f t="shared" ca="1" si="43"/>
        <v>30.345099999999999</v>
      </c>
      <c r="Q104" s="100">
        <f ca="1">VLOOKUP($A104,[2]CurveFetch!$D$8:$V$1000,16,0)</f>
        <v>60.690199999999997</v>
      </c>
      <c r="R104" s="141">
        <f t="shared" ca="1" si="44"/>
        <v>30.345099999999999</v>
      </c>
      <c r="S104" s="100">
        <f ca="1">VLOOKUP($A104,[2]CurveFetch!$D$8:$V$1000,16,0)</f>
        <v>60.690199999999997</v>
      </c>
      <c r="T104" s="141">
        <f t="shared" ca="1" si="45"/>
        <v>30.345099999999999</v>
      </c>
    </row>
    <row r="105" spans="1:20" x14ac:dyDescent="0.2">
      <c r="A105" s="97">
        <f t="shared" ca="1" si="46"/>
        <v>40026</v>
      </c>
      <c r="B105" s="100">
        <f ca="1">VLOOKUP($A105,[2]CurveFetch!$D$8:$R$1000,2,0)</f>
        <v>4.165</v>
      </c>
      <c r="C105" s="100">
        <f ca="1">VLOOKUP($A105,[2]CurveFetch!$D$8:$R$1000,7,0)</f>
        <v>0.67</v>
      </c>
      <c r="D105" s="100">
        <f ca="1">VLOOKUP($A105,[2]CurveFetch!$D$8:$R$1000,5,0)</f>
        <v>-0.35499999999999998</v>
      </c>
      <c r="E105" s="100">
        <f ca="1">VLOOKUP($A105,[2]CurveFetch!$D$8:$R$1000,4,0)</f>
        <v>0.01</v>
      </c>
      <c r="F105" s="100">
        <f ca="1">VLOOKUP($A105,[2]CurveFetch!$D$8:$R$1000,15,0)</f>
        <v>0</v>
      </c>
      <c r="G105" s="100">
        <f ca="1">VLOOKUP($A105,[2]CurveFetch!$D$8:$R$1000,3,0)</f>
        <v>-0.23499999999999999</v>
      </c>
      <c r="H105" s="100">
        <f ca="1">VLOOKUP($A105,[2]CurveFetch!$D$8:$R$1000,9,0)</f>
        <v>0</v>
      </c>
      <c r="I105" s="100">
        <f ca="1">VLOOKUP($A105,[2]CurveFetch!$D$8:$R$1000,11,0)</f>
        <v>5.9845088518989002E-2</v>
      </c>
      <c r="J105" s="100">
        <f ca="1">VLOOKUP($A105,[2]CurveFetch!$D$8:$R$1000,8,0)</f>
        <v>0</v>
      </c>
      <c r="K105" s="100">
        <f t="shared" ca="1" si="41"/>
        <v>0.67</v>
      </c>
      <c r="L105" s="100">
        <f t="shared" ca="1" si="42"/>
        <v>0.67</v>
      </c>
      <c r="M105" s="100">
        <f t="shared" ca="1" si="47"/>
        <v>36.262500000000003</v>
      </c>
      <c r="N105" s="97">
        <f t="shared" ca="1" si="48"/>
        <v>40026</v>
      </c>
      <c r="O105" s="100">
        <f ca="1">VLOOKUP($A105,[2]CurveFetch!$D$8:$V$1000,16,0)</f>
        <v>70.690200000000004</v>
      </c>
      <c r="P105" s="141">
        <f t="shared" ca="1" si="43"/>
        <v>35.345100000000002</v>
      </c>
      <c r="Q105" s="100">
        <f ca="1">VLOOKUP($A105,[2]CurveFetch!$D$8:$V$1000,16,0)</f>
        <v>70.690200000000004</v>
      </c>
      <c r="R105" s="141">
        <f t="shared" ca="1" si="44"/>
        <v>35.345100000000002</v>
      </c>
      <c r="S105" s="100">
        <f ca="1">VLOOKUP($A105,[2]CurveFetch!$D$8:$V$1000,16,0)</f>
        <v>70.690200000000004</v>
      </c>
      <c r="T105" s="141">
        <f t="shared" ca="1" si="45"/>
        <v>35.345100000000002</v>
      </c>
    </row>
    <row r="106" spans="1:20" x14ac:dyDescent="0.2">
      <c r="A106" s="97">
        <f t="shared" ca="1" si="46"/>
        <v>40057</v>
      </c>
      <c r="B106" s="100">
        <f ca="1">VLOOKUP($A106,[2]CurveFetch!$D$8:$R$1000,2,0)</f>
        <v>4.1859999999999999</v>
      </c>
      <c r="C106" s="100">
        <f ca="1">VLOOKUP($A106,[2]CurveFetch!$D$8:$R$1000,7,0)</f>
        <v>0.67</v>
      </c>
      <c r="D106" s="100">
        <f ca="1">VLOOKUP($A106,[2]CurveFetch!$D$8:$R$1000,5,0)</f>
        <v>-0.35499999999999998</v>
      </c>
      <c r="E106" s="100">
        <f ca="1">VLOOKUP($A106,[2]CurveFetch!$D$8:$R$1000,4,0)</f>
        <v>0.01</v>
      </c>
      <c r="F106" s="100">
        <f ca="1">VLOOKUP($A106,[2]CurveFetch!$D$8:$R$1000,15,0)</f>
        <v>0</v>
      </c>
      <c r="G106" s="100">
        <f ca="1">VLOOKUP($A106,[2]CurveFetch!$D$8:$R$1000,3,0)</f>
        <v>-0.23499999999999999</v>
      </c>
      <c r="H106" s="100">
        <f ca="1">VLOOKUP($A106,[2]CurveFetch!$D$8:$R$1000,9,0)</f>
        <v>0</v>
      </c>
      <c r="I106" s="100">
        <f ca="1">VLOOKUP($A106,[2]CurveFetch!$D$8:$R$1000,11,0)</f>
        <v>5.9893814362065999E-2</v>
      </c>
      <c r="J106" s="100">
        <f ca="1">VLOOKUP($A106,[2]CurveFetch!$D$8:$R$1000,8,0)</f>
        <v>0</v>
      </c>
      <c r="K106" s="100">
        <f t="shared" ca="1" si="41"/>
        <v>0.67</v>
      </c>
      <c r="L106" s="100">
        <f t="shared" ca="1" si="42"/>
        <v>0.67</v>
      </c>
      <c r="M106" s="100">
        <f t="shared" ca="1" si="47"/>
        <v>36.42</v>
      </c>
      <c r="N106" s="97">
        <f t="shared" ca="1" si="48"/>
        <v>40057</v>
      </c>
      <c r="O106" s="100">
        <f ca="1">VLOOKUP($A106,[2]CurveFetch!$D$8:$V$1000,16,0)</f>
        <v>50.690199999999997</v>
      </c>
      <c r="P106" s="141">
        <f t="shared" ca="1" si="43"/>
        <v>25.345099999999999</v>
      </c>
      <c r="Q106" s="100">
        <f ca="1">VLOOKUP($A106,[2]CurveFetch!$D$8:$V$1000,16,0)</f>
        <v>50.690199999999997</v>
      </c>
      <c r="R106" s="141">
        <f t="shared" ca="1" si="44"/>
        <v>25.345099999999999</v>
      </c>
      <c r="S106" s="100">
        <f ca="1">VLOOKUP($A106,[2]CurveFetch!$D$8:$V$1000,16,0)</f>
        <v>50.690199999999997</v>
      </c>
      <c r="T106" s="141">
        <f t="shared" ca="1" si="45"/>
        <v>25.345099999999999</v>
      </c>
    </row>
    <row r="107" spans="1:20" x14ac:dyDescent="0.2">
      <c r="A107" s="97">
        <f t="shared" ca="1" si="46"/>
        <v>40087</v>
      </c>
      <c r="B107" s="100">
        <f ca="1">VLOOKUP($A107,[2]CurveFetch!$D$8:$R$1000,2,0)</f>
        <v>4.2160000000000002</v>
      </c>
      <c r="C107" s="100">
        <f ca="1">VLOOKUP($A107,[2]CurveFetch!$D$8:$R$1000,7,0)</f>
        <v>0.67</v>
      </c>
      <c r="D107" s="100">
        <f ca="1">VLOOKUP($A107,[2]CurveFetch!$D$8:$R$1000,5,0)</f>
        <v>-0.35499999999999998</v>
      </c>
      <c r="E107" s="100">
        <f ca="1">VLOOKUP($A107,[2]CurveFetch!$D$8:$R$1000,4,0)</f>
        <v>0.01</v>
      </c>
      <c r="F107" s="100">
        <f ca="1">VLOOKUP($A107,[2]CurveFetch!$D$8:$R$1000,15,0)</f>
        <v>0</v>
      </c>
      <c r="G107" s="100">
        <f ca="1">VLOOKUP($A107,[2]CurveFetch!$D$8:$R$1000,3,0)</f>
        <v>-0.23499999999999999</v>
      </c>
      <c r="H107" s="100">
        <f ca="1">VLOOKUP($A107,[2]CurveFetch!$D$8:$R$1000,9,0)</f>
        <v>0</v>
      </c>
      <c r="I107" s="100">
        <f ca="1">VLOOKUP($A107,[2]CurveFetch!$D$8:$R$1000,11,0)</f>
        <v>5.9940968404505003E-2</v>
      </c>
      <c r="J107" s="100">
        <f ca="1">VLOOKUP($A107,[2]CurveFetch!$D$8:$R$1000,8,0)</f>
        <v>0</v>
      </c>
      <c r="K107" s="100">
        <f t="shared" ca="1" si="41"/>
        <v>0.67</v>
      </c>
      <c r="L107" s="100">
        <f t="shared" ca="1" si="42"/>
        <v>0.67</v>
      </c>
      <c r="M107" s="100">
        <f t="shared" ca="1" si="47"/>
        <v>36.645000000000003</v>
      </c>
      <c r="N107" s="97">
        <f t="shared" ca="1" si="48"/>
        <v>40087</v>
      </c>
      <c r="O107" s="100">
        <f ca="1">VLOOKUP($A107,[2]CurveFetch!$D$8:$V$1000,16,0)</f>
        <v>65.008899999999997</v>
      </c>
      <c r="P107" s="141">
        <f t="shared" ca="1" si="43"/>
        <v>32.504449999999999</v>
      </c>
      <c r="Q107" s="100">
        <f ca="1">VLOOKUP($A107,[2]CurveFetch!$D$8:$V$1000,16,0)</f>
        <v>65.008899999999997</v>
      </c>
      <c r="R107" s="141">
        <f t="shared" ca="1" si="44"/>
        <v>32.504449999999999</v>
      </c>
      <c r="S107" s="100">
        <f ca="1">VLOOKUP($A107,[2]CurveFetch!$D$8:$V$1000,16,0)</f>
        <v>65.008899999999997</v>
      </c>
      <c r="T107" s="141">
        <f t="shared" ca="1" si="45"/>
        <v>32.504449999999999</v>
      </c>
    </row>
    <row r="108" spans="1:20" x14ac:dyDescent="0.2">
      <c r="A108" s="97">
        <f t="shared" ca="1" si="46"/>
        <v>40118</v>
      </c>
      <c r="B108" s="100">
        <f ca="1">VLOOKUP($A108,[2]CurveFetch!$D$8:$R$1000,2,0)</f>
        <v>4.3559999999999999</v>
      </c>
      <c r="C108" s="100">
        <f ca="1">VLOOKUP($A108,[2]CurveFetch!$D$8:$R$1000,7,0)</f>
        <v>0.52</v>
      </c>
      <c r="D108" s="100">
        <f ca="1">VLOOKUP($A108,[2]CurveFetch!$D$8:$R$1000,5,0)</f>
        <v>-0.28999999999999998</v>
      </c>
      <c r="E108" s="100">
        <f ca="1">VLOOKUP($A108,[2]CurveFetch!$D$8:$R$1000,4,0)</f>
        <v>0.01</v>
      </c>
      <c r="F108" s="100">
        <f ca="1">VLOOKUP($A108,[2]CurveFetch!$D$8:$R$1000,15,0)</f>
        <v>0</v>
      </c>
      <c r="G108" s="100">
        <f ca="1">VLOOKUP($A108,[2]CurveFetch!$D$8:$R$1000,3,0)</f>
        <v>-0.19</v>
      </c>
      <c r="H108" s="100">
        <f ca="1">VLOOKUP($A108,[2]CurveFetch!$D$8:$R$1000,9,0)</f>
        <v>0</v>
      </c>
      <c r="I108" s="100">
        <f ca="1">VLOOKUP($A108,[2]CurveFetch!$D$8:$R$1000,11,0)</f>
        <v>5.9989694249134001E-2</v>
      </c>
      <c r="J108" s="100">
        <f ca="1">VLOOKUP($A108,[2]CurveFetch!$D$8:$R$1000,8,0)</f>
        <v>0</v>
      </c>
      <c r="K108" s="100">
        <f t="shared" ca="1" si="41"/>
        <v>0.52</v>
      </c>
      <c r="L108" s="100">
        <f t="shared" ca="1" si="42"/>
        <v>0.52</v>
      </c>
      <c r="M108" s="100">
        <f t="shared" ca="1" si="47"/>
        <v>36.569999999999993</v>
      </c>
      <c r="N108" s="97">
        <f t="shared" ca="1" si="48"/>
        <v>40118</v>
      </c>
      <c r="O108" s="100">
        <f ca="1">VLOOKUP($A108,[2]CurveFetch!$D$8:$V$1000,16,0)</f>
        <v>35.008899999999997</v>
      </c>
      <c r="P108" s="141">
        <f t="shared" ca="1" si="43"/>
        <v>17.504449999999999</v>
      </c>
      <c r="Q108" s="100">
        <f ca="1">VLOOKUP($A108,[2]CurveFetch!$D$8:$V$1000,16,0)</f>
        <v>35.008899999999997</v>
      </c>
      <c r="R108" s="141">
        <f t="shared" ca="1" si="44"/>
        <v>17.504449999999999</v>
      </c>
      <c r="S108" s="100">
        <f ca="1">VLOOKUP($A108,[2]CurveFetch!$D$8:$V$1000,16,0)</f>
        <v>35.008899999999997</v>
      </c>
      <c r="T108" s="141">
        <f t="shared" ca="1" si="45"/>
        <v>17.504449999999999</v>
      </c>
    </row>
    <row r="109" spans="1:20" x14ac:dyDescent="0.2">
      <c r="A109" s="97">
        <f t="shared" ca="1" si="46"/>
        <v>40148</v>
      </c>
      <c r="B109" s="100">
        <f ca="1">VLOOKUP($A109,[2]CurveFetch!$D$8:$R$1000,2,0)</f>
        <v>4.4809999999999999</v>
      </c>
      <c r="C109" s="100">
        <f ca="1">VLOOKUP($A109,[2]CurveFetch!$D$8:$R$1000,7,0)</f>
        <v>0.52</v>
      </c>
      <c r="D109" s="100">
        <f ca="1">VLOOKUP($A109,[2]CurveFetch!$D$8:$R$1000,5,0)</f>
        <v>-0.28999999999999998</v>
      </c>
      <c r="E109" s="100">
        <f ca="1">VLOOKUP($A109,[2]CurveFetch!$D$8:$R$1000,4,0)</f>
        <v>0.01</v>
      </c>
      <c r="F109" s="100">
        <f ca="1">VLOOKUP($A109,[2]CurveFetch!$D$8:$R$1000,15,0)</f>
        <v>0</v>
      </c>
      <c r="G109" s="100">
        <f ca="1">VLOOKUP($A109,[2]CurveFetch!$D$8:$R$1000,3,0)</f>
        <v>-0.19</v>
      </c>
      <c r="H109" s="100">
        <f ca="1">VLOOKUP($A109,[2]CurveFetch!$D$8:$R$1000,9,0)</f>
        <v>0</v>
      </c>
      <c r="I109" s="100">
        <f ca="1">VLOOKUP($A109,[2]CurveFetch!$D$8:$R$1000,11,0)</f>
        <v>6.0036848293074999E-2</v>
      </c>
      <c r="J109" s="100">
        <f ca="1">VLOOKUP($A109,[2]CurveFetch!$D$8:$R$1000,8,0)</f>
        <v>0</v>
      </c>
      <c r="K109" s="100">
        <f t="shared" ca="1" si="41"/>
        <v>0.52</v>
      </c>
      <c r="L109" s="100">
        <f t="shared" ca="1" si="42"/>
        <v>0.52</v>
      </c>
      <c r="M109" s="100">
        <f t="shared" ca="1" si="47"/>
        <v>37.507499999999993</v>
      </c>
      <c r="N109" s="97">
        <f t="shared" ca="1" si="48"/>
        <v>40148</v>
      </c>
      <c r="O109" s="100">
        <f ca="1">VLOOKUP($A109,[2]CurveFetch!$D$8:$V$1000,16,0)</f>
        <v>20.008900000000001</v>
      </c>
      <c r="P109" s="141">
        <f t="shared" ca="1" si="43"/>
        <v>10.00445</v>
      </c>
      <c r="Q109" s="100">
        <f ca="1">VLOOKUP($A109,[2]CurveFetch!$D$8:$V$1000,16,0)</f>
        <v>20.008900000000001</v>
      </c>
      <c r="R109" s="141">
        <f t="shared" ca="1" si="44"/>
        <v>10.00445</v>
      </c>
      <c r="S109" s="100">
        <f ca="1">VLOOKUP($A109,[2]CurveFetch!$D$8:$V$1000,16,0)</f>
        <v>20.008900000000001</v>
      </c>
      <c r="T109" s="141">
        <f t="shared" ca="1" si="45"/>
        <v>10.00445</v>
      </c>
    </row>
    <row r="110" spans="1:20" x14ac:dyDescent="0.2">
      <c r="A110" s="97">
        <f t="shared" ca="1" si="46"/>
        <v>40179</v>
      </c>
      <c r="B110" s="100">
        <f ca="1">VLOOKUP($A110,[2]CurveFetch!$D$8:$R$1000,2,0)</f>
        <v>4.6150000000000002</v>
      </c>
      <c r="C110" s="100">
        <f ca="1">VLOOKUP($A110,[2]CurveFetch!$D$8:$R$1000,7,0)</f>
        <v>0.52</v>
      </c>
      <c r="D110" s="100">
        <f ca="1">VLOOKUP($A110,[2]CurveFetch!$D$8:$R$1000,5,0)</f>
        <v>-0.28999999999999998</v>
      </c>
      <c r="E110" s="100">
        <f ca="1">VLOOKUP($A110,[2]CurveFetch!$D$8:$R$1000,4,0)</f>
        <v>0.01</v>
      </c>
      <c r="F110" s="100">
        <f ca="1">VLOOKUP($A110,[2]CurveFetch!$D$8:$R$1000,15,0)</f>
        <v>0</v>
      </c>
      <c r="G110" s="100">
        <f ca="1">VLOOKUP($A110,[2]CurveFetch!$D$8:$R$1000,3,0)</f>
        <v>-0.19</v>
      </c>
      <c r="H110" s="100">
        <f ca="1">VLOOKUP($A110,[2]CurveFetch!$D$8:$R$1000,9,0)</f>
        <v>0</v>
      </c>
      <c r="I110" s="100">
        <f ca="1">VLOOKUP($A110,[2]CurveFetch!$D$8:$R$1000,11,0)</f>
        <v>6.0085574139256998E-2</v>
      </c>
      <c r="J110" s="100">
        <f ca="1">VLOOKUP($A110,[2]CurveFetch!$D$8:$R$1000,8,0)</f>
        <v>0</v>
      </c>
      <c r="K110" s="100">
        <f t="shared" ca="1" si="41"/>
        <v>0.52</v>
      </c>
      <c r="L110" s="100">
        <f t="shared" ca="1" si="42"/>
        <v>0.52</v>
      </c>
      <c r="M110" s="100">
        <f t="shared" ca="1" si="47"/>
        <v>38.512499999999996</v>
      </c>
      <c r="N110" s="97">
        <f t="shared" ca="1" si="48"/>
        <v>40179</v>
      </c>
      <c r="O110" s="100">
        <f ca="1">VLOOKUP($A110,[2]CurveFetch!$D$8:$V$1000,16,0)</f>
        <v>52.014400000000002</v>
      </c>
      <c r="P110" s="141">
        <f t="shared" ca="1" si="43"/>
        <v>26.007200000000001</v>
      </c>
      <c r="Q110" s="100">
        <f ca="1">VLOOKUP($A110,[2]CurveFetch!$D$8:$V$1000,16,0)</f>
        <v>52.014400000000002</v>
      </c>
      <c r="R110" s="141">
        <f t="shared" ca="1" si="44"/>
        <v>26.007200000000001</v>
      </c>
      <c r="S110" s="100">
        <f ca="1">VLOOKUP($A110,[2]CurveFetch!$D$8:$V$1000,16,0)</f>
        <v>52.014400000000002</v>
      </c>
      <c r="T110" s="141">
        <f t="shared" ca="1" si="45"/>
        <v>26.007200000000001</v>
      </c>
    </row>
    <row r="111" spans="1:20" x14ac:dyDescent="0.2">
      <c r="A111" s="97">
        <f t="shared" ca="1" si="46"/>
        <v>40210</v>
      </c>
      <c r="B111" s="100">
        <f ca="1">VLOOKUP($A111,[2]CurveFetch!$D$8:$R$1000,2,0)</f>
        <v>4.5090000000000003</v>
      </c>
      <c r="C111" s="100">
        <f ca="1">VLOOKUP($A111,[2]CurveFetch!$D$8:$R$1000,7,0)</f>
        <v>0.52</v>
      </c>
      <c r="D111" s="100">
        <f ca="1">VLOOKUP($A111,[2]CurveFetch!$D$8:$R$1000,5,0)</f>
        <v>-0.28999999999999998</v>
      </c>
      <c r="E111" s="100">
        <f ca="1">VLOOKUP($A111,[2]CurveFetch!$D$8:$R$1000,4,0)</f>
        <v>0.01</v>
      </c>
      <c r="F111" s="100">
        <f ca="1">VLOOKUP($A111,[2]CurveFetch!$D$8:$R$1000,15,0)</f>
        <v>0</v>
      </c>
      <c r="G111" s="100">
        <f ca="1">VLOOKUP($A111,[2]CurveFetch!$D$8:$R$1000,3,0)</f>
        <v>-0.19</v>
      </c>
      <c r="H111" s="100">
        <f ca="1">VLOOKUP($A111,[2]CurveFetch!$D$8:$R$1000,9,0)</f>
        <v>0</v>
      </c>
      <c r="I111" s="100">
        <f ca="1">VLOOKUP($A111,[2]CurveFetch!$D$8:$R$1000,11,0)</f>
        <v>6.0134299986227997E-2</v>
      </c>
      <c r="J111" s="100">
        <f ca="1">VLOOKUP($A111,[2]CurveFetch!$D$8:$R$1000,8,0)</f>
        <v>0</v>
      </c>
      <c r="K111" s="100">
        <f t="shared" ca="1" si="41"/>
        <v>0.52</v>
      </c>
      <c r="L111" s="100">
        <f t="shared" ca="1" si="42"/>
        <v>0.52</v>
      </c>
      <c r="M111" s="100">
        <f t="shared" ca="1" si="47"/>
        <v>37.717500000000001</v>
      </c>
      <c r="N111" s="97">
        <f t="shared" ca="1" si="48"/>
        <v>40210</v>
      </c>
      <c r="O111" s="100">
        <f ca="1">VLOOKUP($A111,[2]CurveFetch!$D$8:$V$1000,16,0)</f>
        <v>42.014400000000002</v>
      </c>
      <c r="P111" s="141">
        <f t="shared" ca="1" si="43"/>
        <v>21.007200000000001</v>
      </c>
      <c r="Q111" s="100">
        <f ca="1">VLOOKUP($A111,[2]CurveFetch!$D$8:$V$1000,16,0)</f>
        <v>42.014400000000002</v>
      </c>
      <c r="R111" s="141">
        <f t="shared" ca="1" si="44"/>
        <v>21.007200000000001</v>
      </c>
      <c r="S111" s="100">
        <f ca="1">VLOOKUP($A111,[2]CurveFetch!$D$8:$V$1000,16,0)</f>
        <v>42.014400000000002</v>
      </c>
      <c r="T111" s="141">
        <f t="shared" ca="1" si="45"/>
        <v>21.007200000000001</v>
      </c>
    </row>
    <row r="112" spans="1:20" x14ac:dyDescent="0.2">
      <c r="A112" s="97">
        <f t="shared" ca="1" si="46"/>
        <v>40238</v>
      </c>
      <c r="B112" s="100">
        <f ca="1">VLOOKUP($A112,[2]CurveFetch!$D$8:$R$1000,2,0)</f>
        <v>4.359</v>
      </c>
      <c r="C112" s="100">
        <f ca="1">VLOOKUP($A112,[2]CurveFetch!$D$8:$R$1000,7,0)</f>
        <v>0.52</v>
      </c>
      <c r="D112" s="100">
        <f ca="1">VLOOKUP($A112,[2]CurveFetch!$D$8:$R$1000,5,0)</f>
        <v>-0.28999999999999998</v>
      </c>
      <c r="E112" s="100">
        <f ca="1">VLOOKUP($A112,[2]CurveFetch!$D$8:$R$1000,4,0)</f>
        <v>0.01</v>
      </c>
      <c r="F112" s="100">
        <f ca="1">VLOOKUP($A112,[2]CurveFetch!$D$8:$R$1000,15,0)</f>
        <v>0</v>
      </c>
      <c r="G112" s="100">
        <f ca="1">VLOOKUP($A112,[2]CurveFetch!$D$8:$R$1000,3,0)</f>
        <v>-0.19</v>
      </c>
      <c r="H112" s="100">
        <f ca="1">VLOOKUP($A112,[2]CurveFetch!$D$8:$R$1000,9,0)</f>
        <v>0</v>
      </c>
      <c r="I112" s="100">
        <f ca="1">VLOOKUP($A112,[2]CurveFetch!$D$8:$R$1000,11,0)</f>
        <v>6.0178310429331E-2</v>
      </c>
      <c r="J112" s="100">
        <f ca="1">VLOOKUP($A112,[2]CurveFetch!$D$8:$R$1000,8,0)</f>
        <v>0</v>
      </c>
      <c r="K112" s="100">
        <f t="shared" ca="1" si="41"/>
        <v>0.52</v>
      </c>
      <c r="L112" s="100">
        <f t="shared" ca="1" si="42"/>
        <v>0.52</v>
      </c>
      <c r="M112" s="100">
        <f t="shared" ca="1" si="47"/>
        <v>36.592499999999994</v>
      </c>
      <c r="N112" s="97">
        <f t="shared" ca="1" si="48"/>
        <v>40238</v>
      </c>
      <c r="O112" s="100">
        <f ca="1">VLOOKUP($A112,[2]CurveFetch!$D$8:$V$1000,16,0)</f>
        <v>32.014400000000002</v>
      </c>
      <c r="P112" s="141">
        <f t="shared" ca="1" si="43"/>
        <v>16.007200000000001</v>
      </c>
      <c r="Q112" s="100">
        <f ca="1">VLOOKUP($A112,[2]CurveFetch!$D$8:$V$1000,16,0)</f>
        <v>32.014400000000002</v>
      </c>
      <c r="R112" s="141">
        <f t="shared" ca="1" si="44"/>
        <v>16.007200000000001</v>
      </c>
      <c r="S112" s="100">
        <f ca="1">VLOOKUP($A112,[2]CurveFetch!$D$8:$V$1000,16,0)</f>
        <v>32.014400000000002</v>
      </c>
      <c r="T112" s="141">
        <f t="shared" ca="1" si="45"/>
        <v>16.007200000000001</v>
      </c>
    </row>
    <row r="113" spans="1:20" x14ac:dyDescent="0.2">
      <c r="A113" s="97">
        <f t="shared" ca="1" si="46"/>
        <v>40269</v>
      </c>
      <c r="B113" s="100">
        <f ca="1">VLOOKUP($A113,[2]CurveFetch!$D$8:$R$1000,2,0)</f>
        <v>4.1760000000000002</v>
      </c>
      <c r="C113" s="100">
        <f ca="1">VLOOKUP($A113,[2]CurveFetch!$D$8:$R$1000,7,0)</f>
        <v>0.67</v>
      </c>
      <c r="D113" s="100">
        <f ca="1">VLOOKUP($A113,[2]CurveFetch!$D$8:$R$1000,5,0)</f>
        <v>-0.35499999999999998</v>
      </c>
      <c r="E113" s="100">
        <f ca="1">VLOOKUP($A113,[2]CurveFetch!$D$8:$R$1000,4,0)</f>
        <v>0.01</v>
      </c>
      <c r="F113" s="100">
        <f ca="1">VLOOKUP($A113,[2]CurveFetch!$D$8:$R$1000,15,0)</f>
        <v>0</v>
      </c>
      <c r="G113" s="100">
        <f ca="1">VLOOKUP($A113,[2]CurveFetch!$D$8:$R$1000,3,0)</f>
        <v>-0.23499999999999999</v>
      </c>
      <c r="H113" s="100">
        <f ca="1">VLOOKUP($A113,[2]CurveFetch!$D$8:$R$1000,9,0)</f>
        <v>0</v>
      </c>
      <c r="I113" s="100">
        <f ca="1">VLOOKUP($A113,[2]CurveFetch!$D$8:$R$1000,11,0)</f>
        <v>6.0227036277803001E-2</v>
      </c>
      <c r="J113" s="100">
        <f ca="1">VLOOKUP($A113,[2]CurveFetch!$D$8:$R$1000,8,0)</f>
        <v>0</v>
      </c>
      <c r="K113" s="100">
        <f t="shared" ca="1" si="41"/>
        <v>0.67</v>
      </c>
      <c r="L113" s="100">
        <f t="shared" ca="1" si="42"/>
        <v>0.67</v>
      </c>
      <c r="M113" s="100">
        <f t="shared" ca="1" si="47"/>
        <v>36.344999999999999</v>
      </c>
      <c r="N113" s="97">
        <f t="shared" ca="1" si="48"/>
        <v>40269</v>
      </c>
      <c r="O113" s="100">
        <f ca="1">VLOOKUP($A113,[2]CurveFetch!$D$8:$V$1000,16,0)</f>
        <v>30.933700000000002</v>
      </c>
      <c r="P113" s="141">
        <f t="shared" ca="1" si="43"/>
        <v>15.466850000000001</v>
      </c>
      <c r="Q113" s="100">
        <f ca="1">VLOOKUP($A113,[2]CurveFetch!$D$8:$V$1000,16,0)</f>
        <v>30.933700000000002</v>
      </c>
      <c r="R113" s="141">
        <f t="shared" ca="1" si="44"/>
        <v>15.466850000000001</v>
      </c>
      <c r="S113" s="100">
        <f ca="1">VLOOKUP($A113,[2]CurveFetch!$D$8:$V$1000,16,0)</f>
        <v>30.933700000000002</v>
      </c>
      <c r="T113" s="141">
        <f t="shared" ca="1" si="45"/>
        <v>15.466850000000001</v>
      </c>
    </row>
    <row r="114" spans="1:20" x14ac:dyDescent="0.2">
      <c r="A114" s="97">
        <f t="shared" ca="1" si="46"/>
        <v>40299</v>
      </c>
      <c r="B114" s="100">
        <f ca="1">VLOOKUP($A114,[2]CurveFetch!$D$8:$R$1000,2,0)</f>
        <v>4.1509999999999998</v>
      </c>
      <c r="C114" s="100">
        <f ca="1">VLOOKUP($A114,[2]CurveFetch!$D$8:$R$1000,7,0)</f>
        <v>0.67</v>
      </c>
      <c r="D114" s="100">
        <f ca="1">VLOOKUP($A114,[2]CurveFetch!$D$8:$R$1000,5,0)</f>
        <v>-0.35499999999999998</v>
      </c>
      <c r="E114" s="100">
        <f ca="1">VLOOKUP($A114,[2]CurveFetch!$D$8:$R$1000,4,0)</f>
        <v>0.01</v>
      </c>
      <c r="F114" s="100">
        <f ca="1">VLOOKUP($A114,[2]CurveFetch!$D$8:$R$1000,15,0)</f>
        <v>0</v>
      </c>
      <c r="G114" s="100">
        <f ca="1">VLOOKUP($A114,[2]CurveFetch!$D$8:$R$1000,3,0)</f>
        <v>-0.23499999999999999</v>
      </c>
      <c r="H114" s="100">
        <f ca="1">VLOOKUP($A114,[2]CurveFetch!$D$8:$R$1000,9,0)</f>
        <v>0</v>
      </c>
      <c r="I114" s="100">
        <f ca="1">VLOOKUP($A114,[2]CurveFetch!$D$8:$R$1000,11,0)</f>
        <v>6.0274190325463002E-2</v>
      </c>
      <c r="J114" s="100">
        <f ca="1">VLOOKUP($A114,[2]CurveFetch!$D$8:$R$1000,8,0)</f>
        <v>0</v>
      </c>
      <c r="K114" s="100">
        <f t="shared" ca="1" si="41"/>
        <v>0.67</v>
      </c>
      <c r="L114" s="100">
        <f t="shared" ca="1" si="42"/>
        <v>0.67</v>
      </c>
      <c r="M114" s="100">
        <f t="shared" ca="1" si="47"/>
        <v>36.157499999999999</v>
      </c>
      <c r="N114" s="97">
        <f t="shared" ca="1" si="48"/>
        <v>40299</v>
      </c>
      <c r="O114" s="100">
        <f ca="1">VLOOKUP($A114,[2]CurveFetch!$D$8:$V$1000,16,0)</f>
        <v>35.933700000000002</v>
      </c>
      <c r="P114" s="141">
        <f t="shared" ca="1" si="43"/>
        <v>17.966850000000001</v>
      </c>
      <c r="Q114" s="100">
        <f ca="1">VLOOKUP($A114,[2]CurveFetch!$D$8:$V$1000,16,0)</f>
        <v>35.933700000000002</v>
      </c>
      <c r="R114" s="141">
        <f t="shared" ca="1" si="44"/>
        <v>17.966850000000001</v>
      </c>
      <c r="S114" s="100">
        <f ca="1">VLOOKUP($A114,[2]CurveFetch!$D$8:$V$1000,16,0)</f>
        <v>35.933700000000002</v>
      </c>
      <c r="T114" s="141">
        <f t="shared" ca="1" si="45"/>
        <v>17.966850000000001</v>
      </c>
    </row>
    <row r="115" spans="1:20" x14ac:dyDescent="0.2">
      <c r="A115" s="97">
        <f t="shared" ca="1" si="46"/>
        <v>40330</v>
      </c>
      <c r="B115" s="100">
        <f ca="1">VLOOKUP($A115,[2]CurveFetch!$D$8:$R$1000,2,0)</f>
        <v>4.18</v>
      </c>
      <c r="C115" s="100">
        <f ca="1">VLOOKUP($A115,[2]CurveFetch!$D$8:$R$1000,7,0)</f>
        <v>0.67</v>
      </c>
      <c r="D115" s="100">
        <f ca="1">VLOOKUP($A115,[2]CurveFetch!$D$8:$R$1000,5,0)</f>
        <v>-0.35499999999999998</v>
      </c>
      <c r="E115" s="100">
        <f ca="1">VLOOKUP($A115,[2]CurveFetch!$D$8:$R$1000,4,0)</f>
        <v>0.01</v>
      </c>
      <c r="F115" s="100">
        <f ca="1">VLOOKUP($A115,[2]CurveFetch!$D$8:$R$1000,15,0)</f>
        <v>0</v>
      </c>
      <c r="G115" s="100">
        <f ca="1">VLOOKUP($A115,[2]CurveFetch!$D$8:$R$1000,3,0)</f>
        <v>-0.23499999999999999</v>
      </c>
      <c r="H115" s="100">
        <f ca="1">VLOOKUP($A115,[2]CurveFetch!$D$8:$R$1000,9,0)</f>
        <v>0</v>
      </c>
      <c r="I115" s="100">
        <f ca="1">VLOOKUP($A115,[2]CurveFetch!$D$8:$R$1000,11,0)</f>
        <v>6.0322916175485998E-2</v>
      </c>
      <c r="J115" s="100">
        <f ca="1">VLOOKUP($A115,[2]CurveFetch!$D$8:$R$1000,8,0)</f>
        <v>0</v>
      </c>
      <c r="K115" s="100">
        <f t="shared" ca="1" si="41"/>
        <v>0.67</v>
      </c>
      <c r="L115" s="100">
        <f t="shared" ca="1" si="42"/>
        <v>0.67</v>
      </c>
      <c r="M115" s="100">
        <f t="shared" ca="1" si="47"/>
        <v>36.375</v>
      </c>
      <c r="N115" s="97">
        <f t="shared" ca="1" si="48"/>
        <v>40330</v>
      </c>
      <c r="O115" s="100">
        <f ca="1">VLOOKUP($A115,[2]CurveFetch!$D$8:$V$1000,16,0)</f>
        <v>60.933700000000002</v>
      </c>
      <c r="P115" s="141">
        <f t="shared" ca="1" si="43"/>
        <v>30.466850000000001</v>
      </c>
      <c r="Q115" s="100">
        <f ca="1">VLOOKUP($A115,[2]CurveFetch!$D$8:$V$1000,16,0)</f>
        <v>60.933700000000002</v>
      </c>
      <c r="R115" s="141">
        <f t="shared" ca="1" si="44"/>
        <v>30.466850000000001</v>
      </c>
      <c r="S115" s="100">
        <f ca="1">VLOOKUP($A115,[2]CurveFetch!$D$8:$V$1000,16,0)</f>
        <v>60.933700000000002</v>
      </c>
      <c r="T115" s="141">
        <f t="shared" ca="1" si="45"/>
        <v>30.466850000000001</v>
      </c>
    </row>
    <row r="116" spans="1:20" x14ac:dyDescent="0.2">
      <c r="A116" s="97">
        <f t="shared" ca="1" si="46"/>
        <v>40360</v>
      </c>
      <c r="B116" s="100">
        <f ca="1">VLOOKUP($A116,[2]CurveFetch!$D$8:$R$1000,2,0)</f>
        <v>4.21</v>
      </c>
      <c r="C116" s="100">
        <f ca="1">VLOOKUP($A116,[2]CurveFetch!$D$8:$R$1000,7,0)</f>
        <v>0.67</v>
      </c>
      <c r="D116" s="100">
        <f ca="1">VLOOKUP($A116,[2]CurveFetch!$D$8:$R$1000,5,0)</f>
        <v>-0.35499999999999998</v>
      </c>
      <c r="E116" s="100">
        <f ca="1">VLOOKUP($A116,[2]CurveFetch!$D$8:$R$1000,4,0)</f>
        <v>0.01</v>
      </c>
      <c r="F116" s="100">
        <f ca="1">VLOOKUP($A116,[2]CurveFetch!$D$8:$R$1000,15,0)</f>
        <v>0</v>
      </c>
      <c r="G116" s="100">
        <f ca="1">VLOOKUP($A116,[2]CurveFetch!$D$8:$R$1000,3,0)</f>
        <v>-0.23499999999999999</v>
      </c>
      <c r="H116" s="100">
        <f ca="1">VLOOKUP($A116,[2]CurveFetch!$D$8:$R$1000,9,0)</f>
        <v>0</v>
      </c>
      <c r="I116" s="100">
        <f ca="1">VLOOKUP($A116,[2]CurveFetch!$D$8:$R$1000,11,0)</f>
        <v>6.0370070224647999E-2</v>
      </c>
      <c r="J116" s="100">
        <f ca="1">VLOOKUP($A116,[2]CurveFetch!$D$8:$R$1000,8,0)</f>
        <v>0</v>
      </c>
      <c r="K116" s="100">
        <f t="shared" ca="1" si="41"/>
        <v>0.67</v>
      </c>
      <c r="L116" s="100">
        <f t="shared" ca="1" si="42"/>
        <v>0.67</v>
      </c>
      <c r="M116" s="100">
        <f t="shared" ca="1" si="47"/>
        <v>36.6</v>
      </c>
      <c r="N116" s="97">
        <f t="shared" ca="1" si="48"/>
        <v>40360</v>
      </c>
      <c r="O116" s="100">
        <f ca="1">VLOOKUP($A116,[2]CurveFetch!$D$8:$V$1000,16,0)</f>
        <v>59.540799999999997</v>
      </c>
      <c r="P116" s="141">
        <f t="shared" ca="1" si="43"/>
        <v>29.770399999999999</v>
      </c>
      <c r="Q116" s="100">
        <f ca="1">VLOOKUP($A116,[2]CurveFetch!$D$8:$V$1000,16,0)</f>
        <v>59.540799999999997</v>
      </c>
      <c r="R116" s="141">
        <f t="shared" ca="1" si="44"/>
        <v>29.770399999999999</v>
      </c>
      <c r="S116" s="100">
        <f ca="1">VLOOKUP($A116,[2]CurveFetch!$D$8:$V$1000,16,0)</f>
        <v>59.540799999999997</v>
      </c>
      <c r="T116" s="141">
        <f t="shared" ca="1" si="45"/>
        <v>29.770399999999999</v>
      </c>
    </row>
    <row r="117" spans="1:20" x14ac:dyDescent="0.2">
      <c r="A117" s="97">
        <f t="shared" ca="1" si="46"/>
        <v>40391</v>
      </c>
      <c r="B117" s="100">
        <f ca="1">VLOOKUP($A117,[2]CurveFetch!$D$8:$R$1000,2,0)</f>
        <v>4.2300000000000004</v>
      </c>
      <c r="C117" s="100">
        <f ca="1">VLOOKUP($A117,[2]CurveFetch!$D$8:$R$1000,7,0)</f>
        <v>0.67</v>
      </c>
      <c r="D117" s="100">
        <f ca="1">VLOOKUP($A117,[2]CurveFetch!$D$8:$R$1000,5,0)</f>
        <v>-0.35499999999999998</v>
      </c>
      <c r="E117" s="100">
        <f ca="1">VLOOKUP($A117,[2]CurveFetch!$D$8:$R$1000,4,0)</f>
        <v>0.01</v>
      </c>
      <c r="F117" s="100">
        <f ca="1">VLOOKUP($A117,[2]CurveFetch!$D$8:$R$1000,15,0)</f>
        <v>0</v>
      </c>
      <c r="G117" s="100">
        <f ca="1">VLOOKUP($A117,[2]CurveFetch!$D$8:$R$1000,3,0)</f>
        <v>-0.23499999999999999</v>
      </c>
      <c r="H117" s="100">
        <f ca="1">VLOOKUP($A117,[2]CurveFetch!$D$8:$R$1000,9,0)</f>
        <v>0</v>
      </c>
      <c r="I117" s="100">
        <f ca="1">VLOOKUP($A117,[2]CurveFetch!$D$8:$R$1000,11,0)</f>
        <v>6.0418796076224003E-2</v>
      </c>
      <c r="J117" s="100">
        <f ca="1">VLOOKUP($A117,[2]CurveFetch!$D$8:$R$1000,8,0)</f>
        <v>0</v>
      </c>
      <c r="K117" s="100">
        <f t="shared" ca="1" si="41"/>
        <v>0.67</v>
      </c>
      <c r="L117" s="100">
        <f t="shared" ca="1" si="42"/>
        <v>0.67</v>
      </c>
      <c r="M117" s="100">
        <f t="shared" ca="1" si="47"/>
        <v>36.75</v>
      </c>
      <c r="N117" s="97">
        <f t="shared" ca="1" si="48"/>
        <v>40391</v>
      </c>
      <c r="O117" s="100">
        <f ca="1">VLOOKUP($A117,[2]CurveFetch!$D$8:$V$1000,16,0)</f>
        <v>69.540800000000004</v>
      </c>
      <c r="P117" s="141">
        <f t="shared" ca="1" si="43"/>
        <v>34.770400000000002</v>
      </c>
      <c r="Q117" s="100">
        <f ca="1">VLOOKUP($A117,[2]CurveFetch!$D$8:$V$1000,16,0)</f>
        <v>69.540800000000004</v>
      </c>
      <c r="R117" s="141">
        <f t="shared" ca="1" si="44"/>
        <v>34.770400000000002</v>
      </c>
      <c r="S117" s="100">
        <f ca="1">VLOOKUP($A117,[2]CurveFetch!$D$8:$V$1000,16,0)</f>
        <v>69.540800000000004</v>
      </c>
      <c r="T117" s="141">
        <f t="shared" ca="1" si="45"/>
        <v>34.770400000000002</v>
      </c>
    </row>
    <row r="118" spans="1:20" x14ac:dyDescent="0.2">
      <c r="A118" s="97">
        <f t="shared" ca="1" si="46"/>
        <v>40422</v>
      </c>
      <c r="B118" s="100">
        <f ca="1">VLOOKUP($A118,[2]CurveFetch!$D$8:$R$1000,2,0)</f>
        <v>4.2510000000000003</v>
      </c>
      <c r="C118" s="100">
        <f ca="1">VLOOKUP($A118,[2]CurveFetch!$D$8:$R$1000,7,0)</f>
        <v>0.67</v>
      </c>
      <c r="D118" s="100">
        <f ca="1">VLOOKUP($A118,[2]CurveFetch!$D$8:$R$1000,5,0)</f>
        <v>-0.35499999999999998</v>
      </c>
      <c r="E118" s="100">
        <f ca="1">VLOOKUP($A118,[2]CurveFetch!$D$8:$R$1000,4,0)</f>
        <v>0.01</v>
      </c>
      <c r="F118" s="100">
        <f ca="1">VLOOKUP($A118,[2]CurveFetch!$D$8:$R$1000,15,0)</f>
        <v>0</v>
      </c>
      <c r="G118" s="100">
        <f ca="1">VLOOKUP($A118,[2]CurveFetch!$D$8:$R$1000,3,0)</f>
        <v>-0.23499999999999999</v>
      </c>
      <c r="H118" s="100">
        <f ca="1">VLOOKUP($A118,[2]CurveFetch!$D$8:$R$1000,9,0)</f>
        <v>0</v>
      </c>
      <c r="I118" s="100">
        <f ca="1">VLOOKUP($A118,[2]CurveFetch!$D$8:$R$1000,11,0)</f>
        <v>6.0467521928589001E-2</v>
      </c>
      <c r="J118" s="100">
        <f ca="1">VLOOKUP($A118,[2]CurveFetch!$D$8:$R$1000,8,0)</f>
        <v>0</v>
      </c>
      <c r="K118" s="100">
        <f t="shared" ca="1" si="41"/>
        <v>0.67</v>
      </c>
      <c r="L118" s="100">
        <f t="shared" ca="1" si="42"/>
        <v>0.67</v>
      </c>
      <c r="M118" s="100">
        <f t="shared" ca="1" si="47"/>
        <v>36.907499999999999</v>
      </c>
      <c r="N118" s="97">
        <f t="shared" ca="1" si="48"/>
        <v>40422</v>
      </c>
      <c r="O118" s="100">
        <f ca="1">VLOOKUP($A118,[2]CurveFetch!$D$8:$V$1000,16,0)</f>
        <v>49.540799999999997</v>
      </c>
      <c r="P118" s="141">
        <f t="shared" ca="1" si="43"/>
        <v>24.770399999999999</v>
      </c>
      <c r="Q118" s="100">
        <f ca="1">VLOOKUP($A118,[2]CurveFetch!$D$8:$V$1000,16,0)</f>
        <v>49.540799999999997</v>
      </c>
      <c r="R118" s="141">
        <f t="shared" ca="1" si="44"/>
        <v>24.770399999999999</v>
      </c>
      <c r="S118" s="100">
        <f ca="1">VLOOKUP($A118,[2]CurveFetch!$D$8:$V$1000,16,0)</f>
        <v>49.540799999999997</v>
      </c>
      <c r="T118" s="141">
        <f t="shared" ca="1" si="45"/>
        <v>24.770399999999999</v>
      </c>
    </row>
    <row r="119" spans="1:20" x14ac:dyDescent="0.2">
      <c r="A119" s="97">
        <f t="shared" ca="1" si="46"/>
        <v>40452</v>
      </c>
      <c r="B119" s="100">
        <f ca="1">VLOOKUP($A119,[2]CurveFetch!$D$8:$R$1000,2,0)</f>
        <v>4.2809999999999997</v>
      </c>
      <c r="C119" s="100">
        <f ca="1">VLOOKUP($A119,[2]CurveFetch!$D$8:$R$1000,7,0)</f>
        <v>0.67</v>
      </c>
      <c r="D119" s="100">
        <f ca="1">VLOOKUP($A119,[2]CurveFetch!$D$8:$R$1000,5,0)</f>
        <v>-0.35499999999999998</v>
      </c>
      <c r="E119" s="100">
        <f ca="1">VLOOKUP($A119,[2]CurveFetch!$D$8:$R$1000,4,0)</f>
        <v>0.01</v>
      </c>
      <c r="F119" s="100">
        <f ca="1">VLOOKUP($A119,[2]CurveFetch!$D$8:$R$1000,15,0)</f>
        <v>0</v>
      </c>
      <c r="G119" s="100">
        <f ca="1">VLOOKUP($A119,[2]CurveFetch!$D$8:$R$1000,3,0)</f>
        <v>-0.23499999999999999</v>
      </c>
      <c r="H119" s="100">
        <f ca="1">VLOOKUP($A119,[2]CurveFetch!$D$8:$R$1000,9,0)</f>
        <v>0</v>
      </c>
      <c r="I119" s="100">
        <f ca="1">VLOOKUP($A119,[2]CurveFetch!$D$8:$R$1000,11,0)</f>
        <v>6.0514675980014997E-2</v>
      </c>
      <c r="J119" s="100">
        <f ca="1">VLOOKUP($A119,[2]CurveFetch!$D$8:$R$1000,8,0)</f>
        <v>0</v>
      </c>
      <c r="K119" s="100">
        <f t="shared" ca="1" si="41"/>
        <v>0.67</v>
      </c>
      <c r="L119" s="100">
        <f t="shared" ca="1" si="42"/>
        <v>0.67</v>
      </c>
      <c r="M119" s="100">
        <f t="shared" ca="1" si="47"/>
        <v>37.1325</v>
      </c>
      <c r="N119" s="97">
        <f t="shared" ca="1" si="48"/>
        <v>40452</v>
      </c>
      <c r="O119" s="100">
        <f ca="1">VLOOKUP($A119,[2]CurveFetch!$D$8:$V$1000,16,0)</f>
        <v>65.522499999999994</v>
      </c>
      <c r="P119" s="141">
        <f t="shared" ca="1" si="43"/>
        <v>32.761249999999997</v>
      </c>
      <c r="Q119" s="100">
        <f ca="1">VLOOKUP($A119,[2]CurveFetch!$D$8:$V$1000,16,0)</f>
        <v>65.522499999999994</v>
      </c>
      <c r="R119" s="141">
        <f t="shared" ca="1" si="44"/>
        <v>32.761249999999997</v>
      </c>
      <c r="S119" s="100">
        <f ca="1">VLOOKUP($A119,[2]CurveFetch!$D$8:$V$1000,16,0)</f>
        <v>65.522499999999994</v>
      </c>
      <c r="T119" s="141">
        <f t="shared" ca="1" si="45"/>
        <v>32.761249999999997</v>
      </c>
    </row>
    <row r="120" spans="1:20" x14ac:dyDescent="0.2">
      <c r="A120" s="97">
        <f t="shared" ca="1" si="46"/>
        <v>40483</v>
      </c>
      <c r="B120" s="100">
        <f ca="1">VLOOKUP($A120,[2]CurveFetch!$D$8:$R$1000,2,0)</f>
        <v>4.4210000000000003</v>
      </c>
      <c r="C120" s="100">
        <f ca="1">VLOOKUP($A120,[2]CurveFetch!$D$8:$R$1000,7,0)</f>
        <v>0.52</v>
      </c>
      <c r="D120" s="100">
        <f ca="1">VLOOKUP($A120,[2]CurveFetch!$D$8:$R$1000,5,0)</f>
        <v>-0.28999999999999998</v>
      </c>
      <c r="E120" s="100">
        <f ca="1">VLOOKUP($A120,[2]CurveFetch!$D$8:$R$1000,4,0)</f>
        <v>0.01</v>
      </c>
      <c r="F120" s="100">
        <f ca="1">VLOOKUP($A120,[2]CurveFetch!$D$8:$R$1000,15,0)</f>
        <v>0</v>
      </c>
      <c r="G120" s="100">
        <f ca="1">VLOOKUP($A120,[2]CurveFetch!$D$8:$R$1000,3,0)</f>
        <v>-0.19</v>
      </c>
      <c r="H120" s="100">
        <f ca="1">VLOOKUP($A120,[2]CurveFetch!$D$8:$R$1000,9,0)</f>
        <v>0</v>
      </c>
      <c r="I120" s="100">
        <f ca="1">VLOOKUP($A120,[2]CurveFetch!$D$8:$R$1000,11,0)</f>
        <v>6.0563401833932003E-2</v>
      </c>
      <c r="J120" s="100">
        <f ca="1">VLOOKUP($A120,[2]CurveFetch!$D$8:$R$1000,8,0)</f>
        <v>0</v>
      </c>
      <c r="K120" s="100">
        <f t="shared" ca="1" si="41"/>
        <v>0.52</v>
      </c>
      <c r="L120" s="100">
        <f t="shared" ca="1" si="42"/>
        <v>0.52</v>
      </c>
      <c r="M120" s="100">
        <f t="shared" ca="1" si="47"/>
        <v>37.057500000000005</v>
      </c>
      <c r="N120" s="97">
        <f t="shared" ca="1" si="48"/>
        <v>40483</v>
      </c>
      <c r="O120" s="100">
        <f ca="1">VLOOKUP($A120,[2]CurveFetch!$D$8:$V$1000,16,0)</f>
        <v>35.522500000000001</v>
      </c>
      <c r="P120" s="141">
        <f t="shared" ca="1" si="43"/>
        <v>17.76125</v>
      </c>
      <c r="Q120" s="100">
        <f ca="1">VLOOKUP($A120,[2]CurveFetch!$D$8:$V$1000,16,0)</f>
        <v>35.522500000000001</v>
      </c>
      <c r="R120" s="141">
        <f t="shared" ca="1" si="44"/>
        <v>17.76125</v>
      </c>
      <c r="S120" s="100">
        <f ca="1">VLOOKUP($A120,[2]CurveFetch!$D$8:$V$1000,16,0)</f>
        <v>35.522500000000001</v>
      </c>
      <c r="T120" s="141">
        <f t="shared" ca="1" si="45"/>
        <v>17.76125</v>
      </c>
    </row>
    <row r="121" spans="1:20" x14ac:dyDescent="0.2">
      <c r="A121" s="97">
        <f t="shared" ca="1" si="46"/>
        <v>40513</v>
      </c>
      <c r="B121" s="100">
        <f ca="1">VLOOKUP($A121,[2]CurveFetch!$D$8:$R$1000,2,0)</f>
        <v>4.5460000000000003</v>
      </c>
      <c r="C121" s="100">
        <f ca="1">VLOOKUP($A121,[2]CurveFetch!$D$8:$R$1000,7,0)</f>
        <v>0.52</v>
      </c>
      <c r="D121" s="100">
        <f ca="1">VLOOKUP($A121,[2]CurveFetch!$D$8:$R$1000,5,0)</f>
        <v>-0.28999999999999998</v>
      </c>
      <c r="E121" s="100">
        <f ca="1">VLOOKUP($A121,[2]CurveFetch!$D$8:$R$1000,4,0)</f>
        <v>0.01</v>
      </c>
      <c r="F121" s="100">
        <f ca="1">VLOOKUP($A121,[2]CurveFetch!$D$8:$R$1000,15,0)</f>
        <v>0</v>
      </c>
      <c r="G121" s="100">
        <f ca="1">VLOOKUP($A121,[2]CurveFetch!$D$8:$R$1000,3,0)</f>
        <v>-0.19</v>
      </c>
      <c r="H121" s="100">
        <f ca="1">VLOOKUP($A121,[2]CurveFetch!$D$8:$R$1000,9,0)</f>
        <v>0</v>
      </c>
      <c r="I121" s="100">
        <f ca="1">VLOOKUP($A121,[2]CurveFetch!$D$8:$R$1000,11,0)</f>
        <v>6.0610555886859999E-2</v>
      </c>
      <c r="J121" s="100">
        <f ca="1">VLOOKUP($A121,[2]CurveFetch!$D$8:$R$1000,8,0)</f>
        <v>0</v>
      </c>
      <c r="K121" s="100">
        <f t="shared" ca="1" si="41"/>
        <v>0.52</v>
      </c>
      <c r="L121" s="100">
        <f t="shared" ca="1" si="42"/>
        <v>0.52</v>
      </c>
      <c r="M121" s="100">
        <f t="shared" ca="1" si="47"/>
        <v>37.995000000000005</v>
      </c>
      <c r="N121" s="97">
        <f t="shared" ca="1" si="48"/>
        <v>40513</v>
      </c>
      <c r="O121" s="100">
        <f ca="1">VLOOKUP($A121,[2]CurveFetch!$D$8:$V$1000,16,0)</f>
        <v>20.522500000000001</v>
      </c>
      <c r="P121" s="141">
        <f t="shared" ca="1" si="43"/>
        <v>10.26125</v>
      </c>
      <c r="Q121" s="100">
        <f ca="1">VLOOKUP($A121,[2]CurveFetch!$D$8:$V$1000,16,0)</f>
        <v>20.522500000000001</v>
      </c>
      <c r="R121" s="141">
        <f t="shared" ca="1" si="44"/>
        <v>10.26125</v>
      </c>
      <c r="S121" s="100">
        <f ca="1">VLOOKUP($A121,[2]CurveFetch!$D$8:$V$1000,16,0)</f>
        <v>20.522500000000001</v>
      </c>
      <c r="T121" s="141">
        <f t="shared" ca="1" si="45"/>
        <v>10.26125</v>
      </c>
    </row>
    <row r="122" spans="1:20" x14ac:dyDescent="0.2">
      <c r="A122" s="97">
        <f t="shared" ca="1" si="46"/>
        <v>40544</v>
      </c>
      <c r="B122" s="100">
        <f ca="1">VLOOKUP($A122,[2]CurveFetch!$D$8:$R$1000,2,0)</f>
        <v>4.6900000000000004</v>
      </c>
      <c r="C122" s="100">
        <f ca="1">VLOOKUP($A122,[2]CurveFetch!$D$8:$R$1000,7,0)</f>
        <v>0.52</v>
      </c>
      <c r="D122" s="100">
        <f ca="1">VLOOKUP($A122,[2]CurveFetch!$D$8:$R$1000,5,0)</f>
        <v>-0.28999999999999998</v>
      </c>
      <c r="E122" s="100">
        <f ca="1">VLOOKUP($A122,[2]CurveFetch!$D$8:$R$1000,4,0)</f>
        <v>0.01</v>
      </c>
      <c r="F122" s="100">
        <f ca="1">VLOOKUP($A122,[2]CurveFetch!$D$8:$R$1000,15,0)</f>
        <v>0</v>
      </c>
      <c r="G122" s="100">
        <f ca="1">VLOOKUP($A122,[2]CurveFetch!$D$8:$R$1000,3,0)</f>
        <v>-0.19</v>
      </c>
      <c r="H122" s="100">
        <f ca="1">VLOOKUP($A122,[2]CurveFetch!$D$8:$R$1000,9,0)</f>
        <v>0</v>
      </c>
      <c r="I122" s="100">
        <f ca="1">VLOOKUP($A122,[2]CurveFetch!$D$8:$R$1000,11,0)</f>
        <v>6.0659281742328999E-2</v>
      </c>
      <c r="J122" s="100">
        <f ca="1">VLOOKUP($A122,[2]CurveFetch!$D$8:$R$1000,8,0)</f>
        <v>0</v>
      </c>
      <c r="K122" s="100">
        <f t="shared" ca="1" si="41"/>
        <v>0.52</v>
      </c>
      <c r="L122" s="100">
        <f t="shared" ca="1" si="42"/>
        <v>0.52</v>
      </c>
      <c r="M122" s="100">
        <f t="shared" ca="1" si="47"/>
        <v>39.075000000000003</v>
      </c>
      <c r="N122" s="97">
        <f t="shared" ca="1" si="48"/>
        <v>40544</v>
      </c>
      <c r="O122" s="100">
        <f ca="1">VLOOKUP($A122,[2]CurveFetch!$D$8:$V$1000,16,0)</f>
        <v>52.666200000000003</v>
      </c>
      <c r="P122" s="141">
        <f t="shared" ca="1" si="43"/>
        <v>26.333100000000002</v>
      </c>
      <c r="Q122" s="100">
        <f ca="1">VLOOKUP($A122,[2]CurveFetch!$D$8:$V$1000,16,0)</f>
        <v>52.666200000000003</v>
      </c>
      <c r="R122" s="141">
        <f t="shared" ca="1" si="44"/>
        <v>26.333100000000002</v>
      </c>
      <c r="S122" s="100">
        <f ca="1">VLOOKUP($A122,[2]CurveFetch!$D$8:$V$1000,16,0)</f>
        <v>52.666200000000003</v>
      </c>
      <c r="T122" s="141">
        <f t="shared" ca="1" si="45"/>
        <v>26.333100000000002</v>
      </c>
    </row>
    <row r="123" spans="1:20" x14ac:dyDescent="0.2">
      <c r="A123" s="97">
        <f t="shared" ca="1" si="46"/>
        <v>40575</v>
      </c>
      <c r="B123" s="100">
        <f ca="1">VLOOKUP($A123,[2]CurveFetch!$D$8:$R$1000,2,0)</f>
        <v>4.5839999999999996</v>
      </c>
      <c r="C123" s="100">
        <f ca="1">VLOOKUP($A123,[2]CurveFetch!$D$8:$R$1000,7,0)</f>
        <v>0.52</v>
      </c>
      <c r="D123" s="100">
        <f ca="1">VLOOKUP($A123,[2]CurveFetch!$D$8:$R$1000,5,0)</f>
        <v>-0.28999999999999998</v>
      </c>
      <c r="E123" s="100">
        <f ca="1">VLOOKUP($A123,[2]CurveFetch!$D$8:$R$1000,4,0)</f>
        <v>0.01</v>
      </c>
      <c r="F123" s="100">
        <f ca="1">VLOOKUP($A123,[2]CurveFetch!$D$8:$R$1000,15,0)</f>
        <v>0</v>
      </c>
      <c r="G123" s="100">
        <f ca="1">VLOOKUP($A123,[2]CurveFetch!$D$8:$R$1000,3,0)</f>
        <v>-0.19</v>
      </c>
      <c r="H123" s="100">
        <f ca="1">VLOOKUP($A123,[2]CurveFetch!$D$8:$R$1000,9,0)</f>
        <v>0</v>
      </c>
      <c r="I123" s="100">
        <f ca="1">VLOOKUP($A123,[2]CurveFetch!$D$8:$R$1000,11,0)</f>
        <v>6.0698040009666998E-2</v>
      </c>
      <c r="J123" s="100">
        <f ca="1">VLOOKUP($A123,[2]CurveFetch!$D$8:$R$1000,8,0)</f>
        <v>0</v>
      </c>
      <c r="K123" s="100">
        <f t="shared" ca="1" si="41"/>
        <v>0.52</v>
      </c>
      <c r="L123" s="100">
        <f t="shared" ca="1" si="42"/>
        <v>0.52</v>
      </c>
      <c r="M123" s="100">
        <f t="shared" ca="1" si="47"/>
        <v>38.279999999999994</v>
      </c>
      <c r="N123" s="97">
        <f t="shared" ca="1" si="48"/>
        <v>40575</v>
      </c>
      <c r="O123" s="100">
        <f ca="1">VLOOKUP($A123,[2]CurveFetch!$D$8:$V$1000,16,0)</f>
        <v>42.666200000000003</v>
      </c>
      <c r="P123" s="141">
        <f t="shared" ca="1" si="43"/>
        <v>21.333100000000002</v>
      </c>
      <c r="Q123" s="100">
        <f ca="1">VLOOKUP($A123,[2]CurveFetch!$D$8:$V$1000,16,0)</f>
        <v>42.666200000000003</v>
      </c>
      <c r="R123" s="141">
        <f t="shared" ca="1" si="44"/>
        <v>21.333100000000002</v>
      </c>
      <c r="S123" s="100">
        <f ca="1">VLOOKUP($A123,[2]CurveFetch!$D$8:$V$1000,16,0)</f>
        <v>42.666200000000003</v>
      </c>
      <c r="T123" s="141">
        <f t="shared" ca="1" si="45"/>
        <v>21.333100000000002</v>
      </c>
    </row>
    <row r="124" spans="1:20" x14ac:dyDescent="0.2">
      <c r="A124" s="97">
        <f t="shared" ca="1" si="46"/>
        <v>40603</v>
      </c>
      <c r="B124" s="100">
        <f ca="1">VLOOKUP($A124,[2]CurveFetch!$D$8:$R$1000,2,0)</f>
        <v>4.4340000000000002</v>
      </c>
      <c r="C124" s="100">
        <f ca="1">VLOOKUP($A124,[2]CurveFetch!$D$8:$R$1000,7,0)</f>
        <v>0.52</v>
      </c>
      <c r="D124" s="100">
        <f ca="1">VLOOKUP($A124,[2]CurveFetch!$D$8:$R$1000,5,0)</f>
        <v>-0.28999999999999998</v>
      </c>
      <c r="E124" s="100">
        <f ca="1">VLOOKUP($A124,[2]CurveFetch!$D$8:$R$1000,4,0)</f>
        <v>0.01</v>
      </c>
      <c r="F124" s="100">
        <f ca="1">VLOOKUP($A124,[2]CurveFetch!$D$8:$R$1000,15,0)</f>
        <v>0</v>
      </c>
      <c r="G124" s="100">
        <f ca="1">VLOOKUP($A124,[2]CurveFetch!$D$8:$R$1000,3,0)</f>
        <v>-0.19</v>
      </c>
      <c r="H124" s="100">
        <f ca="1">VLOOKUP($A124,[2]CurveFetch!$D$8:$R$1000,9,0)</f>
        <v>0</v>
      </c>
      <c r="I124" s="100">
        <f ca="1">VLOOKUP($A124,[2]CurveFetch!$D$8:$R$1000,11,0)</f>
        <v>6.0722115282981999E-2</v>
      </c>
      <c r="J124" s="100">
        <f ca="1">VLOOKUP($A124,[2]CurveFetch!$D$8:$R$1000,8,0)</f>
        <v>0</v>
      </c>
      <c r="K124" s="100">
        <f t="shared" ca="1" si="41"/>
        <v>0.52</v>
      </c>
      <c r="L124" s="100">
        <f t="shared" ca="1" si="42"/>
        <v>0.52</v>
      </c>
      <c r="M124" s="100">
        <f t="shared" ca="1" si="47"/>
        <v>37.155000000000001</v>
      </c>
      <c r="N124" s="97">
        <f t="shared" ca="1" si="48"/>
        <v>40603</v>
      </c>
      <c r="O124" s="100">
        <f ca="1">VLOOKUP($A124,[2]CurveFetch!$D$8:$V$1000,16,0)</f>
        <v>32.666200000000003</v>
      </c>
      <c r="P124" s="141">
        <f t="shared" ca="1" si="43"/>
        <v>16.333100000000002</v>
      </c>
      <c r="Q124" s="100">
        <f ca="1">VLOOKUP($A124,[2]CurveFetch!$D$8:$V$1000,16,0)</f>
        <v>32.666200000000003</v>
      </c>
      <c r="R124" s="141">
        <f t="shared" ca="1" si="44"/>
        <v>16.333100000000002</v>
      </c>
      <c r="S124" s="100">
        <f ca="1">VLOOKUP($A124,[2]CurveFetch!$D$8:$V$1000,16,0)</f>
        <v>32.666200000000003</v>
      </c>
      <c r="T124" s="141">
        <f t="shared" ca="1" si="45"/>
        <v>16.333100000000002</v>
      </c>
    </row>
    <row r="125" spans="1:20" x14ac:dyDescent="0.2">
      <c r="A125" s="97">
        <f t="shared" ca="1" si="46"/>
        <v>40634</v>
      </c>
      <c r="B125" s="100">
        <f ca="1">VLOOKUP($A125,[2]CurveFetch!$D$8:$R$1000,2,0)</f>
        <v>4.2510000000000003</v>
      </c>
      <c r="C125" s="100">
        <f ca="1">VLOOKUP($A125,[2]CurveFetch!$D$8:$R$1000,7,0)</f>
        <v>0.67</v>
      </c>
      <c r="D125" s="100">
        <f ca="1">VLOOKUP($A125,[2]CurveFetch!$D$8:$R$1000,5,0)</f>
        <v>0</v>
      </c>
      <c r="E125" s="100">
        <f ca="1">VLOOKUP($A125,[2]CurveFetch!$D$8:$R$1000,4,0)</f>
        <v>0.01</v>
      </c>
      <c r="F125" s="100">
        <f ca="1">VLOOKUP($A125,[2]CurveFetch!$D$8:$R$1000,15,0)</f>
        <v>0</v>
      </c>
      <c r="G125" s="100">
        <f ca="1">VLOOKUP($A125,[2]CurveFetch!$D$8:$R$1000,3,0)</f>
        <v>-0.19</v>
      </c>
      <c r="H125" s="100">
        <f ca="1">VLOOKUP($A125,[2]CurveFetch!$D$8:$R$1000,9,0)</f>
        <v>0</v>
      </c>
      <c r="I125" s="100">
        <f ca="1">VLOOKUP($A125,[2]CurveFetch!$D$8:$R$1000,11,0)</f>
        <v>6.0748770050090002E-2</v>
      </c>
      <c r="J125" s="100">
        <f ca="1">VLOOKUP($A125,[2]CurveFetch!$D$8:$R$1000,8,0)</f>
        <v>0</v>
      </c>
      <c r="K125" s="100">
        <f t="shared" ca="1" si="41"/>
        <v>0.67</v>
      </c>
      <c r="L125" s="100">
        <f t="shared" ca="1" si="42"/>
        <v>0.67</v>
      </c>
      <c r="M125" s="100">
        <f t="shared" ca="1" si="47"/>
        <v>36.907499999999999</v>
      </c>
      <c r="N125" s="97">
        <f t="shared" ca="1" si="48"/>
        <v>40634</v>
      </c>
      <c r="O125" s="100">
        <f ca="1">VLOOKUP($A125,[2]CurveFetch!$D$8:$V$1000,16,0)</f>
        <v>31.543800000000001</v>
      </c>
      <c r="P125" s="141">
        <f t="shared" ca="1" si="43"/>
        <v>15.7719</v>
      </c>
      <c r="Q125" s="100">
        <f ca="1">VLOOKUP($A125,[2]CurveFetch!$D$8:$V$1000,16,0)</f>
        <v>31.543800000000001</v>
      </c>
      <c r="R125" s="141">
        <f t="shared" ca="1" si="44"/>
        <v>15.7719</v>
      </c>
      <c r="S125" s="100">
        <f ca="1">VLOOKUP($A125,[2]CurveFetch!$D$8:$V$1000,16,0)</f>
        <v>31.543800000000001</v>
      </c>
      <c r="T125" s="141">
        <f t="shared" ca="1" si="45"/>
        <v>15.7719</v>
      </c>
    </row>
    <row r="126" spans="1:20" x14ac:dyDescent="0.2">
      <c r="A126" s="97">
        <f t="shared" ca="1" si="46"/>
        <v>40664</v>
      </c>
      <c r="B126" s="100">
        <f ca="1">VLOOKUP($A126,[2]CurveFetch!$D$8:$R$1000,2,0)</f>
        <v>4.226</v>
      </c>
      <c r="C126" s="100">
        <f ca="1">VLOOKUP($A126,[2]CurveFetch!$D$8:$R$1000,7,0)</f>
        <v>0.67</v>
      </c>
      <c r="D126" s="100">
        <f ca="1">VLOOKUP($A126,[2]CurveFetch!$D$8:$R$1000,5,0)</f>
        <v>0</v>
      </c>
      <c r="E126" s="100">
        <f ca="1">VLOOKUP($A126,[2]CurveFetch!$D$8:$R$1000,4,0)</f>
        <v>0.01</v>
      </c>
      <c r="F126" s="100">
        <f ca="1">VLOOKUP($A126,[2]CurveFetch!$D$8:$R$1000,15,0)</f>
        <v>0</v>
      </c>
      <c r="G126" s="100">
        <f ca="1">VLOOKUP($A126,[2]CurveFetch!$D$8:$R$1000,3,0)</f>
        <v>-0.19</v>
      </c>
      <c r="H126" s="100">
        <f ca="1">VLOOKUP($A126,[2]CurveFetch!$D$8:$R$1000,9,0)</f>
        <v>0</v>
      </c>
      <c r="I126" s="100">
        <f ca="1">VLOOKUP($A126,[2]CurveFetch!$D$8:$R$1000,11,0)</f>
        <v>6.0774564986226E-2</v>
      </c>
      <c r="J126" s="100">
        <f ca="1">VLOOKUP($A126,[2]CurveFetch!$D$8:$R$1000,8,0)</f>
        <v>0</v>
      </c>
      <c r="K126" s="100">
        <f t="shared" ca="1" si="41"/>
        <v>0.67</v>
      </c>
      <c r="L126" s="100">
        <f t="shared" ca="1" si="42"/>
        <v>0.67</v>
      </c>
      <c r="M126" s="100">
        <f t="shared" ca="1" si="47"/>
        <v>36.72</v>
      </c>
      <c r="N126" s="97">
        <f t="shared" ca="1" si="48"/>
        <v>40664</v>
      </c>
      <c r="O126" s="100">
        <f ca="1">VLOOKUP($A126,[2]CurveFetch!$D$8:$V$1000,16,0)</f>
        <v>36.543799999999997</v>
      </c>
      <c r="P126" s="141">
        <f t="shared" ca="1" si="43"/>
        <v>18.271899999999999</v>
      </c>
      <c r="Q126" s="100">
        <f ca="1">VLOOKUP($A126,[2]CurveFetch!$D$8:$V$1000,16,0)</f>
        <v>36.543799999999997</v>
      </c>
      <c r="R126" s="141">
        <f t="shared" ca="1" si="44"/>
        <v>18.271899999999999</v>
      </c>
      <c r="S126" s="100">
        <f ca="1">VLOOKUP($A126,[2]CurveFetch!$D$8:$V$1000,16,0)</f>
        <v>36.543799999999997</v>
      </c>
      <c r="T126" s="141">
        <f t="shared" ca="1" si="45"/>
        <v>18.271899999999999</v>
      </c>
    </row>
    <row r="127" spans="1:20" x14ac:dyDescent="0.2">
      <c r="A127" s="97">
        <f t="shared" ca="1" si="46"/>
        <v>40695</v>
      </c>
      <c r="B127" s="100">
        <f ca="1">VLOOKUP($A127,[2]CurveFetch!$D$8:$R$1000,2,0)</f>
        <v>4.2549999999999999</v>
      </c>
      <c r="C127" s="100">
        <f ca="1">VLOOKUP($A127,[2]CurveFetch!$D$8:$R$1000,7,0)</f>
        <v>0.67</v>
      </c>
      <c r="D127" s="100">
        <f ca="1">VLOOKUP($A127,[2]CurveFetch!$D$8:$R$1000,5,0)</f>
        <v>0</v>
      </c>
      <c r="E127" s="100">
        <f ca="1">VLOOKUP($A127,[2]CurveFetch!$D$8:$R$1000,4,0)</f>
        <v>0.01</v>
      </c>
      <c r="F127" s="100">
        <f ca="1">VLOOKUP($A127,[2]CurveFetch!$D$8:$R$1000,15,0)</f>
        <v>0</v>
      </c>
      <c r="G127" s="100">
        <f ca="1">VLOOKUP($A127,[2]CurveFetch!$D$8:$R$1000,3,0)</f>
        <v>-0.19</v>
      </c>
      <c r="H127" s="100">
        <f ca="1">VLOOKUP($A127,[2]CurveFetch!$D$8:$R$1000,9,0)</f>
        <v>0</v>
      </c>
      <c r="I127" s="100">
        <f ca="1">VLOOKUP($A127,[2]CurveFetch!$D$8:$R$1000,11,0)</f>
        <v>6.0801219753798999E-2</v>
      </c>
      <c r="J127" s="100">
        <f ca="1">VLOOKUP($A127,[2]CurveFetch!$D$8:$R$1000,8,0)</f>
        <v>0</v>
      </c>
      <c r="K127" s="100">
        <f t="shared" ca="1" si="41"/>
        <v>0.67</v>
      </c>
      <c r="L127" s="100">
        <f t="shared" ca="1" si="42"/>
        <v>0.67</v>
      </c>
      <c r="M127" s="100">
        <f t="shared" ca="1" si="47"/>
        <v>36.9375</v>
      </c>
      <c r="N127" s="97">
        <f t="shared" ca="1" si="48"/>
        <v>40695</v>
      </c>
      <c r="O127" s="100">
        <f ca="1">VLOOKUP($A127,[2]CurveFetch!$D$8:$V$1000,16,0)</f>
        <v>61.543799999999997</v>
      </c>
      <c r="P127" s="141">
        <f t="shared" ca="1" si="43"/>
        <v>30.771899999999999</v>
      </c>
      <c r="Q127" s="100">
        <f ca="1">VLOOKUP($A127,[2]CurveFetch!$D$8:$V$1000,16,0)</f>
        <v>61.543799999999997</v>
      </c>
      <c r="R127" s="141">
        <f t="shared" ca="1" si="44"/>
        <v>30.771899999999999</v>
      </c>
      <c r="S127" s="100">
        <f ca="1">VLOOKUP($A127,[2]CurveFetch!$D$8:$V$1000,16,0)</f>
        <v>61.543799999999997</v>
      </c>
      <c r="T127" s="141">
        <f t="shared" ca="1" si="45"/>
        <v>30.771899999999999</v>
      </c>
    </row>
    <row r="128" spans="1:20" x14ac:dyDescent="0.2">
      <c r="A128" s="97">
        <f t="shared" ca="1" si="46"/>
        <v>40725</v>
      </c>
      <c r="B128" s="100">
        <f ca="1">VLOOKUP($A128,[2]CurveFetch!$D$8:$R$1000,2,0)</f>
        <v>4.2850000000000001</v>
      </c>
      <c r="C128" s="100">
        <f ca="1">VLOOKUP($A128,[2]CurveFetch!$D$8:$R$1000,7,0)</f>
        <v>0.67</v>
      </c>
      <c r="D128" s="100">
        <f ca="1">VLOOKUP($A128,[2]CurveFetch!$D$8:$R$1000,5,0)</f>
        <v>0</v>
      </c>
      <c r="E128" s="100">
        <f ca="1">VLOOKUP($A128,[2]CurveFetch!$D$8:$R$1000,4,0)</f>
        <v>0.01</v>
      </c>
      <c r="F128" s="100">
        <f ca="1">VLOOKUP($A128,[2]CurveFetch!$D$8:$R$1000,15,0)</f>
        <v>0</v>
      </c>
      <c r="G128" s="100">
        <f ca="1">VLOOKUP($A128,[2]CurveFetch!$D$8:$R$1000,3,0)</f>
        <v>-0.19</v>
      </c>
      <c r="H128" s="100">
        <f ca="1">VLOOKUP($A128,[2]CurveFetch!$D$8:$R$1000,9,0)</f>
        <v>0</v>
      </c>
      <c r="I128" s="100">
        <f ca="1">VLOOKUP($A128,[2]CurveFetch!$D$8:$R$1000,11,0)</f>
        <v>6.0827014690383999E-2</v>
      </c>
      <c r="J128" s="100">
        <f ca="1">VLOOKUP($A128,[2]CurveFetch!$D$8:$R$1000,8,0)</f>
        <v>0</v>
      </c>
      <c r="K128" s="100">
        <f t="shared" ca="1" si="41"/>
        <v>0.67</v>
      </c>
      <c r="L128" s="100">
        <f t="shared" ca="1" si="42"/>
        <v>0.67</v>
      </c>
      <c r="M128" s="100">
        <f t="shared" ca="1" si="47"/>
        <v>37.162500000000001</v>
      </c>
      <c r="N128" s="97">
        <f t="shared" ca="1" si="48"/>
        <v>40725</v>
      </c>
      <c r="O128" s="100">
        <f ca="1">VLOOKUP($A128,[2]CurveFetch!$D$8:$V$1000,16,0)</f>
        <v>58.9148</v>
      </c>
      <c r="P128" s="141">
        <f t="shared" ca="1" si="43"/>
        <v>29.4574</v>
      </c>
      <c r="Q128" s="100">
        <f ca="1">VLOOKUP($A128,[2]CurveFetch!$D$8:$V$1000,16,0)</f>
        <v>58.9148</v>
      </c>
      <c r="R128" s="141">
        <f t="shared" ca="1" si="44"/>
        <v>29.4574</v>
      </c>
      <c r="S128" s="100">
        <f ca="1">VLOOKUP($A128,[2]CurveFetch!$D$8:$V$1000,16,0)</f>
        <v>58.9148</v>
      </c>
      <c r="T128" s="141">
        <f t="shared" ca="1" si="45"/>
        <v>29.4574</v>
      </c>
    </row>
    <row r="129" spans="1:20" x14ac:dyDescent="0.2">
      <c r="A129" s="97">
        <f t="shared" ca="1" si="46"/>
        <v>40756</v>
      </c>
      <c r="B129" s="100">
        <f ca="1">VLOOKUP($A129,[2]CurveFetch!$D$8:$R$1000,2,0)</f>
        <v>4.3049999999999997</v>
      </c>
      <c r="C129" s="100">
        <f ca="1">VLOOKUP($A129,[2]CurveFetch!$D$8:$R$1000,7,0)</f>
        <v>0.67</v>
      </c>
      <c r="D129" s="100">
        <f ca="1">VLOOKUP($A129,[2]CurveFetch!$D$8:$R$1000,5,0)</f>
        <v>0</v>
      </c>
      <c r="E129" s="100">
        <f ca="1">VLOOKUP($A129,[2]CurveFetch!$D$8:$R$1000,4,0)</f>
        <v>0.01</v>
      </c>
      <c r="F129" s="100">
        <f ca="1">VLOOKUP($A129,[2]CurveFetch!$D$8:$R$1000,15,0)</f>
        <v>0</v>
      </c>
      <c r="G129" s="100">
        <f ca="1">VLOOKUP($A129,[2]CurveFetch!$D$8:$R$1000,3,0)</f>
        <v>-0.19</v>
      </c>
      <c r="H129" s="100">
        <f ca="1">VLOOKUP($A129,[2]CurveFetch!$D$8:$R$1000,9,0)</f>
        <v>0</v>
      </c>
      <c r="I129" s="100">
        <f ca="1">VLOOKUP($A129,[2]CurveFetch!$D$8:$R$1000,11,0)</f>
        <v>6.0853669458421002E-2</v>
      </c>
      <c r="J129" s="100">
        <f ca="1">VLOOKUP($A129,[2]CurveFetch!$D$8:$R$1000,8,0)</f>
        <v>0</v>
      </c>
      <c r="K129" s="100">
        <f t="shared" ca="1" si="41"/>
        <v>0.67</v>
      </c>
      <c r="L129" s="100">
        <f t="shared" ca="1" si="42"/>
        <v>0.67</v>
      </c>
      <c r="M129" s="100">
        <f t="shared" ca="1" si="47"/>
        <v>37.3125</v>
      </c>
      <c r="N129" s="97">
        <f t="shared" ca="1" si="48"/>
        <v>40756</v>
      </c>
      <c r="O129" s="100">
        <f ca="1">VLOOKUP($A129,[2]CurveFetch!$D$8:$V$1000,16,0)</f>
        <v>68.9148</v>
      </c>
      <c r="P129" s="141">
        <f t="shared" ca="1" si="43"/>
        <v>34.4574</v>
      </c>
      <c r="Q129" s="100">
        <f ca="1">VLOOKUP($A129,[2]CurveFetch!$D$8:$V$1000,16,0)</f>
        <v>68.9148</v>
      </c>
      <c r="R129" s="141">
        <f t="shared" ca="1" si="44"/>
        <v>34.4574</v>
      </c>
      <c r="S129" s="100">
        <f ca="1">VLOOKUP($A129,[2]CurveFetch!$D$8:$V$1000,16,0)</f>
        <v>68.9148</v>
      </c>
      <c r="T129" s="141">
        <f t="shared" ca="1" si="45"/>
        <v>34.4574</v>
      </c>
    </row>
    <row r="130" spans="1:20" x14ac:dyDescent="0.2">
      <c r="A130" s="97">
        <f t="shared" ca="1" si="46"/>
        <v>40787</v>
      </c>
      <c r="B130" s="100">
        <f ca="1">VLOOKUP($A130,[2]CurveFetch!$D$8:$R$1000,2,0)</f>
        <v>4.3259999999999996</v>
      </c>
      <c r="C130" s="100">
        <f ca="1">VLOOKUP($A130,[2]CurveFetch!$D$8:$R$1000,7,0)</f>
        <v>0.67</v>
      </c>
      <c r="D130" s="100">
        <f ca="1">VLOOKUP($A130,[2]CurveFetch!$D$8:$R$1000,5,0)</f>
        <v>0</v>
      </c>
      <c r="E130" s="100">
        <f ca="1">VLOOKUP($A130,[2]CurveFetch!$D$8:$R$1000,4,0)</f>
        <v>0.01</v>
      </c>
      <c r="F130" s="100">
        <f ca="1">VLOOKUP($A130,[2]CurveFetch!$D$8:$R$1000,15,0)</f>
        <v>0</v>
      </c>
      <c r="G130" s="100">
        <f ca="1">VLOOKUP($A130,[2]CurveFetch!$D$8:$R$1000,3,0)</f>
        <v>-0.19</v>
      </c>
      <c r="H130" s="100">
        <f ca="1">VLOOKUP($A130,[2]CurveFetch!$D$8:$R$1000,9,0)</f>
        <v>0</v>
      </c>
      <c r="I130" s="100">
        <f ca="1">VLOOKUP($A130,[2]CurveFetch!$D$8:$R$1000,11,0)</f>
        <v>6.0880324226694003E-2</v>
      </c>
      <c r="J130" s="100">
        <f ca="1">VLOOKUP($A130,[2]CurveFetch!$D$8:$R$1000,8,0)</f>
        <v>0</v>
      </c>
      <c r="K130" s="100">
        <f t="shared" ca="1" si="41"/>
        <v>0.67</v>
      </c>
      <c r="L130" s="100">
        <f t="shared" ca="1" si="42"/>
        <v>0.67</v>
      </c>
      <c r="M130" s="100">
        <f t="shared" ca="1" si="47"/>
        <v>37.47</v>
      </c>
      <c r="N130" s="97">
        <f t="shared" ca="1" si="48"/>
        <v>40787</v>
      </c>
      <c r="O130" s="100">
        <f ca="1">VLOOKUP($A130,[2]CurveFetch!$D$8:$V$1000,16,0)</f>
        <v>48.9148</v>
      </c>
      <c r="P130" s="141">
        <f t="shared" ca="1" si="43"/>
        <v>24.4574</v>
      </c>
      <c r="Q130" s="100">
        <f ca="1">VLOOKUP($A130,[2]CurveFetch!$D$8:$V$1000,16,0)</f>
        <v>48.9148</v>
      </c>
      <c r="R130" s="141">
        <f t="shared" ca="1" si="44"/>
        <v>24.4574</v>
      </c>
      <c r="S130" s="100">
        <f ca="1">VLOOKUP($A130,[2]CurveFetch!$D$8:$V$1000,16,0)</f>
        <v>48.9148</v>
      </c>
      <c r="T130" s="141">
        <f t="shared" ca="1" si="45"/>
        <v>24.4574</v>
      </c>
    </row>
    <row r="131" spans="1:20" x14ac:dyDescent="0.2">
      <c r="A131" s="97">
        <f t="shared" ca="1" si="46"/>
        <v>40817</v>
      </c>
      <c r="B131" s="100">
        <f ca="1">VLOOKUP($A131,[2]CurveFetch!$D$8:$R$1000,2,0)</f>
        <v>4.3559999999999999</v>
      </c>
      <c r="C131" s="100">
        <f ca="1">VLOOKUP($A131,[2]CurveFetch!$D$8:$R$1000,7,0)</f>
        <v>0.67</v>
      </c>
      <c r="D131" s="100">
        <f ca="1">VLOOKUP($A131,[2]CurveFetch!$D$8:$R$1000,5,0)</f>
        <v>0</v>
      </c>
      <c r="E131" s="100">
        <f ca="1">VLOOKUP($A131,[2]CurveFetch!$D$8:$R$1000,4,0)</f>
        <v>0.01</v>
      </c>
      <c r="F131" s="100">
        <f ca="1">VLOOKUP($A131,[2]CurveFetch!$D$8:$R$1000,15,0)</f>
        <v>0</v>
      </c>
      <c r="G131" s="100">
        <f ca="1">VLOOKUP($A131,[2]CurveFetch!$D$8:$R$1000,3,0)</f>
        <v>-0.19</v>
      </c>
      <c r="H131" s="100">
        <f ca="1">VLOOKUP($A131,[2]CurveFetch!$D$8:$R$1000,9,0)</f>
        <v>0</v>
      </c>
      <c r="I131" s="100">
        <f ca="1">VLOOKUP($A131,[2]CurveFetch!$D$8:$R$1000,11,0)</f>
        <v>6.0906119163957002E-2</v>
      </c>
      <c r="J131" s="100">
        <f ca="1">VLOOKUP($A131,[2]CurveFetch!$D$8:$R$1000,8,0)</f>
        <v>0</v>
      </c>
      <c r="K131" s="100">
        <f t="shared" ca="1" si="41"/>
        <v>0.67</v>
      </c>
      <c r="L131" s="100">
        <f t="shared" ca="1" si="42"/>
        <v>0.67</v>
      </c>
      <c r="M131" s="100">
        <f t="shared" ca="1" si="47"/>
        <v>37.695</v>
      </c>
      <c r="N131" s="97">
        <f t="shared" ca="1" si="48"/>
        <v>40817</v>
      </c>
      <c r="O131" s="100">
        <f ca="1">VLOOKUP($A131,[2]CurveFetch!$D$8:$V$1000,16,0)</f>
        <v>66.286500000000004</v>
      </c>
      <c r="P131" s="141">
        <f t="shared" ca="1" si="43"/>
        <v>33.143250000000002</v>
      </c>
      <c r="Q131" s="100">
        <f ca="1">VLOOKUP($A131,[2]CurveFetch!$D$8:$V$1000,16,0)</f>
        <v>66.286500000000004</v>
      </c>
      <c r="R131" s="141">
        <f t="shared" ca="1" si="44"/>
        <v>33.143250000000002</v>
      </c>
      <c r="S131" s="100">
        <f ca="1">VLOOKUP($A131,[2]CurveFetch!$D$8:$V$1000,16,0)</f>
        <v>66.286500000000004</v>
      </c>
      <c r="T131" s="141">
        <f t="shared" ca="1" si="45"/>
        <v>33.143250000000002</v>
      </c>
    </row>
    <row r="132" spans="1:20" x14ac:dyDescent="0.2">
      <c r="A132" s="97">
        <f t="shared" ca="1" si="46"/>
        <v>40848</v>
      </c>
      <c r="B132" s="100">
        <f ca="1">VLOOKUP($A132,[2]CurveFetch!$D$8:$R$1000,2,0)</f>
        <v>4.4960000000000004</v>
      </c>
      <c r="C132" s="100">
        <f ca="1">VLOOKUP($A132,[2]CurveFetch!$D$8:$R$1000,7,0)</f>
        <v>0.52</v>
      </c>
      <c r="D132" s="100">
        <f ca="1">VLOOKUP($A132,[2]CurveFetch!$D$8:$R$1000,5,0)</f>
        <v>0</v>
      </c>
      <c r="E132" s="100">
        <f ca="1">VLOOKUP($A132,[2]CurveFetch!$D$8:$R$1000,4,0)</f>
        <v>0.01</v>
      </c>
      <c r="F132" s="100">
        <f ca="1">VLOOKUP($A132,[2]CurveFetch!$D$8:$R$1000,15,0)</f>
        <v>0</v>
      </c>
      <c r="G132" s="100">
        <f ca="1">VLOOKUP($A132,[2]CurveFetch!$D$8:$R$1000,3,0)</f>
        <v>-0.19</v>
      </c>
      <c r="H132" s="100">
        <f ca="1">VLOOKUP($A132,[2]CurveFetch!$D$8:$R$1000,9,0)</f>
        <v>0</v>
      </c>
      <c r="I132" s="100">
        <f ca="1">VLOOKUP($A132,[2]CurveFetch!$D$8:$R$1000,11,0)</f>
        <v>6.0932773932695E-2</v>
      </c>
      <c r="J132" s="100">
        <f ca="1">VLOOKUP($A132,[2]CurveFetch!$D$8:$R$1000,8,0)</f>
        <v>0</v>
      </c>
      <c r="K132" s="100">
        <f t="shared" ref="K132:K195" ca="1" si="49">C132-J132</f>
        <v>0.52</v>
      </c>
      <c r="L132" s="100">
        <f t="shared" ref="L132:L195" ca="1" si="50">C132-F132</f>
        <v>0.52</v>
      </c>
      <c r="M132" s="100">
        <f t="shared" ca="1" si="47"/>
        <v>37.619999999999997</v>
      </c>
      <c r="N132" s="97">
        <f t="shared" ca="1" si="48"/>
        <v>40848</v>
      </c>
      <c r="O132" s="100">
        <f ca="1">VLOOKUP($A132,[2]CurveFetch!$D$8:$V$1000,16,0)</f>
        <v>36.286499999999997</v>
      </c>
      <c r="P132" s="141">
        <f t="shared" ref="P132:P195" ca="1" si="51">O132/2</f>
        <v>18.143249999999998</v>
      </c>
      <c r="Q132" s="100">
        <f ca="1">VLOOKUP($A132,[2]CurveFetch!$D$8:$V$1000,16,0)</f>
        <v>36.286499999999997</v>
      </c>
      <c r="R132" s="141">
        <f t="shared" ref="R132:R195" ca="1" si="52">Q132/2</f>
        <v>18.143249999999998</v>
      </c>
      <c r="S132" s="100">
        <f ca="1">VLOOKUP($A132,[2]CurveFetch!$D$8:$V$1000,16,0)</f>
        <v>36.286499999999997</v>
      </c>
      <c r="T132" s="141">
        <f t="shared" ref="T132:T195" ca="1" si="53">S132/2</f>
        <v>18.143249999999998</v>
      </c>
    </row>
    <row r="133" spans="1:20" x14ac:dyDescent="0.2">
      <c r="A133" s="97">
        <f t="shared" ref="A133:A196" ca="1" si="54">DATE(YEAR(A132),MONTH(A132)+1,1)</f>
        <v>40878</v>
      </c>
      <c r="B133" s="100">
        <f ca="1">VLOOKUP($A133,[2]CurveFetch!$D$8:$R$1000,2,0)</f>
        <v>4.6210000000000004</v>
      </c>
      <c r="C133" s="100">
        <f ca="1">VLOOKUP($A133,[2]CurveFetch!$D$8:$R$1000,7,0)</f>
        <v>0.52</v>
      </c>
      <c r="D133" s="100">
        <f ca="1">VLOOKUP($A133,[2]CurveFetch!$D$8:$R$1000,5,0)</f>
        <v>0</v>
      </c>
      <c r="E133" s="100">
        <f ca="1">VLOOKUP($A133,[2]CurveFetch!$D$8:$R$1000,4,0)</f>
        <v>0.01</v>
      </c>
      <c r="F133" s="100">
        <f ca="1">VLOOKUP($A133,[2]CurveFetch!$D$8:$R$1000,15,0)</f>
        <v>0</v>
      </c>
      <c r="G133" s="100">
        <f ca="1">VLOOKUP($A133,[2]CurveFetch!$D$8:$R$1000,3,0)</f>
        <v>-0.19</v>
      </c>
      <c r="H133" s="100">
        <f ca="1">VLOOKUP($A133,[2]CurveFetch!$D$8:$R$1000,9,0)</f>
        <v>0</v>
      </c>
      <c r="I133" s="100">
        <f ca="1">VLOOKUP($A133,[2]CurveFetch!$D$8:$R$1000,11,0)</f>
        <v>6.0958568870407001E-2</v>
      </c>
      <c r="J133" s="100">
        <f ca="1">VLOOKUP($A133,[2]CurveFetch!$D$8:$R$1000,8,0)</f>
        <v>0</v>
      </c>
      <c r="K133" s="100">
        <f t="shared" ca="1" si="49"/>
        <v>0.52</v>
      </c>
      <c r="L133" s="100">
        <f t="shared" ca="1" si="50"/>
        <v>0.52</v>
      </c>
      <c r="M133" s="100">
        <f t="shared" ref="M133:M196" ca="1" si="55">($B133+$C133)*$M$1</f>
        <v>38.557499999999997</v>
      </c>
      <c r="N133" s="97">
        <f t="shared" ref="N133:N196" ca="1" si="56">DATE(YEAR(N132),MONTH(N132)+1,1)</f>
        <v>40878</v>
      </c>
      <c r="O133" s="100">
        <f ca="1">VLOOKUP($A133,[2]CurveFetch!$D$8:$V$1000,16,0)</f>
        <v>21.2865</v>
      </c>
      <c r="P133" s="141">
        <f t="shared" ca="1" si="51"/>
        <v>10.64325</v>
      </c>
      <c r="Q133" s="100">
        <f ca="1">VLOOKUP($A133,[2]CurveFetch!$D$8:$V$1000,16,0)</f>
        <v>21.2865</v>
      </c>
      <c r="R133" s="141">
        <f t="shared" ca="1" si="52"/>
        <v>10.64325</v>
      </c>
      <c r="S133" s="100">
        <f ca="1">VLOOKUP($A133,[2]CurveFetch!$D$8:$V$1000,16,0)</f>
        <v>21.2865</v>
      </c>
      <c r="T133" s="141">
        <f t="shared" ca="1" si="53"/>
        <v>10.64325</v>
      </c>
    </row>
    <row r="134" spans="1:20" x14ac:dyDescent="0.2">
      <c r="A134" s="97">
        <f t="shared" ca="1" si="54"/>
        <v>40909</v>
      </c>
      <c r="B134" s="100">
        <f ca="1">VLOOKUP($A134,[2]CurveFetch!$D$8:$R$1000,2,0)</f>
        <v>4.7699999999999996</v>
      </c>
      <c r="C134" s="100">
        <f ca="1">VLOOKUP($A134,[2]CurveFetch!$D$8:$R$1000,7,0)</f>
        <v>0.52</v>
      </c>
      <c r="D134" s="100">
        <f ca="1">VLOOKUP($A134,[2]CurveFetch!$D$8:$R$1000,5,0)</f>
        <v>0</v>
      </c>
      <c r="E134" s="100">
        <f ca="1">VLOOKUP($A134,[2]CurveFetch!$D$8:$R$1000,4,0)</f>
        <v>0.01</v>
      </c>
      <c r="F134" s="100">
        <f ca="1">VLOOKUP($A134,[2]CurveFetch!$D$8:$R$1000,15,0)</f>
        <v>0</v>
      </c>
      <c r="G134" s="100">
        <f ca="1">VLOOKUP($A134,[2]CurveFetch!$D$8:$R$1000,3,0)</f>
        <v>-0.19</v>
      </c>
      <c r="H134" s="100">
        <f ca="1">VLOOKUP($A134,[2]CurveFetch!$D$8:$R$1000,9,0)</f>
        <v>0</v>
      </c>
      <c r="I134" s="100">
        <f ca="1">VLOOKUP($A134,[2]CurveFetch!$D$8:$R$1000,11,0)</f>
        <v>6.0985223639609003E-2</v>
      </c>
      <c r="J134" s="100">
        <f ca="1">VLOOKUP($A134,[2]CurveFetch!$D$8:$R$1000,8,0)</f>
        <v>0</v>
      </c>
      <c r="K134" s="100">
        <f t="shared" ca="1" si="49"/>
        <v>0.52</v>
      </c>
      <c r="L134" s="100">
        <f t="shared" ca="1" si="50"/>
        <v>0.52</v>
      </c>
      <c r="M134" s="100">
        <f t="shared" ca="1" si="55"/>
        <v>39.674999999999997</v>
      </c>
      <c r="N134" s="97">
        <f t="shared" ca="1" si="56"/>
        <v>40909</v>
      </c>
      <c r="O134" s="100">
        <f ca="1">VLOOKUP($A134,[2]CurveFetch!$D$8:$V$1000,16,0)</f>
        <v>53.296100000000003</v>
      </c>
      <c r="P134" s="141">
        <f t="shared" ca="1" si="51"/>
        <v>26.648050000000001</v>
      </c>
      <c r="Q134" s="100">
        <f ca="1">VLOOKUP($A134,[2]CurveFetch!$D$8:$V$1000,16,0)</f>
        <v>53.296100000000003</v>
      </c>
      <c r="R134" s="141">
        <f t="shared" ca="1" si="52"/>
        <v>26.648050000000001</v>
      </c>
      <c r="S134" s="100">
        <f ca="1">VLOOKUP($A134,[2]CurveFetch!$D$8:$V$1000,16,0)</f>
        <v>53.296100000000003</v>
      </c>
      <c r="T134" s="141">
        <f t="shared" ca="1" si="53"/>
        <v>26.648050000000001</v>
      </c>
    </row>
    <row r="135" spans="1:20" x14ac:dyDescent="0.2">
      <c r="A135" s="97">
        <f t="shared" ca="1" si="54"/>
        <v>40940</v>
      </c>
      <c r="B135" s="100">
        <f ca="1">VLOOKUP($A135,[2]CurveFetch!$D$8:$R$1000,2,0)</f>
        <v>4.6639999999999997</v>
      </c>
      <c r="C135" s="100">
        <f ca="1">VLOOKUP($A135,[2]CurveFetch!$D$8:$R$1000,7,0)</f>
        <v>0.52</v>
      </c>
      <c r="D135" s="100">
        <f ca="1">VLOOKUP($A135,[2]CurveFetch!$D$8:$R$1000,5,0)</f>
        <v>0</v>
      </c>
      <c r="E135" s="100">
        <f ca="1">VLOOKUP($A135,[2]CurveFetch!$D$8:$R$1000,4,0)</f>
        <v>0.01</v>
      </c>
      <c r="F135" s="100">
        <f ca="1">VLOOKUP($A135,[2]CurveFetch!$D$8:$R$1000,15,0)</f>
        <v>0</v>
      </c>
      <c r="G135" s="100">
        <f ca="1">VLOOKUP($A135,[2]CurveFetch!$D$8:$R$1000,3,0)</f>
        <v>-0.19</v>
      </c>
      <c r="H135" s="100">
        <f ca="1">VLOOKUP($A135,[2]CurveFetch!$D$8:$R$1000,9,0)</f>
        <v>0</v>
      </c>
      <c r="I135" s="100">
        <f ca="1">VLOOKUP($A135,[2]CurveFetch!$D$8:$R$1000,11,0)</f>
        <v>6.1011878409047003E-2</v>
      </c>
      <c r="J135" s="100">
        <f ca="1">VLOOKUP($A135,[2]CurveFetch!$D$8:$R$1000,8,0)</f>
        <v>0</v>
      </c>
      <c r="K135" s="100">
        <f t="shared" ca="1" si="49"/>
        <v>0.52</v>
      </c>
      <c r="L135" s="100">
        <f t="shared" ca="1" si="50"/>
        <v>0.52</v>
      </c>
      <c r="M135" s="100">
        <f t="shared" ca="1" si="55"/>
        <v>38.879999999999995</v>
      </c>
      <c r="N135" s="97">
        <f t="shared" ca="1" si="56"/>
        <v>40940</v>
      </c>
      <c r="O135" s="100">
        <f ca="1">VLOOKUP($A135,[2]CurveFetch!$D$8:$V$1000,16,0)</f>
        <v>43.296100000000003</v>
      </c>
      <c r="P135" s="141">
        <f t="shared" ca="1" si="51"/>
        <v>21.648050000000001</v>
      </c>
      <c r="Q135" s="100">
        <f ca="1">VLOOKUP($A135,[2]CurveFetch!$D$8:$V$1000,16,0)</f>
        <v>43.296100000000003</v>
      </c>
      <c r="R135" s="141">
        <f t="shared" ca="1" si="52"/>
        <v>21.648050000000001</v>
      </c>
      <c r="S135" s="100">
        <f ca="1">VLOOKUP($A135,[2]CurveFetch!$D$8:$V$1000,16,0)</f>
        <v>43.296100000000003</v>
      </c>
      <c r="T135" s="141">
        <f t="shared" ca="1" si="53"/>
        <v>21.648050000000001</v>
      </c>
    </row>
    <row r="136" spans="1:20" x14ac:dyDescent="0.2">
      <c r="A136" s="97">
        <f t="shared" ca="1" si="54"/>
        <v>40969</v>
      </c>
      <c r="B136" s="100">
        <f ca="1">VLOOKUP($A136,[2]CurveFetch!$D$8:$R$1000,2,0)</f>
        <v>4.5140000000000002</v>
      </c>
      <c r="C136" s="100">
        <f ca="1">VLOOKUP($A136,[2]CurveFetch!$D$8:$R$1000,7,0)</f>
        <v>0.52</v>
      </c>
      <c r="D136" s="100">
        <f ca="1">VLOOKUP($A136,[2]CurveFetch!$D$8:$R$1000,5,0)</f>
        <v>0</v>
      </c>
      <c r="E136" s="100">
        <f ca="1">VLOOKUP($A136,[2]CurveFetch!$D$8:$R$1000,4,0)</f>
        <v>0.01</v>
      </c>
      <c r="F136" s="100">
        <f ca="1">VLOOKUP($A136,[2]CurveFetch!$D$8:$R$1000,15,0)</f>
        <v>0</v>
      </c>
      <c r="G136" s="100">
        <f ca="1">VLOOKUP($A136,[2]CurveFetch!$D$8:$R$1000,3,0)</f>
        <v>-0.19</v>
      </c>
      <c r="H136" s="100">
        <f ca="1">VLOOKUP($A136,[2]CurveFetch!$D$8:$R$1000,9,0)</f>
        <v>0</v>
      </c>
      <c r="I136" s="100">
        <f ca="1">VLOOKUP($A136,[2]CurveFetch!$D$8:$R$1000,11,0)</f>
        <v>6.1036813516152998E-2</v>
      </c>
      <c r="J136" s="100">
        <f ca="1">VLOOKUP($A136,[2]CurveFetch!$D$8:$R$1000,8,0)</f>
        <v>0</v>
      </c>
      <c r="K136" s="100">
        <f t="shared" ca="1" si="49"/>
        <v>0.52</v>
      </c>
      <c r="L136" s="100">
        <f t="shared" ca="1" si="50"/>
        <v>0.52</v>
      </c>
      <c r="M136" s="100">
        <f t="shared" ca="1" si="55"/>
        <v>37.755000000000003</v>
      </c>
      <c r="N136" s="97">
        <f t="shared" ca="1" si="56"/>
        <v>40969</v>
      </c>
      <c r="O136" s="100">
        <f ca="1">VLOOKUP($A136,[2]CurveFetch!$D$8:$V$1000,16,0)</f>
        <v>33.296100000000003</v>
      </c>
      <c r="P136" s="141">
        <f t="shared" ca="1" si="51"/>
        <v>16.648050000000001</v>
      </c>
      <c r="Q136" s="100">
        <f ca="1">VLOOKUP($A136,[2]CurveFetch!$D$8:$V$1000,16,0)</f>
        <v>33.296100000000003</v>
      </c>
      <c r="R136" s="141">
        <f t="shared" ca="1" si="52"/>
        <v>16.648050000000001</v>
      </c>
      <c r="S136" s="100">
        <f ca="1">VLOOKUP($A136,[2]CurveFetch!$D$8:$V$1000,16,0)</f>
        <v>33.296100000000003</v>
      </c>
      <c r="T136" s="141">
        <f t="shared" ca="1" si="53"/>
        <v>16.648050000000001</v>
      </c>
    </row>
    <row r="137" spans="1:20" x14ac:dyDescent="0.2">
      <c r="A137" s="97">
        <f t="shared" ca="1" si="54"/>
        <v>41000</v>
      </c>
      <c r="B137" s="100">
        <f ca="1">VLOOKUP($A137,[2]CurveFetch!$D$8:$R$1000,2,0)</f>
        <v>4.3310000000000004</v>
      </c>
      <c r="C137" s="100">
        <f ca="1">VLOOKUP($A137,[2]CurveFetch!$D$8:$R$1000,7,0)</f>
        <v>0.67</v>
      </c>
      <c r="D137" s="100">
        <f ca="1">VLOOKUP($A137,[2]CurveFetch!$D$8:$R$1000,5,0)</f>
        <v>0</v>
      </c>
      <c r="E137" s="100">
        <f ca="1">VLOOKUP($A137,[2]CurveFetch!$D$8:$R$1000,4,0)</f>
        <v>0.01</v>
      </c>
      <c r="F137" s="100">
        <f ca="1">VLOOKUP($A137,[2]CurveFetch!$D$8:$R$1000,15,0)</f>
        <v>0</v>
      </c>
      <c r="G137" s="100">
        <f ca="1">VLOOKUP($A137,[2]CurveFetch!$D$8:$R$1000,3,0)</f>
        <v>-0.19</v>
      </c>
      <c r="H137" s="100">
        <f ca="1">VLOOKUP($A137,[2]CurveFetch!$D$8:$R$1000,9,0)</f>
        <v>0</v>
      </c>
      <c r="I137" s="100">
        <f ca="1">VLOOKUP($A137,[2]CurveFetch!$D$8:$R$1000,11,0)</f>
        <v>6.1063468286047001E-2</v>
      </c>
      <c r="J137" s="100">
        <f ca="1">VLOOKUP($A137,[2]CurveFetch!$D$8:$R$1000,8,0)</f>
        <v>0</v>
      </c>
      <c r="K137" s="100">
        <f t="shared" ca="1" si="49"/>
        <v>0.67</v>
      </c>
      <c r="L137" s="100">
        <f t="shared" ca="1" si="50"/>
        <v>0.67</v>
      </c>
      <c r="M137" s="100">
        <f t="shared" ca="1" si="55"/>
        <v>37.5075</v>
      </c>
      <c r="N137" s="97">
        <f t="shared" ca="1" si="56"/>
        <v>41000</v>
      </c>
      <c r="O137" s="100">
        <f ca="1">VLOOKUP($A137,[2]CurveFetch!$D$8:$V$1000,16,0)</f>
        <v>32.134999999999998</v>
      </c>
      <c r="P137" s="141">
        <f t="shared" ca="1" si="51"/>
        <v>16.067499999999999</v>
      </c>
      <c r="Q137" s="100">
        <f ca="1">VLOOKUP($A137,[2]CurveFetch!$D$8:$V$1000,16,0)</f>
        <v>32.134999999999998</v>
      </c>
      <c r="R137" s="141">
        <f t="shared" ca="1" si="52"/>
        <v>16.067499999999999</v>
      </c>
      <c r="S137" s="100">
        <f ca="1">VLOOKUP($A137,[2]CurveFetch!$D$8:$V$1000,16,0)</f>
        <v>32.134999999999998</v>
      </c>
      <c r="T137" s="141">
        <f t="shared" ca="1" si="53"/>
        <v>16.067499999999999</v>
      </c>
    </row>
    <row r="138" spans="1:20" x14ac:dyDescent="0.2">
      <c r="A138" s="97">
        <f t="shared" ca="1" si="54"/>
        <v>41030</v>
      </c>
      <c r="B138" s="100">
        <f ca="1">VLOOKUP($A138,[2]CurveFetch!$D$8:$R$1000,2,0)</f>
        <v>4.306</v>
      </c>
      <c r="C138" s="100">
        <f ca="1">VLOOKUP($A138,[2]CurveFetch!$D$8:$R$1000,7,0)</f>
        <v>0.67</v>
      </c>
      <c r="D138" s="100">
        <f ca="1">VLOOKUP($A138,[2]CurveFetch!$D$8:$R$1000,5,0)</f>
        <v>0</v>
      </c>
      <c r="E138" s="100">
        <f ca="1">VLOOKUP($A138,[2]CurveFetch!$D$8:$R$1000,4,0)</f>
        <v>0.01</v>
      </c>
      <c r="F138" s="100">
        <f ca="1">VLOOKUP($A138,[2]CurveFetch!$D$8:$R$1000,15,0)</f>
        <v>0</v>
      </c>
      <c r="G138" s="100">
        <f ca="1">VLOOKUP($A138,[2]CurveFetch!$D$8:$R$1000,3,0)</f>
        <v>-0.19</v>
      </c>
      <c r="H138" s="100">
        <f ca="1">VLOOKUP($A138,[2]CurveFetch!$D$8:$R$1000,9,0)</f>
        <v>0</v>
      </c>
      <c r="I138" s="100">
        <f ca="1">VLOOKUP($A138,[2]CurveFetch!$D$8:$R$1000,11,0)</f>
        <v>6.1089263224879002E-2</v>
      </c>
      <c r="J138" s="100">
        <f ca="1">VLOOKUP($A138,[2]CurveFetch!$D$8:$R$1000,8,0)</f>
        <v>0</v>
      </c>
      <c r="K138" s="100">
        <f t="shared" ca="1" si="49"/>
        <v>0.67</v>
      </c>
      <c r="L138" s="100">
        <f t="shared" ca="1" si="50"/>
        <v>0.67</v>
      </c>
      <c r="M138" s="100">
        <f t="shared" ca="1" si="55"/>
        <v>37.32</v>
      </c>
      <c r="N138" s="97">
        <f t="shared" ca="1" si="56"/>
        <v>41030</v>
      </c>
      <c r="O138" s="100">
        <f ca="1">VLOOKUP($A138,[2]CurveFetch!$D$8:$V$1000,16,0)</f>
        <v>37.134999999999998</v>
      </c>
      <c r="P138" s="141">
        <f t="shared" ca="1" si="51"/>
        <v>18.567499999999999</v>
      </c>
      <c r="Q138" s="100">
        <f ca="1">VLOOKUP($A138,[2]CurveFetch!$D$8:$V$1000,16,0)</f>
        <v>37.134999999999998</v>
      </c>
      <c r="R138" s="141">
        <f t="shared" ca="1" si="52"/>
        <v>18.567499999999999</v>
      </c>
      <c r="S138" s="100">
        <f ca="1">VLOOKUP($A138,[2]CurveFetch!$D$8:$V$1000,16,0)</f>
        <v>37.134999999999998</v>
      </c>
      <c r="T138" s="141">
        <f t="shared" ca="1" si="53"/>
        <v>18.567499999999999</v>
      </c>
    </row>
    <row r="139" spans="1:20" x14ac:dyDescent="0.2">
      <c r="A139" s="97">
        <f t="shared" ca="1" si="54"/>
        <v>41061</v>
      </c>
      <c r="B139" s="100">
        <f ca="1">VLOOKUP($A139,[2]CurveFetch!$D$8:$R$1000,2,0)</f>
        <v>4.335</v>
      </c>
      <c r="C139" s="100">
        <f ca="1">VLOOKUP($A139,[2]CurveFetch!$D$8:$R$1000,7,0)</f>
        <v>0.67</v>
      </c>
      <c r="D139" s="100">
        <f ca="1">VLOOKUP($A139,[2]CurveFetch!$D$8:$R$1000,5,0)</f>
        <v>0</v>
      </c>
      <c r="E139" s="100">
        <f ca="1">VLOOKUP($A139,[2]CurveFetch!$D$8:$R$1000,4,0)</f>
        <v>0.01</v>
      </c>
      <c r="F139" s="100">
        <f ca="1">VLOOKUP($A139,[2]CurveFetch!$D$8:$R$1000,15,0)</f>
        <v>0</v>
      </c>
      <c r="G139" s="100">
        <f ca="1">VLOOKUP($A139,[2]CurveFetch!$D$8:$R$1000,3,0)</f>
        <v>-0.19</v>
      </c>
      <c r="H139" s="100">
        <f ca="1">VLOOKUP($A139,[2]CurveFetch!$D$8:$R$1000,9,0)</f>
        <v>0</v>
      </c>
      <c r="I139" s="100">
        <f ca="1">VLOOKUP($A139,[2]CurveFetch!$D$8:$R$1000,11,0)</f>
        <v>6.1115917995238002E-2</v>
      </c>
      <c r="J139" s="100">
        <f ca="1">VLOOKUP($A139,[2]CurveFetch!$D$8:$R$1000,8,0)</f>
        <v>0</v>
      </c>
      <c r="K139" s="100">
        <f t="shared" ca="1" si="49"/>
        <v>0.67</v>
      </c>
      <c r="L139" s="100">
        <f t="shared" ca="1" si="50"/>
        <v>0.67</v>
      </c>
      <c r="M139" s="100">
        <f t="shared" ca="1" si="55"/>
        <v>37.537500000000001</v>
      </c>
      <c r="N139" s="97">
        <f t="shared" ca="1" si="56"/>
        <v>41061</v>
      </c>
      <c r="O139" s="100">
        <f ca="1">VLOOKUP($A139,[2]CurveFetch!$D$8:$V$1000,16,0)</f>
        <v>62.134999999999998</v>
      </c>
      <c r="P139" s="141">
        <f t="shared" ca="1" si="51"/>
        <v>31.067499999999999</v>
      </c>
      <c r="Q139" s="100">
        <f ca="1">VLOOKUP($A139,[2]CurveFetch!$D$8:$V$1000,16,0)</f>
        <v>62.134999999999998</v>
      </c>
      <c r="R139" s="141">
        <f t="shared" ca="1" si="52"/>
        <v>31.067499999999999</v>
      </c>
      <c r="S139" s="100">
        <f ca="1">VLOOKUP($A139,[2]CurveFetch!$D$8:$V$1000,16,0)</f>
        <v>62.134999999999998</v>
      </c>
      <c r="T139" s="141">
        <f t="shared" ca="1" si="53"/>
        <v>31.067499999999999</v>
      </c>
    </row>
    <row r="140" spans="1:20" x14ac:dyDescent="0.2">
      <c r="A140" s="97">
        <f t="shared" ca="1" si="54"/>
        <v>41091</v>
      </c>
      <c r="B140" s="100">
        <f ca="1">VLOOKUP($A140,[2]CurveFetch!$D$8:$R$1000,2,0)</f>
        <v>4.3650000000000002</v>
      </c>
      <c r="C140" s="100">
        <f ca="1">VLOOKUP($A140,[2]CurveFetch!$D$8:$R$1000,7,0)</f>
        <v>0.67</v>
      </c>
      <c r="D140" s="100">
        <f ca="1">VLOOKUP($A140,[2]CurveFetch!$D$8:$R$1000,5,0)</f>
        <v>0</v>
      </c>
      <c r="E140" s="100">
        <f ca="1">VLOOKUP($A140,[2]CurveFetch!$D$8:$R$1000,4,0)</f>
        <v>0.01</v>
      </c>
      <c r="F140" s="100">
        <f ca="1">VLOOKUP($A140,[2]CurveFetch!$D$8:$R$1000,15,0)</f>
        <v>0</v>
      </c>
      <c r="G140" s="100">
        <f ca="1">VLOOKUP($A140,[2]CurveFetch!$D$8:$R$1000,3,0)</f>
        <v>-0.19</v>
      </c>
      <c r="H140" s="100">
        <f ca="1">VLOOKUP($A140,[2]CurveFetch!$D$8:$R$1000,9,0)</f>
        <v>0</v>
      </c>
      <c r="I140" s="100">
        <f ca="1">VLOOKUP($A140,[2]CurveFetch!$D$8:$R$1000,11,0)</f>
        <v>6.1141712934518998E-2</v>
      </c>
      <c r="J140" s="100">
        <f ca="1">VLOOKUP($A140,[2]CurveFetch!$D$8:$R$1000,8,0)</f>
        <v>0</v>
      </c>
      <c r="K140" s="100">
        <f t="shared" ca="1" si="49"/>
        <v>0.67</v>
      </c>
      <c r="L140" s="100">
        <f t="shared" ca="1" si="50"/>
        <v>0.67</v>
      </c>
      <c r="M140" s="100">
        <f t="shared" ca="1" si="55"/>
        <v>37.762500000000003</v>
      </c>
      <c r="N140" s="97">
        <f t="shared" ca="1" si="56"/>
        <v>41091</v>
      </c>
      <c r="O140" s="100">
        <f ca="1">VLOOKUP($A140,[2]CurveFetch!$D$8:$V$1000,16,0)</f>
        <v>58.359499999999997</v>
      </c>
      <c r="P140" s="141">
        <f t="shared" ca="1" si="51"/>
        <v>29.179749999999999</v>
      </c>
      <c r="Q140" s="100">
        <f ca="1">VLOOKUP($A140,[2]CurveFetch!$D$8:$V$1000,16,0)</f>
        <v>58.359499999999997</v>
      </c>
      <c r="R140" s="141">
        <f t="shared" ca="1" si="52"/>
        <v>29.179749999999999</v>
      </c>
      <c r="S140" s="100">
        <f ca="1">VLOOKUP($A140,[2]CurveFetch!$D$8:$V$1000,16,0)</f>
        <v>58.359499999999997</v>
      </c>
      <c r="T140" s="141">
        <f t="shared" ca="1" si="53"/>
        <v>29.179749999999999</v>
      </c>
    </row>
    <row r="141" spans="1:20" x14ac:dyDescent="0.2">
      <c r="A141" s="97">
        <f t="shared" ca="1" si="54"/>
        <v>41122</v>
      </c>
      <c r="B141" s="100">
        <f ca="1">VLOOKUP($A141,[2]CurveFetch!$D$8:$R$1000,2,0)</f>
        <v>4.3849999999999998</v>
      </c>
      <c r="C141" s="100">
        <f ca="1">VLOOKUP($A141,[2]CurveFetch!$D$8:$R$1000,7,0)</f>
        <v>0.67</v>
      </c>
      <c r="D141" s="100">
        <f ca="1">VLOOKUP($A141,[2]CurveFetch!$D$8:$R$1000,5,0)</f>
        <v>0</v>
      </c>
      <c r="E141" s="100">
        <f ca="1">VLOOKUP($A141,[2]CurveFetch!$D$8:$R$1000,4,0)</f>
        <v>0.01</v>
      </c>
      <c r="F141" s="100">
        <f ca="1">VLOOKUP($A141,[2]CurveFetch!$D$8:$R$1000,15,0)</f>
        <v>0</v>
      </c>
      <c r="G141" s="100">
        <f ca="1">VLOOKUP($A141,[2]CurveFetch!$D$8:$R$1000,3,0)</f>
        <v>-0.19</v>
      </c>
      <c r="H141" s="100">
        <f ca="1">VLOOKUP($A141,[2]CurveFetch!$D$8:$R$1000,9,0)</f>
        <v>0</v>
      </c>
      <c r="I141" s="100">
        <f ca="1">VLOOKUP($A141,[2]CurveFetch!$D$8:$R$1000,11,0)</f>
        <v>6.1168367705342001E-2</v>
      </c>
      <c r="J141" s="100">
        <f ca="1">VLOOKUP($A141,[2]CurveFetch!$D$8:$R$1000,8,0)</f>
        <v>0</v>
      </c>
      <c r="K141" s="100">
        <f t="shared" ca="1" si="49"/>
        <v>0.67</v>
      </c>
      <c r="L141" s="100">
        <f t="shared" ca="1" si="50"/>
        <v>0.67</v>
      </c>
      <c r="M141" s="100">
        <f t="shared" ca="1" si="55"/>
        <v>37.912499999999994</v>
      </c>
      <c r="N141" s="97">
        <f t="shared" ca="1" si="56"/>
        <v>41122</v>
      </c>
      <c r="O141" s="100">
        <f ca="1">VLOOKUP($A141,[2]CurveFetch!$D$8:$V$1000,16,0)</f>
        <v>68.359499999999997</v>
      </c>
      <c r="P141" s="141">
        <f t="shared" ca="1" si="51"/>
        <v>34.179749999999999</v>
      </c>
      <c r="Q141" s="100">
        <f ca="1">VLOOKUP($A141,[2]CurveFetch!$D$8:$V$1000,16,0)</f>
        <v>68.359499999999997</v>
      </c>
      <c r="R141" s="141">
        <f t="shared" ca="1" si="52"/>
        <v>34.179749999999999</v>
      </c>
      <c r="S141" s="100">
        <f ca="1">VLOOKUP($A141,[2]CurveFetch!$D$8:$V$1000,16,0)</f>
        <v>68.359499999999997</v>
      </c>
      <c r="T141" s="141">
        <f t="shared" ca="1" si="53"/>
        <v>34.179749999999999</v>
      </c>
    </row>
    <row r="142" spans="1:20" x14ac:dyDescent="0.2">
      <c r="A142" s="97">
        <f t="shared" ca="1" si="54"/>
        <v>41153</v>
      </c>
      <c r="B142" s="100">
        <f ca="1">VLOOKUP($A142,[2]CurveFetch!$D$8:$R$1000,2,0)</f>
        <v>4.4059999999999997</v>
      </c>
      <c r="C142" s="100">
        <f ca="1">VLOOKUP($A142,[2]CurveFetch!$D$8:$R$1000,7,0)</f>
        <v>0.67</v>
      </c>
      <c r="D142" s="100">
        <f ca="1">VLOOKUP($A142,[2]CurveFetch!$D$8:$R$1000,5,0)</f>
        <v>0</v>
      </c>
      <c r="E142" s="100">
        <f ca="1">VLOOKUP($A142,[2]CurveFetch!$D$8:$R$1000,4,0)</f>
        <v>0.01</v>
      </c>
      <c r="F142" s="100">
        <f ca="1">VLOOKUP($A142,[2]CurveFetch!$D$8:$R$1000,15,0)</f>
        <v>0</v>
      </c>
      <c r="G142" s="100">
        <f ca="1">VLOOKUP($A142,[2]CurveFetch!$D$8:$R$1000,3,0)</f>
        <v>-0.19</v>
      </c>
      <c r="H142" s="100">
        <f ca="1">VLOOKUP($A142,[2]CurveFetch!$D$8:$R$1000,9,0)</f>
        <v>0</v>
      </c>
      <c r="I142" s="100">
        <f ca="1">VLOOKUP($A142,[2]CurveFetch!$D$8:$R$1000,11,0)</f>
        <v>6.1195022476399998E-2</v>
      </c>
      <c r="J142" s="100">
        <f ca="1">VLOOKUP($A142,[2]CurveFetch!$D$8:$R$1000,8,0)</f>
        <v>0</v>
      </c>
      <c r="K142" s="100">
        <f t="shared" ca="1" si="49"/>
        <v>0.67</v>
      </c>
      <c r="L142" s="100">
        <f t="shared" ca="1" si="50"/>
        <v>0.67</v>
      </c>
      <c r="M142" s="100">
        <f t="shared" ca="1" si="55"/>
        <v>38.07</v>
      </c>
      <c r="N142" s="97">
        <f t="shared" ca="1" si="56"/>
        <v>41153</v>
      </c>
      <c r="O142" s="100">
        <f ca="1">VLOOKUP($A142,[2]CurveFetch!$D$8:$V$1000,16,0)</f>
        <v>48.359499999999997</v>
      </c>
      <c r="P142" s="141">
        <f t="shared" ca="1" si="51"/>
        <v>24.179749999999999</v>
      </c>
      <c r="Q142" s="100">
        <f ca="1">VLOOKUP($A142,[2]CurveFetch!$D$8:$V$1000,16,0)</f>
        <v>48.359499999999997</v>
      </c>
      <c r="R142" s="141">
        <f t="shared" ca="1" si="52"/>
        <v>24.179749999999999</v>
      </c>
      <c r="S142" s="100">
        <f ca="1">VLOOKUP($A142,[2]CurveFetch!$D$8:$V$1000,16,0)</f>
        <v>48.359499999999997</v>
      </c>
      <c r="T142" s="141">
        <f t="shared" ca="1" si="53"/>
        <v>24.179749999999999</v>
      </c>
    </row>
    <row r="143" spans="1:20" x14ac:dyDescent="0.2">
      <c r="A143" s="97">
        <f t="shared" ca="1" si="54"/>
        <v>41183</v>
      </c>
      <c r="B143" s="100">
        <f ca="1">VLOOKUP($A143,[2]CurveFetch!$D$8:$R$1000,2,0)</f>
        <v>4.4359999999999999</v>
      </c>
      <c r="C143" s="100">
        <f ca="1">VLOOKUP($A143,[2]CurveFetch!$D$8:$R$1000,7,0)</f>
        <v>0.67</v>
      </c>
      <c r="D143" s="100">
        <f ca="1">VLOOKUP($A143,[2]CurveFetch!$D$8:$R$1000,5,0)</f>
        <v>0</v>
      </c>
      <c r="E143" s="100">
        <f ca="1">VLOOKUP($A143,[2]CurveFetch!$D$8:$R$1000,4,0)</f>
        <v>0.01</v>
      </c>
      <c r="F143" s="100">
        <f ca="1">VLOOKUP($A143,[2]CurveFetch!$D$8:$R$1000,15,0)</f>
        <v>0</v>
      </c>
      <c r="G143" s="100">
        <f ca="1">VLOOKUP($A143,[2]CurveFetch!$D$8:$R$1000,3,0)</f>
        <v>-0.19</v>
      </c>
      <c r="H143" s="100">
        <f ca="1">VLOOKUP($A143,[2]CurveFetch!$D$8:$R$1000,9,0)</f>
        <v>0</v>
      </c>
      <c r="I143" s="100">
        <f ca="1">VLOOKUP($A143,[2]CurveFetch!$D$8:$R$1000,11,0)</f>
        <v>6.1220817416359999E-2</v>
      </c>
      <c r="J143" s="100">
        <f ca="1">VLOOKUP($A143,[2]CurveFetch!$D$8:$R$1000,8,0)</f>
        <v>0</v>
      </c>
      <c r="K143" s="100">
        <f t="shared" ca="1" si="49"/>
        <v>0.67</v>
      </c>
      <c r="L143" s="100">
        <f t="shared" ca="1" si="50"/>
        <v>0.67</v>
      </c>
      <c r="M143" s="100">
        <f t="shared" ca="1" si="55"/>
        <v>38.295000000000002</v>
      </c>
      <c r="N143" s="97">
        <f t="shared" ca="1" si="56"/>
        <v>41183</v>
      </c>
      <c r="O143" s="100">
        <f ca="1">VLOOKUP($A143,[2]CurveFetch!$D$8:$V$1000,16,0)</f>
        <v>67.020499999999998</v>
      </c>
      <c r="P143" s="141">
        <f t="shared" ca="1" si="51"/>
        <v>33.510249999999999</v>
      </c>
      <c r="Q143" s="100">
        <f ca="1">VLOOKUP($A143,[2]CurveFetch!$D$8:$V$1000,16,0)</f>
        <v>67.020499999999998</v>
      </c>
      <c r="R143" s="141">
        <f t="shared" ca="1" si="52"/>
        <v>33.510249999999999</v>
      </c>
      <c r="S143" s="100">
        <f ca="1">VLOOKUP($A143,[2]CurveFetch!$D$8:$V$1000,16,0)</f>
        <v>67.020499999999998</v>
      </c>
      <c r="T143" s="141">
        <f t="shared" ca="1" si="53"/>
        <v>33.510249999999999</v>
      </c>
    </row>
    <row r="144" spans="1:20" x14ac:dyDescent="0.2">
      <c r="A144" s="97">
        <f t="shared" ca="1" si="54"/>
        <v>41214</v>
      </c>
      <c r="B144" s="100">
        <f ca="1">VLOOKUP($A144,[2]CurveFetch!$D$8:$R$1000,2,0)</f>
        <v>4.5759999999999996</v>
      </c>
      <c r="C144" s="100">
        <f ca="1">VLOOKUP($A144,[2]CurveFetch!$D$8:$R$1000,7,0)</f>
        <v>0.52</v>
      </c>
      <c r="D144" s="100">
        <f ca="1">VLOOKUP($A144,[2]CurveFetch!$D$8:$R$1000,5,0)</f>
        <v>0</v>
      </c>
      <c r="E144" s="100">
        <f ca="1">VLOOKUP($A144,[2]CurveFetch!$D$8:$R$1000,4,0)</f>
        <v>0.01</v>
      </c>
      <c r="F144" s="100">
        <f ca="1">VLOOKUP($A144,[2]CurveFetch!$D$8:$R$1000,15,0)</f>
        <v>0</v>
      </c>
      <c r="G144" s="100">
        <f ca="1">VLOOKUP($A144,[2]CurveFetch!$D$8:$R$1000,3,0)</f>
        <v>-0.19</v>
      </c>
      <c r="H144" s="100">
        <f ca="1">VLOOKUP($A144,[2]CurveFetch!$D$8:$R$1000,9,0)</f>
        <v>0</v>
      </c>
      <c r="I144" s="100">
        <f ca="1">VLOOKUP($A144,[2]CurveFetch!$D$8:$R$1000,11,0)</f>
        <v>6.1247472187882998E-2</v>
      </c>
      <c r="J144" s="100">
        <f ca="1">VLOOKUP($A144,[2]CurveFetch!$D$8:$R$1000,8,0)</f>
        <v>0</v>
      </c>
      <c r="K144" s="100">
        <f t="shared" ca="1" si="49"/>
        <v>0.52</v>
      </c>
      <c r="L144" s="100">
        <f t="shared" ca="1" si="50"/>
        <v>0.52</v>
      </c>
      <c r="M144" s="100">
        <f t="shared" ca="1" si="55"/>
        <v>38.22</v>
      </c>
      <c r="N144" s="97">
        <f t="shared" ca="1" si="56"/>
        <v>41214</v>
      </c>
      <c r="O144" s="100">
        <f ca="1">VLOOKUP($A144,[2]CurveFetch!$D$8:$V$1000,16,0)</f>
        <v>37.020499999999998</v>
      </c>
      <c r="P144" s="141">
        <f t="shared" ca="1" si="51"/>
        <v>18.510249999999999</v>
      </c>
      <c r="Q144" s="100">
        <f ca="1">VLOOKUP($A144,[2]CurveFetch!$D$8:$V$1000,16,0)</f>
        <v>37.020499999999998</v>
      </c>
      <c r="R144" s="141">
        <f t="shared" ca="1" si="52"/>
        <v>18.510249999999999</v>
      </c>
      <c r="S144" s="100">
        <f ca="1">VLOOKUP($A144,[2]CurveFetch!$D$8:$V$1000,16,0)</f>
        <v>37.020499999999998</v>
      </c>
      <c r="T144" s="141">
        <f t="shared" ca="1" si="53"/>
        <v>18.510249999999999</v>
      </c>
    </row>
    <row r="145" spans="1:20" x14ac:dyDescent="0.2">
      <c r="A145" s="97">
        <f t="shared" ca="1" si="54"/>
        <v>41244</v>
      </c>
      <c r="B145" s="100">
        <f ca="1">VLOOKUP($A145,[2]CurveFetch!$D$8:$R$1000,2,0)</f>
        <v>4.7009999999999996</v>
      </c>
      <c r="C145" s="100">
        <f ca="1">VLOOKUP($A145,[2]CurveFetch!$D$8:$R$1000,7,0)</f>
        <v>0.52</v>
      </c>
      <c r="D145" s="100">
        <f ca="1">VLOOKUP($A145,[2]CurveFetch!$D$8:$R$1000,5,0)</f>
        <v>0</v>
      </c>
      <c r="E145" s="100">
        <f ca="1">VLOOKUP($A145,[2]CurveFetch!$D$8:$R$1000,4,0)</f>
        <v>0.01</v>
      </c>
      <c r="F145" s="100">
        <f ca="1">VLOOKUP($A145,[2]CurveFetch!$D$8:$R$1000,15,0)</f>
        <v>0</v>
      </c>
      <c r="G145" s="100">
        <f ca="1">VLOOKUP($A145,[2]CurveFetch!$D$8:$R$1000,3,0)</f>
        <v>-0.19</v>
      </c>
      <c r="H145" s="100">
        <f ca="1">VLOOKUP($A145,[2]CurveFetch!$D$8:$R$1000,9,0)</f>
        <v>0</v>
      </c>
      <c r="I145" s="100">
        <f ca="1">VLOOKUP($A145,[2]CurveFetch!$D$8:$R$1000,11,0)</f>
        <v>6.1273267128291002E-2</v>
      </c>
      <c r="J145" s="100">
        <f ca="1">VLOOKUP($A145,[2]CurveFetch!$D$8:$R$1000,8,0)</f>
        <v>0</v>
      </c>
      <c r="K145" s="100">
        <f t="shared" ca="1" si="49"/>
        <v>0.52</v>
      </c>
      <c r="L145" s="100">
        <f t="shared" ca="1" si="50"/>
        <v>0.52</v>
      </c>
      <c r="M145" s="100">
        <f t="shared" ca="1" si="55"/>
        <v>39.157499999999999</v>
      </c>
      <c r="N145" s="97">
        <f t="shared" ca="1" si="56"/>
        <v>41244</v>
      </c>
      <c r="O145" s="100">
        <f ca="1">VLOOKUP($A145,[2]CurveFetch!$D$8:$V$1000,16,0)</f>
        <v>22.020499999999998</v>
      </c>
      <c r="P145" s="141">
        <f t="shared" ca="1" si="51"/>
        <v>11.010249999999999</v>
      </c>
      <c r="Q145" s="100">
        <f ca="1">VLOOKUP($A145,[2]CurveFetch!$D$8:$V$1000,16,0)</f>
        <v>22.020499999999998</v>
      </c>
      <c r="R145" s="141">
        <f t="shared" ca="1" si="52"/>
        <v>11.010249999999999</v>
      </c>
      <c r="S145" s="100">
        <f ca="1">VLOOKUP($A145,[2]CurveFetch!$D$8:$V$1000,16,0)</f>
        <v>22.020499999999998</v>
      </c>
      <c r="T145" s="141">
        <f t="shared" ca="1" si="53"/>
        <v>11.010249999999999</v>
      </c>
    </row>
    <row r="146" spans="1:20" x14ac:dyDescent="0.2">
      <c r="A146" s="97">
        <f t="shared" ca="1" si="54"/>
        <v>41275</v>
      </c>
      <c r="B146" s="100">
        <f ca="1">VLOOKUP($A146,[2]CurveFetch!$D$8:$R$1000,2,0)</f>
        <v>4.8550000000000004</v>
      </c>
      <c r="C146" s="100">
        <f ca="1">VLOOKUP($A146,[2]CurveFetch!$D$8:$R$1000,7,0)</f>
        <v>0.52</v>
      </c>
      <c r="D146" s="100">
        <f ca="1">VLOOKUP($A146,[2]CurveFetch!$D$8:$R$1000,5,0)</f>
        <v>0</v>
      </c>
      <c r="E146" s="100">
        <f ca="1">VLOOKUP($A146,[2]CurveFetch!$D$8:$R$1000,4,0)</f>
        <v>0.01</v>
      </c>
      <c r="F146" s="100">
        <f ca="1">VLOOKUP($A146,[2]CurveFetch!$D$8:$R$1000,15,0)</f>
        <v>0</v>
      </c>
      <c r="G146" s="100">
        <f ca="1">VLOOKUP($A146,[2]CurveFetch!$D$8:$R$1000,3,0)</f>
        <v>-0.19</v>
      </c>
      <c r="H146" s="100">
        <f ca="1">VLOOKUP($A146,[2]CurveFetch!$D$8:$R$1000,9,0)</f>
        <v>0</v>
      </c>
      <c r="I146" s="100">
        <f ca="1">VLOOKUP($A146,[2]CurveFetch!$D$8:$R$1000,11,0)</f>
        <v>6.1299921900277998E-2</v>
      </c>
      <c r="J146" s="100">
        <f ca="1">VLOOKUP($A146,[2]CurveFetch!$D$8:$R$1000,8,0)</f>
        <v>0</v>
      </c>
      <c r="K146" s="100">
        <f t="shared" ca="1" si="49"/>
        <v>0.52</v>
      </c>
      <c r="L146" s="100">
        <f t="shared" ca="1" si="50"/>
        <v>0.52</v>
      </c>
      <c r="M146" s="100">
        <f t="shared" ca="1" si="55"/>
        <v>40.3125</v>
      </c>
      <c r="N146" s="97">
        <f t="shared" ca="1" si="56"/>
        <v>41275</v>
      </c>
      <c r="O146" s="100">
        <f ca="1">VLOOKUP($A146,[2]CurveFetch!$D$8:$V$1000,16,0)</f>
        <v>53.619599999999998</v>
      </c>
      <c r="P146" s="141">
        <f t="shared" ca="1" si="51"/>
        <v>26.809799999999999</v>
      </c>
      <c r="Q146" s="100">
        <f ca="1">VLOOKUP($A146,[2]CurveFetch!$D$8:$V$1000,16,0)</f>
        <v>53.619599999999998</v>
      </c>
      <c r="R146" s="141">
        <f t="shared" ca="1" si="52"/>
        <v>26.809799999999999</v>
      </c>
      <c r="S146" s="100">
        <f ca="1">VLOOKUP($A146,[2]CurveFetch!$D$8:$V$1000,16,0)</f>
        <v>53.619599999999998</v>
      </c>
      <c r="T146" s="141">
        <f t="shared" ca="1" si="53"/>
        <v>26.809799999999999</v>
      </c>
    </row>
    <row r="147" spans="1:20" x14ac:dyDescent="0.2">
      <c r="A147" s="97">
        <f t="shared" ca="1" si="54"/>
        <v>41306</v>
      </c>
      <c r="B147" s="100">
        <f ca="1">VLOOKUP($A147,[2]CurveFetch!$D$8:$R$1000,2,0)</f>
        <v>4.7489999999999997</v>
      </c>
      <c r="C147" s="100">
        <f ca="1">VLOOKUP($A147,[2]CurveFetch!$D$8:$R$1000,7,0)</f>
        <v>0.52</v>
      </c>
      <c r="D147" s="100">
        <f ca="1">VLOOKUP($A147,[2]CurveFetch!$D$8:$R$1000,5,0)</f>
        <v>0</v>
      </c>
      <c r="E147" s="100">
        <f ca="1">VLOOKUP($A147,[2]CurveFetch!$D$8:$R$1000,4,0)</f>
        <v>0.01</v>
      </c>
      <c r="F147" s="100">
        <f ca="1">VLOOKUP($A147,[2]CurveFetch!$D$8:$R$1000,15,0)</f>
        <v>0</v>
      </c>
      <c r="G147" s="100">
        <f ca="1">VLOOKUP($A147,[2]CurveFetch!$D$8:$R$1000,3,0)</f>
        <v>-0.19</v>
      </c>
      <c r="H147" s="100">
        <f ca="1">VLOOKUP($A147,[2]CurveFetch!$D$8:$R$1000,9,0)</f>
        <v>0</v>
      </c>
      <c r="I147" s="100">
        <f ca="1">VLOOKUP($A147,[2]CurveFetch!$D$8:$R$1000,11,0)</f>
        <v>6.1326576672501E-2</v>
      </c>
      <c r="J147" s="100">
        <f ca="1">VLOOKUP($A147,[2]CurveFetch!$D$8:$R$1000,8,0)</f>
        <v>0</v>
      </c>
      <c r="K147" s="100">
        <f t="shared" ca="1" si="49"/>
        <v>0.52</v>
      </c>
      <c r="L147" s="100">
        <f t="shared" ca="1" si="50"/>
        <v>0.52</v>
      </c>
      <c r="M147" s="100">
        <f t="shared" ca="1" si="55"/>
        <v>39.517499999999998</v>
      </c>
      <c r="N147" s="97">
        <f t="shared" ca="1" si="56"/>
        <v>41306</v>
      </c>
      <c r="O147" s="100">
        <f ca="1">VLOOKUP($A147,[2]CurveFetch!$D$8:$V$1000,16,0)</f>
        <v>43.619599999999998</v>
      </c>
      <c r="P147" s="141">
        <f t="shared" ca="1" si="51"/>
        <v>21.809799999999999</v>
      </c>
      <c r="Q147" s="100">
        <f ca="1">VLOOKUP($A147,[2]CurveFetch!$D$8:$V$1000,16,0)</f>
        <v>43.619599999999998</v>
      </c>
      <c r="R147" s="141">
        <f t="shared" ca="1" si="52"/>
        <v>21.809799999999999</v>
      </c>
      <c r="S147" s="100">
        <f ca="1">VLOOKUP($A147,[2]CurveFetch!$D$8:$V$1000,16,0)</f>
        <v>43.619599999999998</v>
      </c>
      <c r="T147" s="141">
        <f t="shared" ca="1" si="53"/>
        <v>21.809799999999999</v>
      </c>
    </row>
    <row r="148" spans="1:20" x14ac:dyDescent="0.2">
      <c r="A148" s="97">
        <f t="shared" ca="1" si="54"/>
        <v>41334</v>
      </c>
      <c r="B148" s="100">
        <f ca="1">VLOOKUP($A148,[2]CurveFetch!$D$8:$R$1000,2,0)</f>
        <v>4.5990000000000002</v>
      </c>
      <c r="C148" s="100">
        <f ca="1">VLOOKUP($A148,[2]CurveFetch!$D$8:$R$1000,7,0)</f>
        <v>0.52</v>
      </c>
      <c r="D148" s="100">
        <f ca="1">VLOOKUP($A148,[2]CurveFetch!$D$8:$R$1000,5,0)</f>
        <v>0</v>
      </c>
      <c r="E148" s="100">
        <f ca="1">VLOOKUP($A148,[2]CurveFetch!$D$8:$R$1000,4,0)</f>
        <v>0.01</v>
      </c>
      <c r="F148" s="100">
        <f ca="1">VLOOKUP($A148,[2]CurveFetch!$D$8:$R$1000,15,0)</f>
        <v>0</v>
      </c>
      <c r="G148" s="100">
        <f ca="1">VLOOKUP($A148,[2]CurveFetch!$D$8:$R$1000,3,0)</f>
        <v>-0.19</v>
      </c>
      <c r="H148" s="100">
        <f ca="1">VLOOKUP($A148,[2]CurveFetch!$D$8:$R$1000,9,0)</f>
        <v>0</v>
      </c>
      <c r="I148" s="100">
        <f ca="1">VLOOKUP($A148,[2]CurveFetch!$D$8:$R$1000,11,0)</f>
        <v>6.1350651950841002E-2</v>
      </c>
      <c r="J148" s="100">
        <f ca="1">VLOOKUP($A148,[2]CurveFetch!$D$8:$R$1000,8,0)</f>
        <v>0</v>
      </c>
      <c r="K148" s="100">
        <f t="shared" ca="1" si="49"/>
        <v>0.52</v>
      </c>
      <c r="L148" s="100">
        <f t="shared" ca="1" si="50"/>
        <v>0.52</v>
      </c>
      <c r="M148" s="100">
        <f t="shared" ca="1" si="55"/>
        <v>38.392499999999998</v>
      </c>
      <c r="N148" s="97">
        <f t="shared" ca="1" si="56"/>
        <v>41334</v>
      </c>
      <c r="O148" s="100">
        <f ca="1">VLOOKUP($A148,[2]CurveFetch!$D$8:$V$1000,16,0)</f>
        <v>33.619599999999998</v>
      </c>
      <c r="P148" s="141">
        <f t="shared" ca="1" si="51"/>
        <v>16.809799999999999</v>
      </c>
      <c r="Q148" s="100">
        <f ca="1">VLOOKUP($A148,[2]CurveFetch!$D$8:$V$1000,16,0)</f>
        <v>33.619599999999998</v>
      </c>
      <c r="R148" s="141">
        <f t="shared" ca="1" si="52"/>
        <v>16.809799999999999</v>
      </c>
      <c r="S148" s="100">
        <f ca="1">VLOOKUP($A148,[2]CurveFetch!$D$8:$V$1000,16,0)</f>
        <v>33.619599999999998</v>
      </c>
      <c r="T148" s="141">
        <f t="shared" ca="1" si="53"/>
        <v>16.809799999999999</v>
      </c>
    </row>
    <row r="149" spans="1:20" x14ac:dyDescent="0.2">
      <c r="A149" s="97">
        <f t="shared" ca="1" si="54"/>
        <v>41365</v>
      </c>
      <c r="B149" s="100">
        <f ca="1">VLOOKUP($A149,[2]CurveFetch!$D$8:$R$1000,2,0)</f>
        <v>4.4160000000000004</v>
      </c>
      <c r="C149" s="100">
        <f ca="1">VLOOKUP($A149,[2]CurveFetch!$D$8:$R$1000,7,0)</f>
        <v>0.67</v>
      </c>
      <c r="D149" s="100">
        <f ca="1">VLOOKUP($A149,[2]CurveFetch!$D$8:$R$1000,5,0)</f>
        <v>0</v>
      </c>
      <c r="E149" s="100">
        <f ca="1">VLOOKUP($A149,[2]CurveFetch!$D$8:$R$1000,4,0)</f>
        <v>0.01</v>
      </c>
      <c r="F149" s="100">
        <f ca="1">VLOOKUP($A149,[2]CurveFetch!$D$8:$R$1000,15,0)</f>
        <v>0</v>
      </c>
      <c r="G149" s="100">
        <f ca="1">VLOOKUP($A149,[2]CurveFetch!$D$8:$R$1000,3,0)</f>
        <v>-0.19</v>
      </c>
      <c r="H149" s="100">
        <f ca="1">VLOOKUP($A149,[2]CurveFetch!$D$8:$R$1000,9,0)</f>
        <v>0</v>
      </c>
      <c r="I149" s="100">
        <f ca="1">VLOOKUP($A149,[2]CurveFetch!$D$8:$R$1000,11,0)</f>
        <v>6.1377306723512999E-2</v>
      </c>
      <c r="J149" s="100">
        <f ca="1">VLOOKUP($A149,[2]CurveFetch!$D$8:$R$1000,8,0)</f>
        <v>0</v>
      </c>
      <c r="K149" s="100">
        <f t="shared" ca="1" si="49"/>
        <v>0.67</v>
      </c>
      <c r="L149" s="100">
        <f t="shared" ca="1" si="50"/>
        <v>0.67</v>
      </c>
      <c r="M149" s="100">
        <f t="shared" ca="1" si="55"/>
        <v>38.145000000000003</v>
      </c>
      <c r="N149" s="97">
        <f t="shared" ca="1" si="56"/>
        <v>41365</v>
      </c>
      <c r="O149" s="100">
        <f ca="1">VLOOKUP($A149,[2]CurveFetch!$D$8:$V$1000,16,0)</f>
        <v>32.462200000000003</v>
      </c>
      <c r="P149" s="141">
        <f t="shared" ca="1" si="51"/>
        <v>16.231100000000001</v>
      </c>
      <c r="Q149" s="100">
        <f ca="1">VLOOKUP($A149,[2]CurveFetch!$D$8:$V$1000,16,0)</f>
        <v>32.462200000000003</v>
      </c>
      <c r="R149" s="141">
        <f t="shared" ca="1" si="52"/>
        <v>16.231100000000001</v>
      </c>
      <c r="S149" s="100">
        <f ca="1">VLOOKUP($A149,[2]CurveFetch!$D$8:$V$1000,16,0)</f>
        <v>32.462200000000003</v>
      </c>
      <c r="T149" s="141">
        <f t="shared" ca="1" si="53"/>
        <v>16.231100000000001</v>
      </c>
    </row>
    <row r="150" spans="1:20" x14ac:dyDescent="0.2">
      <c r="A150" s="97">
        <f t="shared" ca="1" si="54"/>
        <v>41395</v>
      </c>
      <c r="B150" s="100">
        <f ca="1">VLOOKUP($A150,[2]CurveFetch!$D$8:$R$1000,2,0)</f>
        <v>4.391</v>
      </c>
      <c r="C150" s="100">
        <f ca="1">VLOOKUP($A150,[2]CurveFetch!$D$8:$R$1000,7,0)</f>
        <v>0.67</v>
      </c>
      <c r="D150" s="100">
        <f ca="1">VLOOKUP($A150,[2]CurveFetch!$D$8:$R$1000,5,0)</f>
        <v>0</v>
      </c>
      <c r="E150" s="100">
        <f ca="1">VLOOKUP($A150,[2]CurveFetch!$D$8:$R$1000,4,0)</f>
        <v>0.01</v>
      </c>
      <c r="F150" s="100">
        <f ca="1">VLOOKUP($A150,[2]CurveFetch!$D$8:$R$1000,15,0)</f>
        <v>0</v>
      </c>
      <c r="G150" s="100">
        <f ca="1">VLOOKUP($A150,[2]CurveFetch!$D$8:$R$1000,3,0)</f>
        <v>-0.19</v>
      </c>
      <c r="H150" s="100">
        <f ca="1">VLOOKUP($A150,[2]CurveFetch!$D$8:$R$1000,9,0)</f>
        <v>0</v>
      </c>
      <c r="I150" s="100">
        <f ca="1">VLOOKUP($A150,[2]CurveFetch!$D$8:$R$1000,11,0)</f>
        <v>6.1403101665033002E-2</v>
      </c>
      <c r="J150" s="100">
        <f ca="1">VLOOKUP($A150,[2]CurveFetch!$D$8:$R$1000,8,0)</f>
        <v>0</v>
      </c>
      <c r="K150" s="100">
        <f t="shared" ca="1" si="49"/>
        <v>0.67</v>
      </c>
      <c r="L150" s="100">
        <f t="shared" ca="1" si="50"/>
        <v>0.67</v>
      </c>
      <c r="M150" s="100">
        <f t="shared" ca="1" si="55"/>
        <v>37.957499999999996</v>
      </c>
      <c r="N150" s="97">
        <f t="shared" ca="1" si="56"/>
        <v>41395</v>
      </c>
      <c r="O150" s="100">
        <f ca="1">VLOOKUP($A150,[2]CurveFetch!$D$8:$V$1000,16,0)</f>
        <v>37.462200000000003</v>
      </c>
      <c r="P150" s="141">
        <f t="shared" ca="1" si="51"/>
        <v>18.731100000000001</v>
      </c>
      <c r="Q150" s="100">
        <f ca="1">VLOOKUP($A150,[2]CurveFetch!$D$8:$V$1000,16,0)</f>
        <v>37.462200000000003</v>
      </c>
      <c r="R150" s="141">
        <f t="shared" ca="1" si="52"/>
        <v>18.731100000000001</v>
      </c>
      <c r="S150" s="100">
        <f ca="1">VLOOKUP($A150,[2]CurveFetch!$D$8:$V$1000,16,0)</f>
        <v>37.462200000000003</v>
      </c>
      <c r="T150" s="141">
        <f t="shared" ca="1" si="53"/>
        <v>18.731100000000001</v>
      </c>
    </row>
    <row r="151" spans="1:20" x14ac:dyDescent="0.2">
      <c r="A151" s="97">
        <f t="shared" ca="1" si="54"/>
        <v>41426</v>
      </c>
      <c r="B151" s="100">
        <f ca="1">VLOOKUP($A151,[2]CurveFetch!$D$8:$R$1000,2,0)</f>
        <v>4.42</v>
      </c>
      <c r="C151" s="100">
        <f ca="1">VLOOKUP($A151,[2]CurveFetch!$D$8:$R$1000,7,0)</f>
        <v>0.67</v>
      </c>
      <c r="D151" s="100">
        <f ca="1">VLOOKUP($A151,[2]CurveFetch!$D$8:$R$1000,5,0)</f>
        <v>0</v>
      </c>
      <c r="E151" s="100">
        <f ca="1">VLOOKUP($A151,[2]CurveFetch!$D$8:$R$1000,4,0)</f>
        <v>0.01</v>
      </c>
      <c r="F151" s="100">
        <f ca="1">VLOOKUP($A151,[2]CurveFetch!$D$8:$R$1000,15,0)</f>
        <v>0</v>
      </c>
      <c r="G151" s="100">
        <f ca="1">VLOOKUP($A151,[2]CurveFetch!$D$8:$R$1000,3,0)</f>
        <v>-0.19</v>
      </c>
      <c r="H151" s="100">
        <f ca="1">VLOOKUP($A151,[2]CurveFetch!$D$8:$R$1000,9,0)</f>
        <v>0</v>
      </c>
      <c r="I151" s="100">
        <f ca="1">VLOOKUP($A151,[2]CurveFetch!$D$8:$R$1000,11,0)</f>
        <v>6.1429756438169003E-2</v>
      </c>
      <c r="J151" s="100">
        <f ca="1">VLOOKUP($A151,[2]CurveFetch!$D$8:$R$1000,8,0)</f>
        <v>0</v>
      </c>
      <c r="K151" s="100">
        <f t="shared" ca="1" si="49"/>
        <v>0.67</v>
      </c>
      <c r="L151" s="100">
        <f t="shared" ca="1" si="50"/>
        <v>0.67</v>
      </c>
      <c r="M151" s="100">
        <f t="shared" ca="1" si="55"/>
        <v>38.174999999999997</v>
      </c>
      <c r="N151" s="97">
        <f t="shared" ca="1" si="56"/>
        <v>41426</v>
      </c>
      <c r="O151" s="100">
        <f ca="1">VLOOKUP($A151,[2]CurveFetch!$D$8:$V$1000,16,0)</f>
        <v>62.462200000000003</v>
      </c>
      <c r="P151" s="141">
        <f t="shared" ca="1" si="51"/>
        <v>31.231100000000001</v>
      </c>
      <c r="Q151" s="100">
        <f ca="1">VLOOKUP($A151,[2]CurveFetch!$D$8:$V$1000,16,0)</f>
        <v>62.462200000000003</v>
      </c>
      <c r="R151" s="141">
        <f t="shared" ca="1" si="52"/>
        <v>31.231100000000001</v>
      </c>
      <c r="S151" s="100">
        <f ca="1">VLOOKUP($A151,[2]CurveFetch!$D$8:$V$1000,16,0)</f>
        <v>62.462200000000003</v>
      </c>
      <c r="T151" s="141">
        <f t="shared" ca="1" si="53"/>
        <v>31.231100000000001</v>
      </c>
    </row>
    <row r="152" spans="1:20" x14ac:dyDescent="0.2">
      <c r="A152" s="97">
        <f t="shared" ca="1" si="54"/>
        <v>41456</v>
      </c>
      <c r="B152" s="100">
        <f ca="1">VLOOKUP($A152,[2]CurveFetch!$D$8:$R$1000,2,0)</f>
        <v>4.45</v>
      </c>
      <c r="C152" s="100">
        <f ca="1">VLOOKUP($A152,[2]CurveFetch!$D$8:$R$1000,7,0)</f>
        <v>0.67</v>
      </c>
      <c r="D152" s="100">
        <f ca="1">VLOOKUP($A152,[2]CurveFetch!$D$8:$R$1000,5,0)</f>
        <v>0</v>
      </c>
      <c r="E152" s="100">
        <f ca="1">VLOOKUP($A152,[2]CurveFetch!$D$8:$R$1000,4,0)</f>
        <v>0.01</v>
      </c>
      <c r="F152" s="100">
        <f ca="1">VLOOKUP($A152,[2]CurveFetch!$D$8:$R$1000,15,0)</f>
        <v>0</v>
      </c>
      <c r="G152" s="100">
        <f ca="1">VLOOKUP($A152,[2]CurveFetch!$D$8:$R$1000,3,0)</f>
        <v>-0.19</v>
      </c>
      <c r="H152" s="100">
        <f ca="1">VLOOKUP($A152,[2]CurveFetch!$D$8:$R$1000,9,0)</f>
        <v>0</v>
      </c>
      <c r="I152" s="100">
        <f ca="1">VLOOKUP($A152,[2]CurveFetch!$D$8:$R$1000,11,0)</f>
        <v>6.1455551380139001E-2</v>
      </c>
      <c r="J152" s="100">
        <f ca="1">VLOOKUP($A152,[2]CurveFetch!$D$8:$R$1000,8,0)</f>
        <v>0</v>
      </c>
      <c r="K152" s="100">
        <f t="shared" ca="1" si="49"/>
        <v>0.67</v>
      </c>
      <c r="L152" s="100">
        <f t="shared" ca="1" si="50"/>
        <v>0.67</v>
      </c>
      <c r="M152" s="100">
        <f t="shared" ca="1" si="55"/>
        <v>38.4</v>
      </c>
      <c r="N152" s="97">
        <f t="shared" ca="1" si="56"/>
        <v>41456</v>
      </c>
      <c r="O152" s="100">
        <f ca="1">VLOOKUP($A152,[2]CurveFetch!$D$8:$V$1000,16,0)</f>
        <v>58.795200000000001</v>
      </c>
      <c r="P152" s="141">
        <f t="shared" ca="1" si="51"/>
        <v>29.397600000000001</v>
      </c>
      <c r="Q152" s="100">
        <f ca="1">VLOOKUP($A152,[2]CurveFetch!$D$8:$V$1000,16,0)</f>
        <v>58.795200000000001</v>
      </c>
      <c r="R152" s="141">
        <f t="shared" ca="1" si="52"/>
        <v>29.397600000000001</v>
      </c>
      <c r="S152" s="100">
        <f ca="1">VLOOKUP($A152,[2]CurveFetch!$D$8:$V$1000,16,0)</f>
        <v>58.795200000000001</v>
      </c>
      <c r="T152" s="141">
        <f t="shared" ca="1" si="53"/>
        <v>29.397600000000001</v>
      </c>
    </row>
    <row r="153" spans="1:20" x14ac:dyDescent="0.2">
      <c r="A153" s="97">
        <f t="shared" ca="1" si="54"/>
        <v>41487</v>
      </c>
      <c r="B153" s="100">
        <f ca="1">VLOOKUP($A153,[2]CurveFetch!$D$8:$R$1000,2,0)</f>
        <v>4.47</v>
      </c>
      <c r="C153" s="100">
        <f ca="1">VLOOKUP($A153,[2]CurveFetch!$D$8:$R$1000,7,0)</f>
        <v>0.67</v>
      </c>
      <c r="D153" s="100">
        <f ca="1">VLOOKUP($A153,[2]CurveFetch!$D$8:$R$1000,5,0)</f>
        <v>0</v>
      </c>
      <c r="E153" s="100">
        <f ca="1">VLOOKUP($A153,[2]CurveFetch!$D$8:$R$1000,4,0)</f>
        <v>0.01</v>
      </c>
      <c r="F153" s="100">
        <f ca="1">VLOOKUP($A153,[2]CurveFetch!$D$8:$R$1000,15,0)</f>
        <v>0</v>
      </c>
      <c r="G153" s="100">
        <f ca="1">VLOOKUP($A153,[2]CurveFetch!$D$8:$R$1000,3,0)</f>
        <v>-0.19</v>
      </c>
      <c r="H153" s="100">
        <f ca="1">VLOOKUP($A153,[2]CurveFetch!$D$8:$R$1000,9,0)</f>
        <v>0</v>
      </c>
      <c r="I153" s="100">
        <f ca="1">VLOOKUP($A153,[2]CurveFetch!$D$8:$R$1000,11,0)</f>
        <v>6.1482206153738998E-2</v>
      </c>
      <c r="J153" s="100">
        <f ca="1">VLOOKUP($A153,[2]CurveFetch!$D$8:$R$1000,8,0)</f>
        <v>0</v>
      </c>
      <c r="K153" s="100">
        <f t="shared" ca="1" si="49"/>
        <v>0.67</v>
      </c>
      <c r="L153" s="100">
        <f t="shared" ca="1" si="50"/>
        <v>0.67</v>
      </c>
      <c r="M153" s="100">
        <f t="shared" ca="1" si="55"/>
        <v>38.549999999999997</v>
      </c>
      <c r="N153" s="97">
        <f t="shared" ca="1" si="56"/>
        <v>41487</v>
      </c>
      <c r="O153" s="100">
        <f ca="1">VLOOKUP($A153,[2]CurveFetch!$D$8:$V$1000,16,0)</f>
        <v>68.795199999999994</v>
      </c>
      <c r="P153" s="141">
        <f t="shared" ca="1" si="51"/>
        <v>34.397599999999997</v>
      </c>
      <c r="Q153" s="100">
        <f ca="1">VLOOKUP($A153,[2]CurveFetch!$D$8:$V$1000,16,0)</f>
        <v>68.795199999999994</v>
      </c>
      <c r="R153" s="141">
        <f t="shared" ca="1" si="52"/>
        <v>34.397599999999997</v>
      </c>
      <c r="S153" s="100">
        <f ca="1">VLOOKUP($A153,[2]CurveFetch!$D$8:$V$1000,16,0)</f>
        <v>68.795199999999994</v>
      </c>
      <c r="T153" s="141">
        <f t="shared" ca="1" si="53"/>
        <v>34.397599999999997</v>
      </c>
    </row>
    <row r="154" spans="1:20" x14ac:dyDescent="0.2">
      <c r="A154" s="97">
        <f t="shared" ca="1" si="54"/>
        <v>41518</v>
      </c>
      <c r="B154" s="100">
        <f ca="1">VLOOKUP($A154,[2]CurveFetch!$D$8:$R$1000,2,0)</f>
        <v>4.4909999999999997</v>
      </c>
      <c r="C154" s="100">
        <f ca="1">VLOOKUP($A154,[2]CurveFetch!$D$8:$R$1000,7,0)</f>
        <v>0.67</v>
      </c>
      <c r="D154" s="100">
        <f ca="1">VLOOKUP($A154,[2]CurveFetch!$D$8:$R$1000,5,0)</f>
        <v>0</v>
      </c>
      <c r="E154" s="100">
        <f ca="1">VLOOKUP($A154,[2]CurveFetch!$D$8:$R$1000,4,0)</f>
        <v>0.01</v>
      </c>
      <c r="F154" s="100">
        <f ca="1">VLOOKUP($A154,[2]CurveFetch!$D$8:$R$1000,15,0)</f>
        <v>0</v>
      </c>
      <c r="G154" s="100">
        <f ca="1">VLOOKUP($A154,[2]CurveFetch!$D$8:$R$1000,3,0)</f>
        <v>-0.19</v>
      </c>
      <c r="H154" s="100">
        <f ca="1">VLOOKUP($A154,[2]CurveFetch!$D$8:$R$1000,9,0)</f>
        <v>0</v>
      </c>
      <c r="I154" s="100">
        <f ca="1">VLOOKUP($A154,[2]CurveFetch!$D$8:$R$1000,11,0)</f>
        <v>6.1508860927576001E-2</v>
      </c>
      <c r="J154" s="100">
        <f ca="1">VLOOKUP($A154,[2]CurveFetch!$D$8:$R$1000,8,0)</f>
        <v>0</v>
      </c>
      <c r="K154" s="100">
        <f t="shared" ca="1" si="49"/>
        <v>0.67</v>
      </c>
      <c r="L154" s="100">
        <f t="shared" ca="1" si="50"/>
        <v>0.67</v>
      </c>
      <c r="M154" s="100">
        <f t="shared" ca="1" si="55"/>
        <v>38.707499999999996</v>
      </c>
      <c r="N154" s="97">
        <f t="shared" ca="1" si="56"/>
        <v>41518</v>
      </c>
      <c r="O154" s="100">
        <f ca="1">VLOOKUP($A154,[2]CurveFetch!$D$8:$V$1000,16,0)</f>
        <v>48.795200000000001</v>
      </c>
      <c r="P154" s="141">
        <f t="shared" ca="1" si="51"/>
        <v>24.397600000000001</v>
      </c>
      <c r="Q154" s="100">
        <f ca="1">VLOOKUP($A154,[2]CurveFetch!$D$8:$V$1000,16,0)</f>
        <v>48.795200000000001</v>
      </c>
      <c r="R154" s="141">
        <f t="shared" ca="1" si="52"/>
        <v>24.397600000000001</v>
      </c>
      <c r="S154" s="100">
        <f ca="1">VLOOKUP($A154,[2]CurveFetch!$D$8:$V$1000,16,0)</f>
        <v>48.795200000000001</v>
      </c>
      <c r="T154" s="141">
        <f t="shared" ca="1" si="53"/>
        <v>24.397600000000001</v>
      </c>
    </row>
    <row r="155" spans="1:20" x14ac:dyDescent="0.2">
      <c r="A155" s="97">
        <f t="shared" ca="1" si="54"/>
        <v>41548</v>
      </c>
      <c r="B155" s="100">
        <f ca="1">VLOOKUP($A155,[2]CurveFetch!$D$8:$R$1000,2,0)</f>
        <v>4.5209999999999999</v>
      </c>
      <c r="C155" s="100">
        <f ca="1">VLOOKUP($A155,[2]CurveFetch!$D$8:$R$1000,7,0)</f>
        <v>0.67</v>
      </c>
      <c r="D155" s="100">
        <f ca="1">VLOOKUP($A155,[2]CurveFetch!$D$8:$R$1000,5,0)</f>
        <v>0</v>
      </c>
      <c r="E155" s="100">
        <f ca="1">VLOOKUP($A155,[2]CurveFetch!$D$8:$R$1000,4,0)</f>
        <v>0.01</v>
      </c>
      <c r="F155" s="100">
        <f ca="1">VLOOKUP($A155,[2]CurveFetch!$D$8:$R$1000,15,0)</f>
        <v>0</v>
      </c>
      <c r="G155" s="100">
        <f ca="1">VLOOKUP($A155,[2]CurveFetch!$D$8:$R$1000,3,0)</f>
        <v>-0.19</v>
      </c>
      <c r="H155" s="100">
        <f ca="1">VLOOKUP($A155,[2]CurveFetch!$D$8:$R$1000,9,0)</f>
        <v>0</v>
      </c>
      <c r="I155" s="100">
        <f ca="1">VLOOKUP($A155,[2]CurveFetch!$D$8:$R$1000,11,0)</f>
        <v>6.1534655870222998E-2</v>
      </c>
      <c r="J155" s="100">
        <f ca="1">VLOOKUP($A155,[2]CurveFetch!$D$8:$R$1000,8,0)</f>
        <v>0</v>
      </c>
      <c r="K155" s="100">
        <f t="shared" ca="1" si="49"/>
        <v>0.67</v>
      </c>
      <c r="L155" s="100">
        <f t="shared" ca="1" si="50"/>
        <v>0.67</v>
      </c>
      <c r="M155" s="100">
        <f t="shared" ca="1" si="55"/>
        <v>38.932499999999997</v>
      </c>
      <c r="N155" s="97">
        <f t="shared" ca="1" si="56"/>
        <v>41548</v>
      </c>
      <c r="O155" s="100">
        <f ca="1">VLOOKUP($A155,[2]CurveFetch!$D$8:$V$1000,16,0)</f>
        <v>67.334100000000007</v>
      </c>
      <c r="P155" s="141">
        <f t="shared" ca="1" si="51"/>
        <v>33.667050000000003</v>
      </c>
      <c r="Q155" s="100">
        <f ca="1">VLOOKUP($A155,[2]CurveFetch!$D$8:$V$1000,16,0)</f>
        <v>67.334100000000007</v>
      </c>
      <c r="R155" s="141">
        <f t="shared" ca="1" si="52"/>
        <v>33.667050000000003</v>
      </c>
      <c r="S155" s="100">
        <f ca="1">VLOOKUP($A155,[2]CurveFetch!$D$8:$V$1000,16,0)</f>
        <v>67.334100000000007</v>
      </c>
      <c r="T155" s="141">
        <f t="shared" ca="1" si="53"/>
        <v>33.667050000000003</v>
      </c>
    </row>
    <row r="156" spans="1:20" x14ac:dyDescent="0.2">
      <c r="A156" s="97">
        <f t="shared" ca="1" si="54"/>
        <v>41579</v>
      </c>
      <c r="B156" s="100">
        <f ca="1">VLOOKUP($A156,[2]CurveFetch!$D$8:$R$1000,2,0)</f>
        <v>4.6609999999999996</v>
      </c>
      <c r="C156" s="100">
        <f ca="1">VLOOKUP($A156,[2]CurveFetch!$D$8:$R$1000,7,0)</f>
        <v>0.12</v>
      </c>
      <c r="D156" s="100">
        <f ca="1">VLOOKUP($A156,[2]CurveFetch!$D$8:$R$1000,5,0)</f>
        <v>0</v>
      </c>
      <c r="E156" s="100">
        <f ca="1">VLOOKUP($A156,[2]CurveFetch!$D$8:$R$1000,4,0)</f>
        <v>0.01</v>
      </c>
      <c r="F156" s="100">
        <f ca="1">VLOOKUP($A156,[2]CurveFetch!$D$8:$R$1000,15,0)</f>
        <v>0</v>
      </c>
      <c r="G156" s="100">
        <f ca="1">VLOOKUP($A156,[2]CurveFetch!$D$8:$R$1000,3,0)</f>
        <v>-0.19</v>
      </c>
      <c r="H156" s="100">
        <f ca="1">VLOOKUP($A156,[2]CurveFetch!$D$8:$R$1000,9,0)</f>
        <v>0</v>
      </c>
      <c r="I156" s="100">
        <f ca="1">VLOOKUP($A156,[2]CurveFetch!$D$8:$R$1000,11,0)</f>
        <v>6.1561310644522999E-2</v>
      </c>
      <c r="J156" s="100">
        <f ca="1">VLOOKUP($A156,[2]CurveFetch!$D$8:$R$1000,8,0)</f>
        <v>0</v>
      </c>
      <c r="K156" s="100">
        <f t="shared" ca="1" si="49"/>
        <v>0.12</v>
      </c>
      <c r="L156" s="100">
        <f t="shared" ca="1" si="50"/>
        <v>0.12</v>
      </c>
      <c r="M156" s="100">
        <f t="shared" ca="1" si="55"/>
        <v>35.857499999999995</v>
      </c>
      <c r="N156" s="97">
        <f t="shared" ca="1" si="56"/>
        <v>41579</v>
      </c>
      <c r="O156" s="100">
        <f ca="1">VLOOKUP($A156,[2]CurveFetch!$D$8:$V$1000,16,0)</f>
        <v>37.334099999999999</v>
      </c>
      <c r="P156" s="141">
        <f t="shared" ca="1" si="51"/>
        <v>18.66705</v>
      </c>
      <c r="Q156" s="100">
        <f ca="1">VLOOKUP($A156,[2]CurveFetch!$D$8:$V$1000,16,0)</f>
        <v>37.334099999999999</v>
      </c>
      <c r="R156" s="141">
        <f t="shared" ca="1" si="52"/>
        <v>18.66705</v>
      </c>
      <c r="S156" s="100">
        <f ca="1">VLOOKUP($A156,[2]CurveFetch!$D$8:$V$1000,16,0)</f>
        <v>37.334099999999999</v>
      </c>
      <c r="T156" s="141">
        <f t="shared" ca="1" si="53"/>
        <v>18.66705</v>
      </c>
    </row>
    <row r="157" spans="1:20" x14ac:dyDescent="0.2">
      <c r="A157" s="97">
        <f t="shared" ca="1" si="54"/>
        <v>41609</v>
      </c>
      <c r="B157" s="100">
        <f ca="1">VLOOKUP($A157,[2]CurveFetch!$D$8:$R$1000,2,0)</f>
        <v>4.7859999999999996</v>
      </c>
      <c r="C157" s="100">
        <f ca="1">VLOOKUP($A157,[2]CurveFetch!$D$8:$R$1000,7,0)</f>
        <v>0.12</v>
      </c>
      <c r="D157" s="100">
        <f ca="1">VLOOKUP($A157,[2]CurveFetch!$D$8:$R$1000,5,0)</f>
        <v>0</v>
      </c>
      <c r="E157" s="100">
        <f ca="1">VLOOKUP($A157,[2]CurveFetch!$D$8:$R$1000,4,0)</f>
        <v>0.01</v>
      </c>
      <c r="F157" s="100">
        <f ca="1">VLOOKUP($A157,[2]CurveFetch!$D$8:$R$1000,15,0)</f>
        <v>0</v>
      </c>
      <c r="G157" s="100">
        <f ca="1">VLOOKUP($A157,[2]CurveFetch!$D$8:$R$1000,3,0)</f>
        <v>-0.19</v>
      </c>
      <c r="H157" s="100">
        <f ca="1">VLOOKUP($A157,[2]CurveFetch!$D$8:$R$1000,9,0)</f>
        <v>0</v>
      </c>
      <c r="I157" s="100">
        <f ca="1">VLOOKUP($A157,[2]CurveFetch!$D$8:$R$1000,11,0)</f>
        <v>6.1587105587618998E-2</v>
      </c>
      <c r="J157" s="100">
        <f ca="1">VLOOKUP($A157,[2]CurveFetch!$D$8:$R$1000,8,0)</f>
        <v>0</v>
      </c>
      <c r="K157" s="100">
        <f t="shared" ca="1" si="49"/>
        <v>0.12</v>
      </c>
      <c r="L157" s="100">
        <f t="shared" ca="1" si="50"/>
        <v>0.12</v>
      </c>
      <c r="M157" s="100">
        <f t="shared" ca="1" si="55"/>
        <v>36.794999999999995</v>
      </c>
      <c r="N157" s="97">
        <f t="shared" ca="1" si="56"/>
        <v>41609</v>
      </c>
      <c r="O157" s="100">
        <f ca="1">VLOOKUP($A157,[2]CurveFetch!$D$8:$V$1000,16,0)</f>
        <v>22.334099999999999</v>
      </c>
      <c r="P157" s="141">
        <f t="shared" ca="1" si="51"/>
        <v>11.16705</v>
      </c>
      <c r="Q157" s="100">
        <f ca="1">VLOOKUP($A157,[2]CurveFetch!$D$8:$V$1000,16,0)</f>
        <v>22.334099999999999</v>
      </c>
      <c r="R157" s="141">
        <f t="shared" ca="1" si="52"/>
        <v>11.16705</v>
      </c>
      <c r="S157" s="100">
        <f ca="1">VLOOKUP($A157,[2]CurveFetch!$D$8:$V$1000,16,0)</f>
        <v>22.334099999999999</v>
      </c>
      <c r="T157" s="141">
        <f t="shared" ca="1" si="53"/>
        <v>11.16705</v>
      </c>
    </row>
    <row r="158" spans="1:20" x14ac:dyDescent="0.2">
      <c r="A158" s="97">
        <f t="shared" ca="1" si="54"/>
        <v>41640</v>
      </c>
      <c r="B158" s="100">
        <f ca="1">VLOOKUP($A158,[2]CurveFetch!$D$8:$R$1000,2,0)</f>
        <v>4.9450000000000003</v>
      </c>
      <c r="C158" s="100">
        <f ca="1">VLOOKUP($A158,[2]CurveFetch!$D$8:$R$1000,7,0)</f>
        <v>0.12</v>
      </c>
      <c r="D158" s="100">
        <f ca="1">VLOOKUP($A158,[2]CurveFetch!$D$8:$R$1000,5,0)</f>
        <v>0</v>
      </c>
      <c r="E158" s="100">
        <f ca="1">VLOOKUP($A158,[2]CurveFetch!$D$8:$R$1000,4,0)</f>
        <v>0.01</v>
      </c>
      <c r="F158" s="100">
        <f ca="1">VLOOKUP($A158,[2]CurveFetch!$D$8:$R$1000,15,0)</f>
        <v>0</v>
      </c>
      <c r="G158" s="100">
        <f ca="1">VLOOKUP($A158,[2]CurveFetch!$D$8:$R$1000,3,0)</f>
        <v>-0.19</v>
      </c>
      <c r="H158" s="100">
        <f ca="1">VLOOKUP($A158,[2]CurveFetch!$D$8:$R$1000,9,0)</f>
        <v>0</v>
      </c>
      <c r="I158" s="100">
        <f ca="1">VLOOKUP($A158,[2]CurveFetch!$D$8:$R$1000,11,0)</f>
        <v>6.1613760362384001E-2</v>
      </c>
      <c r="J158" s="100">
        <f ca="1">VLOOKUP($A158,[2]CurveFetch!$D$8:$R$1000,8,0)</f>
        <v>0</v>
      </c>
      <c r="K158" s="100">
        <f t="shared" ca="1" si="49"/>
        <v>0.12</v>
      </c>
      <c r="L158" s="100">
        <f t="shared" ca="1" si="50"/>
        <v>0.12</v>
      </c>
      <c r="M158" s="100">
        <f t="shared" ca="1" si="55"/>
        <v>37.987500000000004</v>
      </c>
      <c r="N158" s="97">
        <f t="shared" ca="1" si="56"/>
        <v>41640</v>
      </c>
      <c r="O158" s="100">
        <f ca="1">VLOOKUP($A158,[2]CurveFetch!$D$8:$V$1000,16,0)</f>
        <v>53.845399999999998</v>
      </c>
      <c r="P158" s="141">
        <f t="shared" ca="1" si="51"/>
        <v>26.922699999999999</v>
      </c>
      <c r="Q158" s="100">
        <f ca="1">VLOOKUP($A158,[2]CurveFetch!$D$8:$V$1000,16,0)</f>
        <v>53.845399999999998</v>
      </c>
      <c r="R158" s="141">
        <f t="shared" ca="1" si="52"/>
        <v>26.922699999999999</v>
      </c>
      <c r="S158" s="100">
        <f ca="1">VLOOKUP($A158,[2]CurveFetch!$D$8:$V$1000,16,0)</f>
        <v>53.845399999999998</v>
      </c>
      <c r="T158" s="141">
        <f t="shared" ca="1" si="53"/>
        <v>26.922699999999999</v>
      </c>
    </row>
    <row r="159" spans="1:20" x14ac:dyDescent="0.2">
      <c r="A159" s="97">
        <f t="shared" ca="1" si="54"/>
        <v>41671</v>
      </c>
      <c r="B159" s="100">
        <f ca="1">VLOOKUP($A159,[2]CurveFetch!$D$8:$R$1000,2,0)</f>
        <v>4.8390000000000004</v>
      </c>
      <c r="C159" s="100">
        <f ca="1">VLOOKUP($A159,[2]CurveFetch!$D$8:$R$1000,7,0)</f>
        <v>0.12</v>
      </c>
      <c r="D159" s="100">
        <f ca="1">VLOOKUP($A159,[2]CurveFetch!$D$8:$R$1000,5,0)</f>
        <v>0</v>
      </c>
      <c r="E159" s="100">
        <f ca="1">VLOOKUP($A159,[2]CurveFetch!$D$8:$R$1000,4,0)</f>
        <v>0.01</v>
      </c>
      <c r="F159" s="100">
        <f ca="1">VLOOKUP($A159,[2]CurveFetch!$D$8:$R$1000,15,0)</f>
        <v>0</v>
      </c>
      <c r="G159" s="100">
        <f ca="1">VLOOKUP($A159,[2]CurveFetch!$D$8:$R$1000,3,0)</f>
        <v>-0.19</v>
      </c>
      <c r="H159" s="100">
        <f ca="1">VLOOKUP($A159,[2]CurveFetch!$D$8:$R$1000,9,0)</f>
        <v>0</v>
      </c>
      <c r="I159" s="100">
        <f ca="1">VLOOKUP($A159,[2]CurveFetch!$D$8:$R$1000,11,0)</f>
        <v>6.1640415137385003E-2</v>
      </c>
      <c r="J159" s="100">
        <f ca="1">VLOOKUP($A159,[2]CurveFetch!$D$8:$R$1000,8,0)</f>
        <v>0</v>
      </c>
      <c r="K159" s="100">
        <f t="shared" ca="1" si="49"/>
        <v>0.12</v>
      </c>
      <c r="L159" s="100">
        <f t="shared" ca="1" si="50"/>
        <v>0.12</v>
      </c>
      <c r="M159" s="100">
        <f t="shared" ca="1" si="55"/>
        <v>37.192500000000003</v>
      </c>
      <c r="N159" s="97">
        <f t="shared" ca="1" si="56"/>
        <v>41671</v>
      </c>
      <c r="O159" s="100">
        <f ca="1">VLOOKUP($A159,[2]CurveFetch!$D$8:$V$1000,16,0)</f>
        <v>43.845399999999998</v>
      </c>
      <c r="P159" s="141">
        <f t="shared" ca="1" si="51"/>
        <v>21.922699999999999</v>
      </c>
      <c r="Q159" s="100">
        <f ca="1">VLOOKUP($A159,[2]CurveFetch!$D$8:$V$1000,16,0)</f>
        <v>43.845399999999998</v>
      </c>
      <c r="R159" s="141">
        <f t="shared" ca="1" si="52"/>
        <v>21.922699999999999</v>
      </c>
      <c r="S159" s="100">
        <f ca="1">VLOOKUP($A159,[2]CurveFetch!$D$8:$V$1000,16,0)</f>
        <v>43.845399999999998</v>
      </c>
      <c r="T159" s="141">
        <f t="shared" ca="1" si="53"/>
        <v>21.922699999999999</v>
      </c>
    </row>
    <row r="160" spans="1:20" x14ac:dyDescent="0.2">
      <c r="A160" s="97">
        <f t="shared" ca="1" si="54"/>
        <v>41699</v>
      </c>
      <c r="B160" s="100">
        <f ca="1">VLOOKUP($A160,[2]CurveFetch!$D$8:$R$1000,2,0)</f>
        <v>4.6890000000000001</v>
      </c>
      <c r="C160" s="100">
        <f ca="1">VLOOKUP($A160,[2]CurveFetch!$D$8:$R$1000,7,0)</f>
        <v>0.12</v>
      </c>
      <c r="D160" s="100">
        <f ca="1">VLOOKUP($A160,[2]CurveFetch!$D$8:$R$1000,5,0)</f>
        <v>0</v>
      </c>
      <c r="E160" s="100">
        <f ca="1">VLOOKUP($A160,[2]CurveFetch!$D$8:$R$1000,4,0)</f>
        <v>0.01</v>
      </c>
      <c r="F160" s="100">
        <f ca="1">VLOOKUP($A160,[2]CurveFetch!$D$8:$R$1000,15,0)</f>
        <v>0</v>
      </c>
      <c r="G160" s="100">
        <f ca="1">VLOOKUP($A160,[2]CurveFetch!$D$8:$R$1000,3,0)</f>
        <v>-0.19</v>
      </c>
      <c r="H160" s="100">
        <f ca="1">VLOOKUP($A160,[2]CurveFetch!$D$8:$R$1000,9,0)</f>
        <v>0</v>
      </c>
      <c r="I160" s="100">
        <f ca="1">VLOOKUP($A160,[2]CurveFetch!$D$8:$R$1000,11,0)</f>
        <v>6.1664490418232999E-2</v>
      </c>
      <c r="J160" s="100">
        <f ca="1">VLOOKUP($A160,[2]CurveFetch!$D$8:$R$1000,8,0)</f>
        <v>0</v>
      </c>
      <c r="K160" s="100">
        <f t="shared" ca="1" si="49"/>
        <v>0.12</v>
      </c>
      <c r="L160" s="100">
        <f t="shared" ca="1" si="50"/>
        <v>0.12</v>
      </c>
      <c r="M160" s="100">
        <f t="shared" ca="1" si="55"/>
        <v>36.067500000000003</v>
      </c>
      <c r="N160" s="97">
        <f t="shared" ca="1" si="56"/>
        <v>41699</v>
      </c>
      <c r="O160" s="100">
        <f ca="1">VLOOKUP($A160,[2]CurveFetch!$D$8:$V$1000,16,0)</f>
        <v>33.845399999999998</v>
      </c>
      <c r="P160" s="141">
        <f t="shared" ca="1" si="51"/>
        <v>16.922699999999999</v>
      </c>
      <c r="Q160" s="100">
        <f ca="1">VLOOKUP($A160,[2]CurveFetch!$D$8:$V$1000,16,0)</f>
        <v>33.845399999999998</v>
      </c>
      <c r="R160" s="141">
        <f t="shared" ca="1" si="52"/>
        <v>16.922699999999999</v>
      </c>
      <c r="S160" s="100">
        <f ca="1">VLOOKUP($A160,[2]CurveFetch!$D$8:$V$1000,16,0)</f>
        <v>33.845399999999998</v>
      </c>
      <c r="T160" s="141">
        <f t="shared" ca="1" si="53"/>
        <v>16.922699999999999</v>
      </c>
    </row>
    <row r="161" spans="1:20" x14ac:dyDescent="0.2">
      <c r="A161" s="97">
        <f t="shared" ca="1" si="54"/>
        <v>41730</v>
      </c>
      <c r="B161" s="100">
        <f ca="1">VLOOKUP($A161,[2]CurveFetch!$D$8:$R$1000,2,0)</f>
        <v>4.5060000000000002</v>
      </c>
      <c r="C161" s="100">
        <f ca="1">VLOOKUP($A161,[2]CurveFetch!$D$8:$R$1000,7,0)</f>
        <v>0.29499999999999998</v>
      </c>
      <c r="D161" s="100">
        <f ca="1">VLOOKUP($A161,[2]CurveFetch!$D$8:$R$1000,5,0)</f>
        <v>0</v>
      </c>
      <c r="E161" s="100">
        <f ca="1">VLOOKUP($A161,[2]CurveFetch!$D$8:$R$1000,4,0)</f>
        <v>0.01</v>
      </c>
      <c r="F161" s="100">
        <f ca="1">VLOOKUP($A161,[2]CurveFetch!$D$8:$R$1000,15,0)</f>
        <v>0</v>
      </c>
      <c r="G161" s="100">
        <f ca="1">VLOOKUP($A161,[2]CurveFetch!$D$8:$R$1000,3,0)</f>
        <v>-0.19</v>
      </c>
      <c r="H161" s="100">
        <f ca="1">VLOOKUP($A161,[2]CurveFetch!$D$8:$R$1000,9,0)</f>
        <v>0</v>
      </c>
      <c r="I161" s="100">
        <f ca="1">VLOOKUP($A161,[2]CurveFetch!$D$8:$R$1000,11,0)</f>
        <v>6.1691145193681997E-2</v>
      </c>
      <c r="J161" s="100">
        <f ca="1">VLOOKUP($A161,[2]CurveFetch!$D$8:$R$1000,8,0)</f>
        <v>0</v>
      </c>
      <c r="K161" s="100">
        <f t="shared" ca="1" si="49"/>
        <v>0.29499999999999998</v>
      </c>
      <c r="L161" s="100">
        <f t="shared" ca="1" si="50"/>
        <v>0.29499999999999998</v>
      </c>
      <c r="M161" s="100">
        <f t="shared" ca="1" si="55"/>
        <v>36.0075</v>
      </c>
      <c r="N161" s="97">
        <f t="shared" ca="1" si="56"/>
        <v>41730</v>
      </c>
      <c r="O161" s="100">
        <f ca="1">VLOOKUP($A161,[2]CurveFetch!$D$8:$V$1000,16,0)</f>
        <v>32.692399999999999</v>
      </c>
      <c r="P161" s="141">
        <f t="shared" ca="1" si="51"/>
        <v>16.3462</v>
      </c>
      <c r="Q161" s="100">
        <f ca="1">VLOOKUP($A161,[2]CurveFetch!$D$8:$V$1000,16,0)</f>
        <v>32.692399999999999</v>
      </c>
      <c r="R161" s="141">
        <f t="shared" ca="1" si="52"/>
        <v>16.3462</v>
      </c>
      <c r="S161" s="100">
        <f ca="1">VLOOKUP($A161,[2]CurveFetch!$D$8:$V$1000,16,0)</f>
        <v>32.692399999999999</v>
      </c>
      <c r="T161" s="141">
        <f t="shared" ca="1" si="53"/>
        <v>16.3462</v>
      </c>
    </row>
    <row r="162" spans="1:20" x14ac:dyDescent="0.2">
      <c r="A162" s="97">
        <f t="shared" ca="1" si="54"/>
        <v>41760</v>
      </c>
      <c r="B162" s="100">
        <f ca="1">VLOOKUP($A162,[2]CurveFetch!$D$8:$R$1000,2,0)</f>
        <v>4.4809999999999999</v>
      </c>
      <c r="C162" s="100">
        <f ca="1">VLOOKUP($A162,[2]CurveFetch!$D$8:$R$1000,7,0)</f>
        <v>0.29499999999999998</v>
      </c>
      <c r="D162" s="100">
        <f ca="1">VLOOKUP($A162,[2]CurveFetch!$D$8:$R$1000,5,0)</f>
        <v>0</v>
      </c>
      <c r="E162" s="100">
        <f ca="1">VLOOKUP($A162,[2]CurveFetch!$D$8:$R$1000,4,0)</f>
        <v>0.01</v>
      </c>
      <c r="F162" s="100">
        <f ca="1">VLOOKUP($A162,[2]CurveFetch!$D$8:$R$1000,15,0)</f>
        <v>0</v>
      </c>
      <c r="G162" s="100">
        <f ca="1">VLOOKUP($A162,[2]CurveFetch!$D$8:$R$1000,3,0)</f>
        <v>-0.19</v>
      </c>
      <c r="H162" s="100">
        <f ca="1">VLOOKUP($A162,[2]CurveFetch!$D$8:$R$1000,9,0)</f>
        <v>0</v>
      </c>
      <c r="I162" s="100">
        <f ca="1">VLOOKUP($A162,[2]CurveFetch!$D$8:$R$1000,11,0)</f>
        <v>6.1716940137891002E-2</v>
      </c>
      <c r="J162" s="100">
        <f ca="1">VLOOKUP($A162,[2]CurveFetch!$D$8:$R$1000,8,0)</f>
        <v>0</v>
      </c>
      <c r="K162" s="100">
        <f t="shared" ca="1" si="49"/>
        <v>0.29499999999999998</v>
      </c>
      <c r="L162" s="100">
        <f t="shared" ca="1" si="50"/>
        <v>0.29499999999999998</v>
      </c>
      <c r="M162" s="100">
        <f t="shared" ca="1" si="55"/>
        <v>35.82</v>
      </c>
      <c r="N162" s="97">
        <f t="shared" ca="1" si="56"/>
        <v>41760</v>
      </c>
      <c r="O162" s="100">
        <f ca="1">VLOOKUP($A162,[2]CurveFetch!$D$8:$V$1000,16,0)</f>
        <v>37.692399999999999</v>
      </c>
      <c r="P162" s="141">
        <f t="shared" ca="1" si="51"/>
        <v>18.8462</v>
      </c>
      <c r="Q162" s="100">
        <f ca="1">VLOOKUP($A162,[2]CurveFetch!$D$8:$V$1000,16,0)</f>
        <v>37.692399999999999</v>
      </c>
      <c r="R162" s="141">
        <f t="shared" ca="1" si="52"/>
        <v>18.8462</v>
      </c>
      <c r="S162" s="100">
        <f ca="1">VLOOKUP($A162,[2]CurveFetch!$D$8:$V$1000,16,0)</f>
        <v>37.692399999999999</v>
      </c>
      <c r="T162" s="141">
        <f t="shared" ca="1" si="53"/>
        <v>18.8462</v>
      </c>
    </row>
    <row r="163" spans="1:20" x14ac:dyDescent="0.2">
      <c r="A163" s="97">
        <f t="shared" ca="1" si="54"/>
        <v>41791</v>
      </c>
      <c r="B163" s="100">
        <f ca="1">VLOOKUP($A163,[2]CurveFetch!$D$8:$R$1000,2,0)</f>
        <v>4.51</v>
      </c>
      <c r="C163" s="100">
        <f ca="1">VLOOKUP($A163,[2]CurveFetch!$D$8:$R$1000,7,0)</f>
        <v>0.29499999999999998</v>
      </c>
      <c r="D163" s="100">
        <f ca="1">VLOOKUP($A163,[2]CurveFetch!$D$8:$R$1000,5,0)</f>
        <v>0</v>
      </c>
      <c r="E163" s="100">
        <f ca="1">VLOOKUP($A163,[2]CurveFetch!$D$8:$R$1000,4,0)</f>
        <v>0.01</v>
      </c>
      <c r="F163" s="100">
        <f ca="1">VLOOKUP($A163,[2]CurveFetch!$D$8:$R$1000,15,0)</f>
        <v>0</v>
      </c>
      <c r="G163" s="100">
        <f ca="1">VLOOKUP($A163,[2]CurveFetch!$D$8:$R$1000,3,0)</f>
        <v>-0.19</v>
      </c>
      <c r="H163" s="100">
        <f ca="1">VLOOKUP($A163,[2]CurveFetch!$D$8:$R$1000,9,0)</f>
        <v>0</v>
      </c>
      <c r="I163" s="100">
        <f ca="1">VLOOKUP($A163,[2]CurveFetch!$D$8:$R$1000,11,0)</f>
        <v>6.1743594913805003E-2</v>
      </c>
      <c r="J163" s="100">
        <f ca="1">VLOOKUP($A163,[2]CurveFetch!$D$8:$R$1000,8,0)</f>
        <v>0</v>
      </c>
      <c r="K163" s="100">
        <f t="shared" ca="1" si="49"/>
        <v>0.29499999999999998</v>
      </c>
      <c r="L163" s="100">
        <f t="shared" ca="1" si="50"/>
        <v>0.29499999999999998</v>
      </c>
      <c r="M163" s="100">
        <f t="shared" ca="1" si="55"/>
        <v>36.037499999999994</v>
      </c>
      <c r="N163" s="97">
        <f t="shared" ca="1" si="56"/>
        <v>41791</v>
      </c>
      <c r="O163" s="100">
        <f ca="1">VLOOKUP($A163,[2]CurveFetch!$D$8:$V$1000,16,0)</f>
        <v>62.692399999999999</v>
      </c>
      <c r="P163" s="141">
        <f t="shared" ca="1" si="51"/>
        <v>31.3462</v>
      </c>
      <c r="Q163" s="100">
        <f ca="1">VLOOKUP($A163,[2]CurveFetch!$D$8:$V$1000,16,0)</f>
        <v>62.692399999999999</v>
      </c>
      <c r="R163" s="141">
        <f t="shared" ca="1" si="52"/>
        <v>31.3462</v>
      </c>
      <c r="S163" s="100">
        <f ca="1">VLOOKUP($A163,[2]CurveFetch!$D$8:$V$1000,16,0)</f>
        <v>62.692399999999999</v>
      </c>
      <c r="T163" s="141">
        <f t="shared" ca="1" si="53"/>
        <v>31.3462</v>
      </c>
    </row>
    <row r="164" spans="1:20" x14ac:dyDescent="0.2">
      <c r="A164" s="97">
        <f t="shared" ca="1" si="54"/>
        <v>41821</v>
      </c>
      <c r="B164" s="100">
        <f ca="1">VLOOKUP($A164,[2]CurveFetch!$D$8:$R$1000,2,0)</f>
        <v>4.54</v>
      </c>
      <c r="C164" s="100">
        <f ca="1">VLOOKUP($A164,[2]CurveFetch!$D$8:$R$1000,7,0)</f>
        <v>0.29499999999999998</v>
      </c>
      <c r="D164" s="100">
        <f ca="1">VLOOKUP($A164,[2]CurveFetch!$D$8:$R$1000,5,0)</f>
        <v>0</v>
      </c>
      <c r="E164" s="100">
        <f ca="1">VLOOKUP($A164,[2]CurveFetch!$D$8:$R$1000,4,0)</f>
        <v>0.01</v>
      </c>
      <c r="F164" s="100">
        <f ca="1">VLOOKUP($A164,[2]CurveFetch!$D$8:$R$1000,15,0)</f>
        <v>0</v>
      </c>
      <c r="G164" s="100">
        <f ca="1">VLOOKUP($A164,[2]CurveFetch!$D$8:$R$1000,3,0)</f>
        <v>-0.19</v>
      </c>
      <c r="H164" s="100">
        <f ca="1">VLOOKUP($A164,[2]CurveFetch!$D$8:$R$1000,9,0)</f>
        <v>0</v>
      </c>
      <c r="I164" s="100">
        <f ca="1">VLOOKUP($A164,[2]CurveFetch!$D$8:$R$1000,11,0)</f>
        <v>6.1769389858461997E-2</v>
      </c>
      <c r="J164" s="100">
        <f ca="1">VLOOKUP($A164,[2]CurveFetch!$D$8:$R$1000,8,0)</f>
        <v>0</v>
      </c>
      <c r="K164" s="100">
        <f t="shared" ca="1" si="49"/>
        <v>0.29499999999999998</v>
      </c>
      <c r="L164" s="100">
        <f t="shared" ca="1" si="50"/>
        <v>0.29499999999999998</v>
      </c>
      <c r="M164" s="100">
        <f t="shared" ca="1" si="55"/>
        <v>36.262500000000003</v>
      </c>
      <c r="N164" s="97">
        <f t="shared" ca="1" si="56"/>
        <v>41821</v>
      </c>
      <c r="O164" s="100">
        <f ca="1">VLOOKUP($A164,[2]CurveFetch!$D$8:$V$1000,16,0)</f>
        <v>59.134900000000002</v>
      </c>
      <c r="P164" s="141">
        <f t="shared" ca="1" si="51"/>
        <v>29.567450000000001</v>
      </c>
      <c r="Q164" s="100">
        <f ca="1">VLOOKUP($A164,[2]CurveFetch!$D$8:$V$1000,16,0)</f>
        <v>59.134900000000002</v>
      </c>
      <c r="R164" s="141">
        <f t="shared" ca="1" si="52"/>
        <v>29.567450000000001</v>
      </c>
      <c r="S164" s="100">
        <f ca="1">VLOOKUP($A164,[2]CurveFetch!$D$8:$V$1000,16,0)</f>
        <v>59.134900000000002</v>
      </c>
      <c r="T164" s="141">
        <f t="shared" ca="1" si="53"/>
        <v>29.567450000000001</v>
      </c>
    </row>
    <row r="165" spans="1:20" x14ac:dyDescent="0.2">
      <c r="A165" s="97">
        <f t="shared" ca="1" si="54"/>
        <v>41852</v>
      </c>
      <c r="B165" s="100">
        <f ca="1">VLOOKUP($A165,[2]CurveFetch!$D$8:$R$1000,2,0)</f>
        <v>4.5599999999999996</v>
      </c>
      <c r="C165" s="100">
        <f ca="1">VLOOKUP($A165,[2]CurveFetch!$D$8:$R$1000,7,0)</f>
        <v>0.29499999999999998</v>
      </c>
      <c r="D165" s="100">
        <f ca="1">VLOOKUP($A165,[2]CurveFetch!$D$8:$R$1000,5,0)</f>
        <v>0</v>
      </c>
      <c r="E165" s="100">
        <f ca="1">VLOOKUP($A165,[2]CurveFetch!$D$8:$R$1000,4,0)</f>
        <v>0.01</v>
      </c>
      <c r="F165" s="100">
        <f ca="1">VLOOKUP($A165,[2]CurveFetch!$D$8:$R$1000,15,0)</f>
        <v>0</v>
      </c>
      <c r="G165" s="100">
        <f ca="1">VLOOKUP($A165,[2]CurveFetch!$D$8:$R$1000,3,0)</f>
        <v>-0.19</v>
      </c>
      <c r="H165" s="100">
        <f ca="1">VLOOKUP($A165,[2]CurveFetch!$D$8:$R$1000,9,0)</f>
        <v>0</v>
      </c>
      <c r="I165" s="100">
        <f ca="1">VLOOKUP($A165,[2]CurveFetch!$D$8:$R$1000,11,0)</f>
        <v>6.1796044634839002E-2</v>
      </c>
      <c r="J165" s="100">
        <f ca="1">VLOOKUP($A165,[2]CurveFetch!$D$8:$R$1000,8,0)</f>
        <v>0</v>
      </c>
      <c r="K165" s="100">
        <f t="shared" ca="1" si="49"/>
        <v>0.29499999999999998</v>
      </c>
      <c r="L165" s="100">
        <f t="shared" ca="1" si="50"/>
        <v>0.29499999999999998</v>
      </c>
      <c r="M165" s="100">
        <f t="shared" ca="1" si="55"/>
        <v>36.412499999999994</v>
      </c>
      <c r="N165" s="97">
        <f t="shared" ca="1" si="56"/>
        <v>41852</v>
      </c>
      <c r="O165" s="100">
        <f ca="1">VLOOKUP($A165,[2]CurveFetch!$D$8:$V$1000,16,0)</f>
        <v>69.134900000000002</v>
      </c>
      <c r="P165" s="141">
        <f t="shared" ca="1" si="51"/>
        <v>34.567450000000001</v>
      </c>
      <c r="Q165" s="100">
        <f ca="1">VLOOKUP($A165,[2]CurveFetch!$D$8:$V$1000,16,0)</f>
        <v>69.134900000000002</v>
      </c>
      <c r="R165" s="141">
        <f t="shared" ca="1" si="52"/>
        <v>34.567450000000001</v>
      </c>
      <c r="S165" s="100">
        <f ca="1">VLOOKUP($A165,[2]CurveFetch!$D$8:$V$1000,16,0)</f>
        <v>69.134900000000002</v>
      </c>
      <c r="T165" s="141">
        <f t="shared" ca="1" si="53"/>
        <v>34.567450000000001</v>
      </c>
    </row>
    <row r="166" spans="1:20" x14ac:dyDescent="0.2">
      <c r="A166" s="97">
        <f t="shared" ca="1" si="54"/>
        <v>41883</v>
      </c>
      <c r="B166" s="100">
        <f ca="1">VLOOKUP($A166,[2]CurveFetch!$D$8:$R$1000,2,0)</f>
        <v>4.5810000000000004</v>
      </c>
      <c r="C166" s="100">
        <f ca="1">VLOOKUP($A166,[2]CurveFetch!$D$8:$R$1000,7,0)</f>
        <v>0.29499999999999998</v>
      </c>
      <c r="D166" s="100">
        <f ca="1">VLOOKUP($A166,[2]CurveFetch!$D$8:$R$1000,5,0)</f>
        <v>0</v>
      </c>
      <c r="E166" s="100">
        <f ca="1">VLOOKUP($A166,[2]CurveFetch!$D$8:$R$1000,4,0)</f>
        <v>0.01</v>
      </c>
      <c r="F166" s="100">
        <f ca="1">VLOOKUP($A166,[2]CurveFetch!$D$8:$R$1000,15,0)</f>
        <v>0</v>
      </c>
      <c r="G166" s="100">
        <f ca="1">VLOOKUP($A166,[2]CurveFetch!$D$8:$R$1000,3,0)</f>
        <v>-0.19</v>
      </c>
      <c r="H166" s="100">
        <f ca="1">VLOOKUP($A166,[2]CurveFetch!$D$8:$R$1000,9,0)</f>
        <v>0</v>
      </c>
      <c r="I166" s="100">
        <f ca="1">VLOOKUP($A166,[2]CurveFetch!$D$8:$R$1000,11,0)</f>
        <v>6.1822699411452998E-2</v>
      </c>
      <c r="J166" s="100">
        <f ca="1">VLOOKUP($A166,[2]CurveFetch!$D$8:$R$1000,8,0)</f>
        <v>0</v>
      </c>
      <c r="K166" s="100">
        <f t="shared" ca="1" si="49"/>
        <v>0.29499999999999998</v>
      </c>
      <c r="L166" s="100">
        <f t="shared" ca="1" si="50"/>
        <v>0.29499999999999998</v>
      </c>
      <c r="M166" s="100">
        <f t="shared" ca="1" si="55"/>
        <v>36.57</v>
      </c>
      <c r="N166" s="97">
        <f t="shared" ca="1" si="56"/>
        <v>41883</v>
      </c>
      <c r="O166" s="100">
        <f ca="1">VLOOKUP($A166,[2]CurveFetch!$D$8:$V$1000,16,0)</f>
        <v>49.134900000000002</v>
      </c>
      <c r="P166" s="141">
        <f t="shared" ca="1" si="51"/>
        <v>24.567450000000001</v>
      </c>
      <c r="Q166" s="100">
        <f ca="1">VLOOKUP($A166,[2]CurveFetch!$D$8:$V$1000,16,0)</f>
        <v>49.134900000000002</v>
      </c>
      <c r="R166" s="141">
        <f t="shared" ca="1" si="52"/>
        <v>24.567450000000001</v>
      </c>
      <c r="S166" s="100">
        <f ca="1">VLOOKUP($A166,[2]CurveFetch!$D$8:$V$1000,16,0)</f>
        <v>49.134900000000002</v>
      </c>
      <c r="T166" s="141">
        <f t="shared" ca="1" si="53"/>
        <v>24.567450000000001</v>
      </c>
    </row>
    <row r="167" spans="1:20" x14ac:dyDescent="0.2">
      <c r="A167" s="97">
        <f t="shared" ca="1" si="54"/>
        <v>41913</v>
      </c>
      <c r="B167" s="100">
        <f ca="1">VLOOKUP($A167,[2]CurveFetch!$D$8:$R$1000,2,0)</f>
        <v>4.6109999999999998</v>
      </c>
      <c r="C167" s="100">
        <f ca="1">VLOOKUP($A167,[2]CurveFetch!$D$8:$R$1000,7,0)</f>
        <v>0.29499999999999998</v>
      </c>
      <c r="D167" s="100">
        <f ca="1">VLOOKUP($A167,[2]CurveFetch!$D$8:$R$1000,5,0)</f>
        <v>0</v>
      </c>
      <c r="E167" s="100">
        <f ca="1">VLOOKUP($A167,[2]CurveFetch!$D$8:$R$1000,4,0)</f>
        <v>0.01</v>
      </c>
      <c r="F167" s="100">
        <f ca="1">VLOOKUP($A167,[2]CurveFetch!$D$8:$R$1000,15,0)</f>
        <v>0</v>
      </c>
      <c r="G167" s="100">
        <f ca="1">VLOOKUP($A167,[2]CurveFetch!$D$8:$R$1000,3,0)</f>
        <v>-0.19</v>
      </c>
      <c r="H167" s="100">
        <f ca="1">VLOOKUP($A167,[2]CurveFetch!$D$8:$R$1000,9,0)</f>
        <v>0</v>
      </c>
      <c r="I167" s="100">
        <f ca="1">VLOOKUP($A167,[2]CurveFetch!$D$8:$R$1000,11,0)</f>
        <v>6.1848494356787E-2</v>
      </c>
      <c r="J167" s="100">
        <f ca="1">VLOOKUP($A167,[2]CurveFetch!$D$8:$R$1000,8,0)</f>
        <v>0</v>
      </c>
      <c r="K167" s="100">
        <f t="shared" ca="1" si="49"/>
        <v>0.29499999999999998</v>
      </c>
      <c r="L167" s="100">
        <f t="shared" ca="1" si="50"/>
        <v>0.29499999999999998</v>
      </c>
      <c r="M167" s="100">
        <f t="shared" ca="1" si="55"/>
        <v>36.794999999999995</v>
      </c>
      <c r="N167" s="97">
        <f t="shared" ca="1" si="56"/>
        <v>41913</v>
      </c>
      <c r="O167" s="100">
        <f ca="1">VLOOKUP($A167,[2]CurveFetch!$D$8:$V$1000,16,0)</f>
        <v>67.549599999999998</v>
      </c>
      <c r="P167" s="141">
        <f t="shared" ca="1" si="51"/>
        <v>33.774799999999999</v>
      </c>
      <c r="Q167" s="100">
        <f ca="1">VLOOKUP($A167,[2]CurveFetch!$D$8:$V$1000,16,0)</f>
        <v>67.549599999999998</v>
      </c>
      <c r="R167" s="141">
        <f t="shared" ca="1" si="52"/>
        <v>33.774799999999999</v>
      </c>
      <c r="S167" s="100">
        <f ca="1">VLOOKUP($A167,[2]CurveFetch!$D$8:$V$1000,16,0)</f>
        <v>67.549599999999998</v>
      </c>
      <c r="T167" s="141">
        <f t="shared" ca="1" si="53"/>
        <v>33.774799999999999</v>
      </c>
    </row>
    <row r="168" spans="1:20" x14ac:dyDescent="0.2">
      <c r="A168" s="97">
        <f t="shared" ca="1" si="54"/>
        <v>41944</v>
      </c>
      <c r="B168" s="100">
        <f ca="1">VLOOKUP($A168,[2]CurveFetch!$D$8:$R$1000,2,0)</f>
        <v>4.7510000000000003</v>
      </c>
      <c r="C168" s="100">
        <f ca="1">VLOOKUP($A168,[2]CurveFetch!$D$8:$R$1000,7,0)</f>
        <v>0.12</v>
      </c>
      <c r="D168" s="100">
        <f ca="1">VLOOKUP($A168,[2]CurveFetch!$D$8:$R$1000,5,0)</f>
        <v>0</v>
      </c>
      <c r="E168" s="100">
        <f ca="1">VLOOKUP($A168,[2]CurveFetch!$D$8:$R$1000,4,0)</f>
        <v>0.01</v>
      </c>
      <c r="F168" s="100">
        <f ca="1">VLOOKUP($A168,[2]CurveFetch!$D$8:$R$1000,15,0)</f>
        <v>0</v>
      </c>
      <c r="G168" s="100">
        <f ca="1">VLOOKUP($A168,[2]CurveFetch!$D$8:$R$1000,3,0)</f>
        <v>-0.19</v>
      </c>
      <c r="H168" s="100">
        <f ca="1">VLOOKUP($A168,[2]CurveFetch!$D$8:$R$1000,9,0)</f>
        <v>0</v>
      </c>
      <c r="I168" s="100">
        <f ca="1">VLOOKUP($A168,[2]CurveFetch!$D$8:$R$1000,11,0)</f>
        <v>6.1875149133865E-2</v>
      </c>
      <c r="J168" s="100">
        <f ca="1">VLOOKUP($A168,[2]CurveFetch!$D$8:$R$1000,8,0)</f>
        <v>0</v>
      </c>
      <c r="K168" s="100">
        <f t="shared" ca="1" si="49"/>
        <v>0.12</v>
      </c>
      <c r="L168" s="100">
        <f t="shared" ca="1" si="50"/>
        <v>0.12</v>
      </c>
      <c r="M168" s="100">
        <f t="shared" ca="1" si="55"/>
        <v>36.532500000000006</v>
      </c>
      <c r="N168" s="97">
        <f t="shared" ca="1" si="56"/>
        <v>41944</v>
      </c>
      <c r="O168" s="100">
        <f ca="1">VLOOKUP($A168,[2]CurveFetch!$D$8:$V$1000,16,0)</f>
        <v>37.549599999999998</v>
      </c>
      <c r="P168" s="141">
        <f t="shared" ca="1" si="51"/>
        <v>18.774799999999999</v>
      </c>
      <c r="Q168" s="100">
        <f ca="1">VLOOKUP($A168,[2]CurveFetch!$D$8:$V$1000,16,0)</f>
        <v>37.549599999999998</v>
      </c>
      <c r="R168" s="141">
        <f t="shared" ca="1" si="52"/>
        <v>18.774799999999999</v>
      </c>
      <c r="S168" s="100">
        <f ca="1">VLOOKUP($A168,[2]CurveFetch!$D$8:$V$1000,16,0)</f>
        <v>37.549599999999998</v>
      </c>
      <c r="T168" s="141">
        <f t="shared" ca="1" si="53"/>
        <v>18.774799999999999</v>
      </c>
    </row>
    <row r="169" spans="1:20" x14ac:dyDescent="0.2">
      <c r="A169" s="97">
        <f t="shared" ca="1" si="54"/>
        <v>41974</v>
      </c>
      <c r="B169" s="100">
        <f ca="1">VLOOKUP($A169,[2]CurveFetch!$D$8:$R$1000,2,0)</f>
        <v>4.8760000000000003</v>
      </c>
      <c r="C169" s="100">
        <f ca="1">VLOOKUP($A169,[2]CurveFetch!$D$8:$R$1000,7,0)</f>
        <v>0.12</v>
      </c>
      <c r="D169" s="100">
        <f ca="1">VLOOKUP($A169,[2]CurveFetch!$D$8:$R$1000,5,0)</f>
        <v>0</v>
      </c>
      <c r="E169" s="100">
        <f ca="1">VLOOKUP($A169,[2]CurveFetch!$D$8:$R$1000,4,0)</f>
        <v>0.01</v>
      </c>
      <c r="F169" s="100">
        <f ca="1">VLOOKUP($A169,[2]CurveFetch!$D$8:$R$1000,15,0)</f>
        <v>0</v>
      </c>
      <c r="G169" s="100">
        <f ca="1">VLOOKUP($A169,[2]CurveFetch!$D$8:$R$1000,3,0)</f>
        <v>-0.19</v>
      </c>
      <c r="H169" s="100">
        <f ca="1">VLOOKUP($A169,[2]CurveFetch!$D$8:$R$1000,9,0)</f>
        <v>0</v>
      </c>
      <c r="I169" s="100">
        <f ca="1">VLOOKUP($A169,[2]CurveFetch!$D$8:$R$1000,11,0)</f>
        <v>6.1900944079649002E-2</v>
      </c>
      <c r="J169" s="100">
        <f ca="1">VLOOKUP($A169,[2]CurveFetch!$D$8:$R$1000,8,0)</f>
        <v>0</v>
      </c>
      <c r="K169" s="100">
        <f t="shared" ca="1" si="49"/>
        <v>0.12</v>
      </c>
      <c r="L169" s="100">
        <f t="shared" ca="1" si="50"/>
        <v>0.12</v>
      </c>
      <c r="M169" s="100">
        <f t="shared" ca="1" si="55"/>
        <v>37.470000000000006</v>
      </c>
      <c r="N169" s="97">
        <f t="shared" ca="1" si="56"/>
        <v>41974</v>
      </c>
      <c r="O169" s="100">
        <f ca="1">VLOOKUP($A169,[2]CurveFetch!$D$8:$V$1000,16,0)</f>
        <v>22.549600000000002</v>
      </c>
      <c r="P169" s="141">
        <f t="shared" ca="1" si="51"/>
        <v>11.274800000000001</v>
      </c>
      <c r="Q169" s="100">
        <f ca="1">VLOOKUP($A169,[2]CurveFetch!$D$8:$V$1000,16,0)</f>
        <v>22.549600000000002</v>
      </c>
      <c r="R169" s="141">
        <f t="shared" ca="1" si="52"/>
        <v>11.274800000000001</v>
      </c>
      <c r="S169" s="100">
        <f ca="1">VLOOKUP($A169,[2]CurveFetch!$D$8:$V$1000,16,0)</f>
        <v>22.549600000000002</v>
      </c>
      <c r="T169" s="141">
        <f t="shared" ca="1" si="53"/>
        <v>11.274800000000001</v>
      </c>
    </row>
    <row r="170" spans="1:20" x14ac:dyDescent="0.2">
      <c r="A170" s="97">
        <f t="shared" ca="1" si="54"/>
        <v>42005</v>
      </c>
      <c r="B170" s="100">
        <f ca="1">VLOOKUP($A170,[2]CurveFetch!$D$8:$R$1000,2,0)</f>
        <v>5.04</v>
      </c>
      <c r="C170" s="100">
        <f ca="1">VLOOKUP($A170,[2]CurveFetch!$D$8:$R$1000,7,0)</f>
        <v>0.12</v>
      </c>
      <c r="D170" s="100">
        <f ca="1">VLOOKUP($A170,[2]CurveFetch!$D$8:$R$1000,5,0)</f>
        <v>0</v>
      </c>
      <c r="E170" s="100">
        <f ca="1">VLOOKUP($A170,[2]CurveFetch!$D$8:$R$1000,4,0)</f>
        <v>0.01</v>
      </c>
      <c r="F170" s="100">
        <f ca="1">VLOOKUP($A170,[2]CurveFetch!$D$8:$R$1000,15,0)</f>
        <v>0</v>
      </c>
      <c r="G170" s="100">
        <f ca="1">VLOOKUP($A170,[2]CurveFetch!$D$8:$R$1000,3,0)</f>
        <v>-0.19</v>
      </c>
      <c r="H170" s="100">
        <f ca="1">VLOOKUP($A170,[2]CurveFetch!$D$8:$R$1000,9,0)</f>
        <v>0</v>
      </c>
      <c r="I170" s="100">
        <f ca="1">VLOOKUP($A170,[2]CurveFetch!$D$8:$R$1000,11,0)</f>
        <v>6.1927598857190999E-2</v>
      </c>
      <c r="J170" s="100">
        <f ca="1">VLOOKUP($A170,[2]CurveFetch!$D$8:$R$1000,8,0)</f>
        <v>0</v>
      </c>
      <c r="K170" s="100">
        <f t="shared" ca="1" si="49"/>
        <v>0.12</v>
      </c>
      <c r="L170" s="100">
        <f t="shared" ca="1" si="50"/>
        <v>0.12</v>
      </c>
      <c r="M170" s="100">
        <f t="shared" ca="1" si="55"/>
        <v>38.700000000000003</v>
      </c>
      <c r="N170" s="97">
        <f t="shared" ca="1" si="56"/>
        <v>42005</v>
      </c>
      <c r="O170" s="100">
        <f ca="1">VLOOKUP($A170,[2]CurveFetch!$D$8:$V$1000,16,0)</f>
        <v>54.071199999999997</v>
      </c>
      <c r="P170" s="141">
        <f t="shared" ca="1" si="51"/>
        <v>27.035599999999999</v>
      </c>
      <c r="Q170" s="100">
        <f ca="1">VLOOKUP($A170,[2]CurveFetch!$D$8:$V$1000,16,0)</f>
        <v>54.071199999999997</v>
      </c>
      <c r="R170" s="141">
        <f t="shared" ca="1" si="52"/>
        <v>27.035599999999999</v>
      </c>
      <c r="S170" s="100">
        <f ca="1">VLOOKUP($A170,[2]CurveFetch!$D$8:$V$1000,16,0)</f>
        <v>54.071199999999997</v>
      </c>
      <c r="T170" s="141">
        <f t="shared" ca="1" si="53"/>
        <v>27.035599999999999</v>
      </c>
    </row>
    <row r="171" spans="1:20" x14ac:dyDescent="0.2">
      <c r="A171" s="97">
        <f t="shared" ca="1" si="54"/>
        <v>42036</v>
      </c>
      <c r="B171" s="100">
        <f ca="1">VLOOKUP($A171,[2]CurveFetch!$D$8:$R$1000,2,0)</f>
        <v>4.9340000000000002</v>
      </c>
      <c r="C171" s="100">
        <f ca="1">VLOOKUP($A171,[2]CurveFetch!$D$8:$R$1000,7,0)</f>
        <v>0.12</v>
      </c>
      <c r="D171" s="100">
        <f ca="1">VLOOKUP($A171,[2]CurveFetch!$D$8:$R$1000,5,0)</f>
        <v>0</v>
      </c>
      <c r="E171" s="100">
        <f ca="1">VLOOKUP($A171,[2]CurveFetch!$D$8:$R$1000,4,0)</f>
        <v>0.01</v>
      </c>
      <c r="F171" s="100">
        <f ca="1">VLOOKUP($A171,[2]CurveFetch!$D$8:$R$1000,15,0)</f>
        <v>0</v>
      </c>
      <c r="G171" s="100">
        <f ca="1">VLOOKUP($A171,[2]CurveFetch!$D$8:$R$1000,3,0)</f>
        <v>-0.19</v>
      </c>
      <c r="H171" s="100">
        <f ca="1">VLOOKUP($A171,[2]CurveFetch!$D$8:$R$1000,9,0)</f>
        <v>0</v>
      </c>
      <c r="I171" s="100">
        <f ca="1">VLOOKUP($A171,[2]CurveFetch!$D$8:$R$1000,11,0)</f>
        <v>6.1954253634969002E-2</v>
      </c>
      <c r="J171" s="100">
        <f ca="1">VLOOKUP($A171,[2]CurveFetch!$D$8:$R$1000,8,0)</f>
        <v>0</v>
      </c>
      <c r="K171" s="100">
        <f t="shared" ca="1" si="49"/>
        <v>0.12</v>
      </c>
      <c r="L171" s="100">
        <f t="shared" ca="1" si="50"/>
        <v>0.12</v>
      </c>
      <c r="M171" s="100">
        <f t="shared" ca="1" si="55"/>
        <v>37.905000000000001</v>
      </c>
      <c r="N171" s="97">
        <f t="shared" ca="1" si="56"/>
        <v>42036</v>
      </c>
      <c r="O171" s="100">
        <f ca="1">VLOOKUP($A171,[2]CurveFetch!$D$8:$V$1000,16,0)</f>
        <v>44.071199999999997</v>
      </c>
      <c r="P171" s="141">
        <f t="shared" ca="1" si="51"/>
        <v>22.035599999999999</v>
      </c>
      <c r="Q171" s="100">
        <f ca="1">VLOOKUP($A171,[2]CurveFetch!$D$8:$V$1000,16,0)</f>
        <v>44.071199999999997</v>
      </c>
      <c r="R171" s="141">
        <f t="shared" ca="1" si="52"/>
        <v>22.035599999999999</v>
      </c>
      <c r="S171" s="100">
        <f ca="1">VLOOKUP($A171,[2]CurveFetch!$D$8:$V$1000,16,0)</f>
        <v>44.071199999999997</v>
      </c>
      <c r="T171" s="141">
        <f t="shared" ca="1" si="53"/>
        <v>22.035599999999999</v>
      </c>
    </row>
    <row r="172" spans="1:20" x14ac:dyDescent="0.2">
      <c r="A172" s="97">
        <f t="shared" ca="1" si="54"/>
        <v>42064</v>
      </c>
      <c r="B172" s="100">
        <f ca="1">VLOOKUP($A172,[2]CurveFetch!$D$8:$R$1000,2,0)</f>
        <v>4.7839999999999998</v>
      </c>
      <c r="C172" s="100">
        <f ca="1">VLOOKUP($A172,[2]CurveFetch!$D$8:$R$1000,7,0)</f>
        <v>0.12</v>
      </c>
      <c r="D172" s="100">
        <f ca="1">VLOOKUP($A172,[2]CurveFetch!$D$8:$R$1000,5,0)</f>
        <v>0</v>
      </c>
      <c r="E172" s="100">
        <f ca="1">VLOOKUP($A172,[2]CurveFetch!$D$8:$R$1000,4,0)</f>
        <v>0.01</v>
      </c>
      <c r="F172" s="100">
        <f ca="1">VLOOKUP($A172,[2]CurveFetch!$D$8:$R$1000,15,0)</f>
        <v>0</v>
      </c>
      <c r="G172" s="100">
        <f ca="1">VLOOKUP($A172,[2]CurveFetch!$D$8:$R$1000,3,0)</f>
        <v>-0.19</v>
      </c>
      <c r="H172" s="100">
        <f ca="1">VLOOKUP($A172,[2]CurveFetch!$D$8:$R$1000,9,0)</f>
        <v>0</v>
      </c>
      <c r="I172" s="100">
        <f ca="1">VLOOKUP($A172,[2]CurveFetch!$D$8:$R$1000,11,0)</f>
        <v>6.1978328918324999E-2</v>
      </c>
      <c r="J172" s="100">
        <f ca="1">VLOOKUP($A172,[2]CurveFetch!$D$8:$R$1000,8,0)</f>
        <v>0</v>
      </c>
      <c r="K172" s="100">
        <f t="shared" ca="1" si="49"/>
        <v>0.12</v>
      </c>
      <c r="L172" s="100">
        <f t="shared" ca="1" si="50"/>
        <v>0.12</v>
      </c>
      <c r="M172" s="100">
        <f t="shared" ca="1" si="55"/>
        <v>36.78</v>
      </c>
      <c r="N172" s="97">
        <f t="shared" ca="1" si="56"/>
        <v>42064</v>
      </c>
      <c r="O172" s="100">
        <f ca="1">VLOOKUP($A172,[2]CurveFetch!$D$8:$V$1000,16,0)</f>
        <v>34.071199999999997</v>
      </c>
      <c r="P172" s="141">
        <f t="shared" ca="1" si="51"/>
        <v>17.035599999999999</v>
      </c>
      <c r="Q172" s="100">
        <f ca="1">VLOOKUP($A172,[2]CurveFetch!$D$8:$V$1000,16,0)</f>
        <v>34.071199999999997</v>
      </c>
      <c r="R172" s="141">
        <f t="shared" ca="1" si="52"/>
        <v>17.035599999999999</v>
      </c>
      <c r="S172" s="100">
        <f ca="1">VLOOKUP($A172,[2]CurveFetch!$D$8:$V$1000,16,0)</f>
        <v>34.071199999999997</v>
      </c>
      <c r="T172" s="141">
        <f t="shared" ca="1" si="53"/>
        <v>17.035599999999999</v>
      </c>
    </row>
    <row r="173" spans="1:20" x14ac:dyDescent="0.2">
      <c r="A173" s="97">
        <f t="shared" ca="1" si="54"/>
        <v>42095</v>
      </c>
      <c r="B173" s="100">
        <f ca="1">VLOOKUP($A173,[2]CurveFetch!$D$8:$R$1000,2,0)</f>
        <v>4.601</v>
      </c>
      <c r="C173" s="100">
        <f ca="1">VLOOKUP($A173,[2]CurveFetch!$D$8:$R$1000,7,0)</f>
        <v>0.29499999999999998</v>
      </c>
      <c r="D173" s="100">
        <f ca="1">VLOOKUP($A173,[2]CurveFetch!$D$8:$R$1000,5,0)</f>
        <v>0</v>
      </c>
      <c r="E173" s="100">
        <f ca="1">VLOOKUP($A173,[2]CurveFetch!$D$8:$R$1000,4,0)</f>
        <v>0.01</v>
      </c>
      <c r="F173" s="100">
        <f ca="1">VLOOKUP($A173,[2]CurveFetch!$D$8:$R$1000,15,0)</f>
        <v>0</v>
      </c>
      <c r="G173" s="100">
        <f ca="1">VLOOKUP($A173,[2]CurveFetch!$D$8:$R$1000,3,0)</f>
        <v>-0.19</v>
      </c>
      <c r="H173" s="100">
        <f ca="1">VLOOKUP($A173,[2]CurveFetch!$D$8:$R$1000,9,0)</f>
        <v>0</v>
      </c>
      <c r="I173" s="100">
        <f ca="1">VLOOKUP($A173,[2]CurveFetch!$D$8:$R$1000,11,0)</f>
        <v>6.2004983696552003E-2</v>
      </c>
      <c r="J173" s="100">
        <f ca="1">VLOOKUP($A173,[2]CurveFetch!$D$8:$R$1000,8,0)</f>
        <v>0</v>
      </c>
      <c r="K173" s="100">
        <f t="shared" ca="1" si="49"/>
        <v>0.29499999999999998</v>
      </c>
      <c r="L173" s="100">
        <f t="shared" ca="1" si="50"/>
        <v>0.29499999999999998</v>
      </c>
      <c r="M173" s="100">
        <f t="shared" ca="1" si="55"/>
        <v>36.72</v>
      </c>
      <c r="N173" s="97">
        <f t="shared" ca="1" si="56"/>
        <v>42095</v>
      </c>
      <c r="O173" s="100">
        <f ca="1">VLOOKUP($A173,[2]CurveFetch!$D$8:$V$1000,16,0)</f>
        <v>32.922600000000003</v>
      </c>
      <c r="P173" s="141">
        <f t="shared" ca="1" si="51"/>
        <v>16.461300000000001</v>
      </c>
      <c r="Q173" s="100">
        <f ca="1">VLOOKUP($A173,[2]CurveFetch!$D$8:$V$1000,16,0)</f>
        <v>32.922600000000003</v>
      </c>
      <c r="R173" s="141">
        <f t="shared" ca="1" si="52"/>
        <v>16.461300000000001</v>
      </c>
      <c r="S173" s="100">
        <f ca="1">VLOOKUP($A173,[2]CurveFetch!$D$8:$V$1000,16,0)</f>
        <v>32.922600000000003</v>
      </c>
      <c r="T173" s="141">
        <f t="shared" ca="1" si="53"/>
        <v>16.461300000000001</v>
      </c>
    </row>
    <row r="174" spans="1:20" x14ac:dyDescent="0.2">
      <c r="A174" s="97">
        <f t="shared" ca="1" si="54"/>
        <v>42125</v>
      </c>
      <c r="B174" s="100">
        <f ca="1">VLOOKUP($A174,[2]CurveFetch!$D$8:$R$1000,2,0)</f>
        <v>4.5759999999999996</v>
      </c>
      <c r="C174" s="100">
        <f ca="1">VLOOKUP($A174,[2]CurveFetch!$D$8:$R$1000,7,0)</f>
        <v>0.29499999999999998</v>
      </c>
      <c r="D174" s="100">
        <f ca="1">VLOOKUP($A174,[2]CurveFetch!$D$8:$R$1000,5,0)</f>
        <v>0</v>
      </c>
      <c r="E174" s="100">
        <f ca="1">VLOOKUP($A174,[2]CurveFetch!$D$8:$R$1000,4,0)</f>
        <v>0.01</v>
      </c>
      <c r="F174" s="100">
        <f ca="1">VLOOKUP($A174,[2]CurveFetch!$D$8:$R$1000,15,0)</f>
        <v>0</v>
      </c>
      <c r="G174" s="100">
        <f ca="1">VLOOKUP($A174,[2]CurveFetch!$D$8:$R$1000,3,0)</f>
        <v>-0.19</v>
      </c>
      <c r="H174" s="100">
        <f ca="1">VLOOKUP($A174,[2]CurveFetch!$D$8:$R$1000,9,0)</f>
        <v>0</v>
      </c>
      <c r="I174" s="100">
        <f ca="1">VLOOKUP($A174,[2]CurveFetch!$D$8:$R$1000,11,0)</f>
        <v>6.2030778643446999E-2</v>
      </c>
      <c r="J174" s="100">
        <f ca="1">VLOOKUP($A174,[2]CurveFetch!$D$8:$R$1000,8,0)</f>
        <v>0</v>
      </c>
      <c r="K174" s="100">
        <f t="shared" ca="1" si="49"/>
        <v>0.29499999999999998</v>
      </c>
      <c r="L174" s="100">
        <f t="shared" ca="1" si="50"/>
        <v>0.29499999999999998</v>
      </c>
      <c r="M174" s="100">
        <f t="shared" ca="1" si="55"/>
        <v>36.532499999999999</v>
      </c>
      <c r="N174" s="97">
        <f t="shared" ca="1" si="56"/>
        <v>42125</v>
      </c>
      <c r="O174" s="100">
        <f ca="1">VLOOKUP($A174,[2]CurveFetch!$D$8:$V$1000,16,0)</f>
        <v>37.922600000000003</v>
      </c>
      <c r="P174" s="141">
        <f t="shared" ca="1" si="51"/>
        <v>18.961300000000001</v>
      </c>
      <c r="Q174" s="100">
        <f ca="1">VLOOKUP($A174,[2]CurveFetch!$D$8:$V$1000,16,0)</f>
        <v>37.922600000000003</v>
      </c>
      <c r="R174" s="141">
        <f t="shared" ca="1" si="52"/>
        <v>18.961300000000001</v>
      </c>
      <c r="S174" s="100">
        <f ca="1">VLOOKUP($A174,[2]CurveFetch!$D$8:$V$1000,16,0)</f>
        <v>37.922600000000003</v>
      </c>
      <c r="T174" s="141">
        <f t="shared" ca="1" si="53"/>
        <v>18.961300000000001</v>
      </c>
    </row>
    <row r="175" spans="1:20" x14ac:dyDescent="0.2">
      <c r="A175" s="97">
        <f t="shared" ca="1" si="54"/>
        <v>42156</v>
      </c>
      <c r="B175" s="100">
        <f ca="1">VLOOKUP($A175,[2]CurveFetch!$D$8:$R$1000,2,0)</f>
        <v>4.6050000000000004</v>
      </c>
      <c r="C175" s="100">
        <f ca="1">VLOOKUP($A175,[2]CurveFetch!$D$8:$R$1000,7,0)</f>
        <v>0.29499999999999998</v>
      </c>
      <c r="D175" s="100">
        <f ca="1">VLOOKUP($A175,[2]CurveFetch!$D$8:$R$1000,5,0)</f>
        <v>0</v>
      </c>
      <c r="E175" s="100">
        <f ca="1">VLOOKUP($A175,[2]CurveFetch!$D$8:$R$1000,4,0)</f>
        <v>0.01</v>
      </c>
      <c r="F175" s="100">
        <f ca="1">VLOOKUP($A175,[2]CurveFetch!$D$8:$R$1000,15,0)</f>
        <v>0</v>
      </c>
      <c r="G175" s="100">
        <f ca="1">VLOOKUP($A175,[2]CurveFetch!$D$8:$R$1000,3,0)</f>
        <v>-0.19</v>
      </c>
      <c r="H175" s="100">
        <f ca="1">VLOOKUP($A175,[2]CurveFetch!$D$8:$R$1000,9,0)</f>
        <v>0</v>
      </c>
      <c r="I175" s="100">
        <f ca="1">VLOOKUP($A175,[2]CurveFetch!$D$8:$R$1000,11,0)</f>
        <v>6.2057433422138E-2</v>
      </c>
      <c r="J175" s="100">
        <f ca="1">VLOOKUP($A175,[2]CurveFetch!$D$8:$R$1000,8,0)</f>
        <v>0</v>
      </c>
      <c r="K175" s="100">
        <f t="shared" ca="1" si="49"/>
        <v>0.29499999999999998</v>
      </c>
      <c r="L175" s="100">
        <f t="shared" ca="1" si="50"/>
        <v>0.29499999999999998</v>
      </c>
      <c r="M175" s="100">
        <f t="shared" ca="1" si="55"/>
        <v>36.75</v>
      </c>
      <c r="N175" s="97">
        <f t="shared" ca="1" si="56"/>
        <v>42156</v>
      </c>
      <c r="O175" s="100">
        <f ca="1">VLOOKUP($A175,[2]CurveFetch!$D$8:$V$1000,16,0)</f>
        <v>62.922600000000003</v>
      </c>
      <c r="P175" s="141">
        <f t="shared" ca="1" si="51"/>
        <v>31.461300000000001</v>
      </c>
      <c r="Q175" s="100">
        <f ca="1">VLOOKUP($A175,[2]CurveFetch!$D$8:$V$1000,16,0)</f>
        <v>62.922600000000003</v>
      </c>
      <c r="R175" s="141">
        <f t="shared" ca="1" si="52"/>
        <v>31.461300000000001</v>
      </c>
      <c r="S175" s="100">
        <f ca="1">VLOOKUP($A175,[2]CurveFetch!$D$8:$V$1000,16,0)</f>
        <v>62.922600000000003</v>
      </c>
      <c r="T175" s="141">
        <f t="shared" ca="1" si="53"/>
        <v>31.461300000000001</v>
      </c>
    </row>
    <row r="176" spans="1:20" x14ac:dyDescent="0.2">
      <c r="A176" s="97">
        <f t="shared" ca="1" si="54"/>
        <v>42186</v>
      </c>
      <c r="B176" s="100">
        <f ca="1">VLOOKUP($A176,[2]CurveFetch!$D$8:$R$1000,2,0)</f>
        <v>4.6349999999999998</v>
      </c>
      <c r="C176" s="100">
        <f ca="1">VLOOKUP($A176,[2]CurveFetch!$D$8:$R$1000,7,0)</f>
        <v>0.29499999999999998</v>
      </c>
      <c r="D176" s="100">
        <f ca="1">VLOOKUP($A176,[2]CurveFetch!$D$8:$R$1000,5,0)</f>
        <v>0</v>
      </c>
      <c r="E176" s="100">
        <f ca="1">VLOOKUP($A176,[2]CurveFetch!$D$8:$R$1000,4,0)</f>
        <v>0.01</v>
      </c>
      <c r="F176" s="100">
        <f ca="1">VLOOKUP($A176,[2]CurveFetch!$D$8:$R$1000,15,0)</f>
        <v>0</v>
      </c>
      <c r="G176" s="100">
        <f ca="1">VLOOKUP($A176,[2]CurveFetch!$D$8:$R$1000,3,0)</f>
        <v>-0.19</v>
      </c>
      <c r="H176" s="100">
        <f ca="1">VLOOKUP($A176,[2]CurveFetch!$D$8:$R$1000,9,0)</f>
        <v>0</v>
      </c>
      <c r="I176" s="100">
        <f ca="1">VLOOKUP($A176,[2]CurveFetch!$D$8:$R$1000,11,0)</f>
        <v>6.2083228369481998E-2</v>
      </c>
      <c r="J176" s="100">
        <f ca="1">VLOOKUP($A176,[2]CurveFetch!$D$8:$R$1000,8,0)</f>
        <v>0</v>
      </c>
      <c r="K176" s="100">
        <f t="shared" ca="1" si="49"/>
        <v>0.29499999999999998</v>
      </c>
      <c r="L176" s="100">
        <f t="shared" ca="1" si="50"/>
        <v>0.29499999999999998</v>
      </c>
      <c r="M176" s="100">
        <f t="shared" ca="1" si="55"/>
        <v>36.974999999999994</v>
      </c>
      <c r="N176" s="97">
        <f t="shared" ca="1" si="56"/>
        <v>42186</v>
      </c>
      <c r="O176" s="100">
        <f ca="1">VLOOKUP($A176,[2]CurveFetch!$D$8:$V$1000,16,0)</f>
        <v>59.474499999999999</v>
      </c>
      <c r="P176" s="141">
        <f t="shared" ca="1" si="51"/>
        <v>29.73725</v>
      </c>
      <c r="Q176" s="100">
        <f ca="1">VLOOKUP($A176,[2]CurveFetch!$D$8:$V$1000,16,0)</f>
        <v>59.474499999999999</v>
      </c>
      <c r="R176" s="141">
        <f t="shared" ca="1" si="52"/>
        <v>29.73725</v>
      </c>
      <c r="S176" s="100">
        <f ca="1">VLOOKUP($A176,[2]CurveFetch!$D$8:$V$1000,16,0)</f>
        <v>59.474499999999999</v>
      </c>
      <c r="T176" s="141">
        <f t="shared" ca="1" si="53"/>
        <v>29.73725</v>
      </c>
    </row>
    <row r="177" spans="1:20" x14ac:dyDescent="0.2">
      <c r="A177" s="97">
        <f t="shared" ca="1" si="54"/>
        <v>42217</v>
      </c>
      <c r="B177" s="100">
        <f ca="1">VLOOKUP($A177,[2]CurveFetch!$D$8:$R$1000,2,0)</f>
        <v>4.6550000000000002</v>
      </c>
      <c r="C177" s="100">
        <f ca="1">VLOOKUP($A177,[2]CurveFetch!$D$8:$R$1000,7,0)</f>
        <v>0.29499999999999998</v>
      </c>
      <c r="D177" s="100">
        <f ca="1">VLOOKUP($A177,[2]CurveFetch!$D$8:$R$1000,5,0)</f>
        <v>0</v>
      </c>
      <c r="E177" s="100">
        <f ca="1">VLOOKUP($A177,[2]CurveFetch!$D$8:$R$1000,4,0)</f>
        <v>0</v>
      </c>
      <c r="F177" s="100">
        <f ca="1">VLOOKUP($A177,[2]CurveFetch!$D$8:$R$1000,15,0)</f>
        <v>0</v>
      </c>
      <c r="G177" s="100">
        <f ca="1">VLOOKUP($A177,[2]CurveFetch!$D$8:$R$1000,3,0)</f>
        <v>-0.19</v>
      </c>
      <c r="H177" s="100">
        <f ca="1">VLOOKUP($A177,[2]CurveFetch!$D$8:$R$1000,9,0)</f>
        <v>0</v>
      </c>
      <c r="I177" s="100">
        <f ca="1">VLOOKUP($A177,[2]CurveFetch!$D$8:$R$1000,11,0)</f>
        <v>6.2109883148637003E-2</v>
      </c>
      <c r="J177" s="100">
        <f ca="1">VLOOKUP($A177,[2]CurveFetch!$D$8:$R$1000,8,0)</f>
        <v>0</v>
      </c>
      <c r="K177" s="100">
        <f t="shared" ca="1" si="49"/>
        <v>0.29499999999999998</v>
      </c>
      <c r="L177" s="100">
        <f t="shared" ca="1" si="50"/>
        <v>0.29499999999999998</v>
      </c>
      <c r="M177" s="100">
        <f t="shared" ca="1" si="55"/>
        <v>37.125</v>
      </c>
      <c r="N177" s="97">
        <f t="shared" ca="1" si="56"/>
        <v>42217</v>
      </c>
      <c r="O177" s="100">
        <f ca="1">VLOOKUP($A177,[2]CurveFetch!$D$8:$V$1000,16,0)</f>
        <v>69.474500000000006</v>
      </c>
      <c r="P177" s="141">
        <f t="shared" ca="1" si="51"/>
        <v>34.737250000000003</v>
      </c>
      <c r="Q177" s="100">
        <f ca="1">VLOOKUP($A177,[2]CurveFetch!$D$8:$V$1000,16,0)</f>
        <v>69.474500000000006</v>
      </c>
      <c r="R177" s="141">
        <f t="shared" ca="1" si="52"/>
        <v>34.737250000000003</v>
      </c>
      <c r="S177" s="100">
        <f ca="1">VLOOKUP($A177,[2]CurveFetch!$D$8:$V$1000,16,0)</f>
        <v>69.474500000000006</v>
      </c>
      <c r="T177" s="141">
        <f t="shared" ca="1" si="53"/>
        <v>34.737250000000003</v>
      </c>
    </row>
    <row r="178" spans="1:20" x14ac:dyDescent="0.2">
      <c r="A178" s="97">
        <f t="shared" ca="1" si="54"/>
        <v>42248</v>
      </c>
      <c r="B178" s="100">
        <f ca="1">VLOOKUP($A178,[2]CurveFetch!$D$8:$R$1000,2,0)</f>
        <v>4.6760000000000002</v>
      </c>
      <c r="C178" s="100">
        <f ca="1">VLOOKUP($A178,[2]CurveFetch!$D$8:$R$1000,7,0)</f>
        <v>0.29499999999999998</v>
      </c>
      <c r="D178" s="100">
        <f ca="1">VLOOKUP($A178,[2]CurveFetch!$D$8:$R$1000,5,0)</f>
        <v>0</v>
      </c>
      <c r="E178" s="100">
        <f ca="1">VLOOKUP($A178,[2]CurveFetch!$D$8:$R$1000,4,0)</f>
        <v>0</v>
      </c>
      <c r="F178" s="100">
        <f ca="1">VLOOKUP($A178,[2]CurveFetch!$D$8:$R$1000,15,0)</f>
        <v>0</v>
      </c>
      <c r="G178" s="100">
        <f ca="1">VLOOKUP($A178,[2]CurveFetch!$D$8:$R$1000,3,0)</f>
        <v>-0.19</v>
      </c>
      <c r="H178" s="100">
        <f ca="1">VLOOKUP($A178,[2]CurveFetch!$D$8:$R$1000,9,0)</f>
        <v>0</v>
      </c>
      <c r="I178" s="100">
        <f ca="1">VLOOKUP($A178,[2]CurveFetch!$D$8:$R$1000,11,0)</f>
        <v>6.2136537928027001E-2</v>
      </c>
      <c r="J178" s="100">
        <f ca="1">VLOOKUP($A178,[2]CurveFetch!$D$8:$R$1000,8,0)</f>
        <v>0</v>
      </c>
      <c r="K178" s="100">
        <f t="shared" ca="1" si="49"/>
        <v>0.29499999999999998</v>
      </c>
      <c r="L178" s="100">
        <f t="shared" ca="1" si="50"/>
        <v>0.29499999999999998</v>
      </c>
      <c r="M178" s="100">
        <f t="shared" ca="1" si="55"/>
        <v>37.282499999999999</v>
      </c>
      <c r="N178" s="97">
        <f t="shared" ca="1" si="56"/>
        <v>42248</v>
      </c>
      <c r="O178" s="100">
        <f ca="1">VLOOKUP($A178,[2]CurveFetch!$D$8:$V$1000,16,0)</f>
        <v>49.474499999999999</v>
      </c>
      <c r="P178" s="141">
        <f t="shared" ca="1" si="51"/>
        <v>24.73725</v>
      </c>
      <c r="Q178" s="100">
        <f ca="1">VLOOKUP($A178,[2]CurveFetch!$D$8:$V$1000,16,0)</f>
        <v>49.474499999999999</v>
      </c>
      <c r="R178" s="141">
        <f t="shared" ca="1" si="52"/>
        <v>24.73725</v>
      </c>
      <c r="S178" s="100">
        <f ca="1">VLOOKUP($A178,[2]CurveFetch!$D$8:$V$1000,16,0)</f>
        <v>49.474499999999999</v>
      </c>
      <c r="T178" s="141">
        <f t="shared" ca="1" si="53"/>
        <v>24.73725</v>
      </c>
    </row>
    <row r="179" spans="1:20" x14ac:dyDescent="0.2">
      <c r="A179" s="97">
        <f t="shared" ca="1" si="54"/>
        <v>42278</v>
      </c>
      <c r="B179" s="100">
        <f ca="1">VLOOKUP($A179,[2]CurveFetch!$D$8:$R$1000,2,0)</f>
        <v>4.7060000000000004</v>
      </c>
      <c r="C179" s="100">
        <f ca="1">VLOOKUP($A179,[2]CurveFetch!$D$8:$R$1000,7,0)</f>
        <v>0.29499999999999998</v>
      </c>
      <c r="D179" s="100">
        <f ca="1">VLOOKUP($A179,[2]CurveFetch!$D$8:$R$1000,5,0)</f>
        <v>0</v>
      </c>
      <c r="E179" s="100">
        <f ca="1">VLOOKUP($A179,[2]CurveFetch!$D$8:$R$1000,4,0)</f>
        <v>0</v>
      </c>
      <c r="F179" s="100">
        <f ca="1">VLOOKUP($A179,[2]CurveFetch!$D$8:$R$1000,15,0)</f>
        <v>0</v>
      </c>
      <c r="G179" s="100">
        <f ca="1">VLOOKUP($A179,[2]CurveFetch!$D$8:$R$1000,3,0)</f>
        <v>-0.19</v>
      </c>
      <c r="H179" s="100">
        <f ca="1">VLOOKUP($A179,[2]CurveFetch!$D$8:$R$1000,9,0)</f>
        <v>0</v>
      </c>
      <c r="I179" s="100">
        <f ca="1">VLOOKUP($A179,[2]CurveFetch!$D$8:$R$1000,11,0)</f>
        <v>6.2162332876049997E-2</v>
      </c>
      <c r="J179" s="100">
        <f ca="1">VLOOKUP($A179,[2]CurveFetch!$D$8:$R$1000,8,0)</f>
        <v>0</v>
      </c>
      <c r="K179" s="100">
        <f t="shared" ca="1" si="49"/>
        <v>0.29499999999999998</v>
      </c>
      <c r="L179" s="100">
        <f t="shared" ca="1" si="50"/>
        <v>0.29499999999999998</v>
      </c>
      <c r="M179" s="100">
        <f t="shared" ca="1" si="55"/>
        <v>37.5075</v>
      </c>
      <c r="N179" s="97">
        <f t="shared" ca="1" si="56"/>
        <v>42278</v>
      </c>
      <c r="O179" s="100">
        <f ca="1">VLOOKUP($A179,[2]CurveFetch!$D$8:$V$1000,16,0)</f>
        <v>67.765100000000004</v>
      </c>
      <c r="P179" s="141">
        <f t="shared" ca="1" si="51"/>
        <v>33.882550000000002</v>
      </c>
      <c r="Q179" s="100">
        <f ca="1">VLOOKUP($A179,[2]CurveFetch!$D$8:$V$1000,16,0)</f>
        <v>67.765100000000004</v>
      </c>
      <c r="R179" s="141">
        <f t="shared" ca="1" si="52"/>
        <v>33.882550000000002</v>
      </c>
      <c r="S179" s="100">
        <f ca="1">VLOOKUP($A179,[2]CurveFetch!$D$8:$V$1000,16,0)</f>
        <v>67.765100000000004</v>
      </c>
      <c r="T179" s="141">
        <f t="shared" ca="1" si="53"/>
        <v>33.882550000000002</v>
      </c>
    </row>
    <row r="180" spans="1:20" x14ac:dyDescent="0.2">
      <c r="A180" s="97">
        <f t="shared" ca="1" si="54"/>
        <v>42309</v>
      </c>
      <c r="B180" s="100">
        <f ca="1">VLOOKUP($A180,[2]CurveFetch!$D$8:$R$1000,2,0)</f>
        <v>4.8460000000000001</v>
      </c>
      <c r="C180" s="100">
        <f ca="1">VLOOKUP($A180,[2]CurveFetch!$D$8:$R$1000,7,0)</f>
        <v>0.12</v>
      </c>
      <c r="D180" s="100">
        <f ca="1">VLOOKUP($A180,[2]CurveFetch!$D$8:$R$1000,5,0)</f>
        <v>0</v>
      </c>
      <c r="E180" s="100">
        <f ca="1">VLOOKUP($A180,[2]CurveFetch!$D$8:$R$1000,4,0)</f>
        <v>0</v>
      </c>
      <c r="F180" s="100">
        <f ca="1">VLOOKUP($A180,[2]CurveFetch!$D$8:$R$1000,15,0)</f>
        <v>0</v>
      </c>
      <c r="G180" s="100">
        <f ca="1">VLOOKUP($A180,[2]CurveFetch!$D$8:$R$1000,3,0)</f>
        <v>-0.19</v>
      </c>
      <c r="H180" s="100">
        <f ca="1">VLOOKUP($A180,[2]CurveFetch!$D$8:$R$1000,9,0)</f>
        <v>0</v>
      </c>
      <c r="I180" s="100">
        <f ca="1">VLOOKUP($A180,[2]CurveFetch!$D$8:$R$1000,11,0)</f>
        <v>6.2188987655903999E-2</v>
      </c>
      <c r="J180" s="100">
        <f ca="1">VLOOKUP($A180,[2]CurveFetch!$D$8:$R$1000,8,0)</f>
        <v>0</v>
      </c>
      <c r="K180" s="100">
        <f t="shared" ca="1" si="49"/>
        <v>0.12</v>
      </c>
      <c r="L180" s="100">
        <f t="shared" ca="1" si="50"/>
        <v>0.12</v>
      </c>
      <c r="M180" s="100">
        <f t="shared" ca="1" si="55"/>
        <v>37.245000000000005</v>
      </c>
      <c r="N180" s="97">
        <f t="shared" ca="1" si="56"/>
        <v>42309</v>
      </c>
      <c r="O180" s="100">
        <f ca="1">VLOOKUP($A180,[2]CurveFetch!$D$8:$V$1000,16,0)</f>
        <v>37.765099999999997</v>
      </c>
      <c r="P180" s="141">
        <f t="shared" ca="1" si="51"/>
        <v>18.882549999999998</v>
      </c>
      <c r="Q180" s="100">
        <f ca="1">VLOOKUP($A180,[2]CurveFetch!$D$8:$V$1000,16,0)</f>
        <v>37.765099999999997</v>
      </c>
      <c r="R180" s="141">
        <f t="shared" ca="1" si="52"/>
        <v>18.882549999999998</v>
      </c>
      <c r="S180" s="100">
        <f ca="1">VLOOKUP($A180,[2]CurveFetch!$D$8:$V$1000,16,0)</f>
        <v>37.765099999999997</v>
      </c>
      <c r="T180" s="141">
        <f t="shared" ca="1" si="53"/>
        <v>18.882549999999998</v>
      </c>
    </row>
    <row r="181" spans="1:20" x14ac:dyDescent="0.2">
      <c r="A181" s="97">
        <f t="shared" ca="1" si="54"/>
        <v>42339</v>
      </c>
      <c r="B181" s="100">
        <f ca="1">VLOOKUP($A181,[2]CurveFetch!$D$8:$R$1000,2,0)</f>
        <v>4.9710000000000001</v>
      </c>
      <c r="C181" s="100">
        <f ca="1">VLOOKUP($A181,[2]CurveFetch!$D$8:$R$1000,7,0)</f>
        <v>0.12</v>
      </c>
      <c r="D181" s="100">
        <f ca="1">VLOOKUP($A181,[2]CurveFetch!$D$8:$R$1000,5,0)</f>
        <v>0</v>
      </c>
      <c r="E181" s="100">
        <f ca="1">VLOOKUP($A181,[2]CurveFetch!$D$8:$R$1000,4,0)</f>
        <v>0</v>
      </c>
      <c r="F181" s="100">
        <f ca="1">VLOOKUP($A181,[2]CurveFetch!$D$8:$R$1000,15,0)</f>
        <v>0</v>
      </c>
      <c r="G181" s="100">
        <f ca="1">VLOOKUP($A181,[2]CurveFetch!$D$8:$R$1000,3,0)</f>
        <v>-0.19</v>
      </c>
      <c r="H181" s="100">
        <f ca="1">VLOOKUP($A181,[2]CurveFetch!$D$8:$R$1000,9,0)</f>
        <v>0</v>
      </c>
      <c r="I181" s="100">
        <f ca="1">VLOOKUP($A181,[2]CurveFetch!$D$8:$R$1000,11,0)</f>
        <v>6.2214782604374998E-2</v>
      </c>
      <c r="J181" s="100">
        <f ca="1">VLOOKUP($A181,[2]CurveFetch!$D$8:$R$1000,8,0)</f>
        <v>0</v>
      </c>
      <c r="K181" s="100">
        <f t="shared" ca="1" si="49"/>
        <v>0.12</v>
      </c>
      <c r="L181" s="100">
        <f t="shared" ca="1" si="50"/>
        <v>0.12</v>
      </c>
      <c r="M181" s="100">
        <f t="shared" ca="1" si="55"/>
        <v>38.182500000000005</v>
      </c>
      <c r="N181" s="97">
        <f t="shared" ca="1" si="56"/>
        <v>42339</v>
      </c>
      <c r="O181" s="100">
        <f ca="1">VLOOKUP($A181,[2]CurveFetch!$D$8:$V$1000,16,0)</f>
        <v>22.7651</v>
      </c>
      <c r="P181" s="141">
        <f t="shared" ca="1" si="51"/>
        <v>11.38255</v>
      </c>
      <c r="Q181" s="100">
        <f ca="1">VLOOKUP($A181,[2]CurveFetch!$D$8:$V$1000,16,0)</f>
        <v>22.7651</v>
      </c>
      <c r="R181" s="141">
        <f t="shared" ca="1" si="52"/>
        <v>11.38255</v>
      </c>
      <c r="S181" s="100">
        <f ca="1">VLOOKUP($A181,[2]CurveFetch!$D$8:$V$1000,16,0)</f>
        <v>22.7651</v>
      </c>
      <c r="T181" s="141">
        <f t="shared" ca="1" si="53"/>
        <v>11.38255</v>
      </c>
    </row>
    <row r="182" spans="1:20" x14ac:dyDescent="0.2">
      <c r="A182" s="97">
        <f t="shared" ca="1" si="54"/>
        <v>42370</v>
      </c>
      <c r="B182" s="100">
        <f ca="1">VLOOKUP($A182,[2]CurveFetch!$D$8:$R$1000,2,0)</f>
        <v>5.14</v>
      </c>
      <c r="C182" s="100">
        <f ca="1">VLOOKUP($A182,[2]CurveFetch!$D$8:$R$1000,7,0)</f>
        <v>0.12</v>
      </c>
      <c r="D182" s="100">
        <f ca="1">VLOOKUP($A182,[2]CurveFetch!$D$8:$R$1000,5,0)</f>
        <v>0</v>
      </c>
      <c r="E182" s="100">
        <f ca="1">VLOOKUP($A182,[2]CurveFetch!$D$8:$R$1000,4,0)</f>
        <v>0</v>
      </c>
      <c r="F182" s="100">
        <f ca="1">VLOOKUP($A182,[2]CurveFetch!$D$8:$R$1000,15,0)</f>
        <v>0</v>
      </c>
      <c r="G182" s="100">
        <f ca="1">VLOOKUP($A182,[2]CurveFetch!$D$8:$R$1000,3,0)</f>
        <v>-0.19</v>
      </c>
      <c r="H182" s="100">
        <f ca="1">VLOOKUP($A182,[2]CurveFetch!$D$8:$R$1000,9,0)</f>
        <v>0</v>
      </c>
      <c r="I182" s="100">
        <f ca="1">VLOOKUP($A182,[2]CurveFetch!$D$8:$R$1000,11,0)</f>
        <v>6.2241437384693003E-2</v>
      </c>
      <c r="J182" s="100">
        <f ca="1">VLOOKUP($A182,[2]CurveFetch!$D$8:$R$1000,8,0)</f>
        <v>0</v>
      </c>
      <c r="K182" s="100">
        <f t="shared" ca="1" si="49"/>
        <v>0.12</v>
      </c>
      <c r="L182" s="100">
        <f t="shared" ca="1" si="50"/>
        <v>0.12</v>
      </c>
      <c r="M182" s="100">
        <f t="shared" ca="1" si="55"/>
        <v>39.449999999999996</v>
      </c>
      <c r="N182" s="97">
        <f t="shared" ca="1" si="56"/>
        <v>42370</v>
      </c>
      <c r="O182" s="100">
        <f ca="1">VLOOKUP($A182,[2]CurveFetch!$D$8:$V$1000,16,0)</f>
        <v>54.296999999999997</v>
      </c>
      <c r="P182" s="141">
        <f t="shared" ca="1" si="51"/>
        <v>27.148499999999999</v>
      </c>
      <c r="Q182" s="100">
        <f ca="1">VLOOKUP($A182,[2]CurveFetch!$D$8:$V$1000,16,0)</f>
        <v>54.296999999999997</v>
      </c>
      <c r="R182" s="141">
        <f t="shared" ca="1" si="52"/>
        <v>27.148499999999999</v>
      </c>
      <c r="S182" s="100">
        <f ca="1">VLOOKUP($A182,[2]CurveFetch!$D$8:$V$1000,16,0)</f>
        <v>54.296999999999997</v>
      </c>
      <c r="T182" s="141">
        <f t="shared" ca="1" si="53"/>
        <v>27.148499999999999</v>
      </c>
    </row>
    <row r="183" spans="1:20" x14ac:dyDescent="0.2">
      <c r="A183" s="97">
        <f t="shared" ca="1" si="54"/>
        <v>42401</v>
      </c>
      <c r="B183" s="100">
        <f ca="1">VLOOKUP($A183,[2]CurveFetch!$D$8:$R$1000,2,0)</f>
        <v>5.0339999999999998</v>
      </c>
      <c r="C183" s="100">
        <f ca="1">VLOOKUP($A183,[2]CurveFetch!$D$8:$R$1000,7,0)</f>
        <v>0.12</v>
      </c>
      <c r="D183" s="100">
        <f ca="1">VLOOKUP($A183,[2]CurveFetch!$D$8:$R$1000,5,0)</f>
        <v>0</v>
      </c>
      <c r="E183" s="100">
        <f ca="1">VLOOKUP($A183,[2]CurveFetch!$D$8:$R$1000,4,0)</f>
        <v>0</v>
      </c>
      <c r="F183" s="100">
        <f ca="1">VLOOKUP($A183,[2]CurveFetch!$D$8:$R$1000,15,0)</f>
        <v>0</v>
      </c>
      <c r="G183" s="100">
        <f ca="1">VLOOKUP($A183,[2]CurveFetch!$D$8:$R$1000,3,0)</f>
        <v>-0.19</v>
      </c>
      <c r="H183" s="100">
        <f ca="1">VLOOKUP($A183,[2]CurveFetch!$D$8:$R$1000,9,0)</f>
        <v>0</v>
      </c>
      <c r="I183" s="100">
        <f ca="1">VLOOKUP($A183,[2]CurveFetch!$D$8:$R$1000,11,0)</f>
        <v>6.2268092165247001E-2</v>
      </c>
      <c r="J183" s="100">
        <f ca="1">VLOOKUP($A183,[2]CurveFetch!$D$8:$R$1000,8,0)</f>
        <v>0</v>
      </c>
      <c r="K183" s="100">
        <f t="shared" ca="1" si="49"/>
        <v>0.12</v>
      </c>
      <c r="L183" s="100">
        <f t="shared" ca="1" si="50"/>
        <v>0.12</v>
      </c>
      <c r="M183" s="100">
        <f t="shared" ca="1" si="55"/>
        <v>38.655000000000001</v>
      </c>
      <c r="N183" s="97">
        <f t="shared" ca="1" si="56"/>
        <v>42401</v>
      </c>
      <c r="O183" s="100">
        <f ca="1">VLOOKUP($A183,[2]CurveFetch!$D$8:$V$1000,16,0)</f>
        <v>44.296999999999997</v>
      </c>
      <c r="P183" s="141">
        <f t="shared" ca="1" si="51"/>
        <v>22.148499999999999</v>
      </c>
      <c r="Q183" s="100">
        <f ca="1">VLOOKUP($A183,[2]CurveFetch!$D$8:$V$1000,16,0)</f>
        <v>44.296999999999997</v>
      </c>
      <c r="R183" s="141">
        <f t="shared" ca="1" si="52"/>
        <v>22.148499999999999</v>
      </c>
      <c r="S183" s="100">
        <f ca="1">VLOOKUP($A183,[2]CurveFetch!$D$8:$V$1000,16,0)</f>
        <v>44.296999999999997</v>
      </c>
      <c r="T183" s="141">
        <f t="shared" ca="1" si="53"/>
        <v>22.148499999999999</v>
      </c>
    </row>
    <row r="184" spans="1:20" x14ac:dyDescent="0.2">
      <c r="A184" s="97">
        <f t="shared" ca="1" si="54"/>
        <v>42430</v>
      </c>
      <c r="B184" s="100">
        <f ca="1">VLOOKUP($A184,[2]CurveFetch!$D$8:$R$1000,2,0)</f>
        <v>4.8840000000000003</v>
      </c>
      <c r="C184" s="100">
        <f ca="1">VLOOKUP($A184,[2]CurveFetch!$D$8:$R$1000,7,0)</f>
        <v>0.12</v>
      </c>
      <c r="D184" s="100">
        <f ca="1">VLOOKUP($A184,[2]CurveFetch!$D$8:$R$1000,5,0)</f>
        <v>0</v>
      </c>
      <c r="E184" s="100">
        <f ca="1">VLOOKUP($A184,[2]CurveFetch!$D$8:$R$1000,4,0)</f>
        <v>0</v>
      </c>
      <c r="F184" s="100">
        <f ca="1">VLOOKUP($A184,[2]CurveFetch!$D$8:$R$1000,15,0)</f>
        <v>0</v>
      </c>
      <c r="G184" s="100">
        <f ca="1">VLOOKUP($A184,[2]CurveFetch!$D$8:$R$1000,3,0)</f>
        <v>-0.19</v>
      </c>
      <c r="H184" s="100">
        <f ca="1">VLOOKUP($A184,[2]CurveFetch!$D$8:$R$1000,9,0)</f>
        <v>0</v>
      </c>
      <c r="I184" s="100">
        <f ca="1">VLOOKUP($A184,[2]CurveFetch!$D$8:$R$1000,11,0)</f>
        <v>6.2293027282754002E-2</v>
      </c>
      <c r="J184" s="100">
        <f ca="1">VLOOKUP($A184,[2]CurveFetch!$D$8:$R$1000,8,0)</f>
        <v>0</v>
      </c>
      <c r="K184" s="100">
        <f t="shared" ca="1" si="49"/>
        <v>0.12</v>
      </c>
      <c r="L184" s="100">
        <f t="shared" ca="1" si="50"/>
        <v>0.12</v>
      </c>
      <c r="M184" s="100">
        <f t="shared" ca="1" si="55"/>
        <v>37.53</v>
      </c>
      <c r="N184" s="97">
        <f t="shared" ca="1" si="56"/>
        <v>42430</v>
      </c>
      <c r="O184" s="100">
        <f ca="1">VLOOKUP($A184,[2]CurveFetch!$D$8:$V$1000,16,0)</f>
        <v>34.296999999999997</v>
      </c>
      <c r="P184" s="141">
        <f t="shared" ca="1" si="51"/>
        <v>17.148499999999999</v>
      </c>
      <c r="Q184" s="100">
        <f ca="1">VLOOKUP($A184,[2]CurveFetch!$D$8:$V$1000,16,0)</f>
        <v>34.296999999999997</v>
      </c>
      <c r="R184" s="141">
        <f t="shared" ca="1" si="52"/>
        <v>17.148499999999999</v>
      </c>
      <c r="S184" s="100">
        <f ca="1">VLOOKUP($A184,[2]CurveFetch!$D$8:$V$1000,16,0)</f>
        <v>34.296999999999997</v>
      </c>
      <c r="T184" s="141">
        <f t="shared" ca="1" si="53"/>
        <v>17.148499999999999</v>
      </c>
    </row>
    <row r="185" spans="1:20" x14ac:dyDescent="0.2">
      <c r="A185" s="97">
        <f t="shared" ca="1" si="54"/>
        <v>42461</v>
      </c>
      <c r="B185" s="100">
        <f ca="1">VLOOKUP($A185,[2]CurveFetch!$D$8:$R$1000,2,0)</f>
        <v>4.7009999999999996</v>
      </c>
      <c r="C185" s="100">
        <f ca="1">VLOOKUP($A185,[2]CurveFetch!$D$8:$R$1000,7,0)</f>
        <v>0.29499999999999998</v>
      </c>
      <c r="D185" s="100">
        <f ca="1">VLOOKUP($A185,[2]CurveFetch!$D$8:$R$1000,5,0)</f>
        <v>0</v>
      </c>
      <c r="E185" s="100">
        <f ca="1">VLOOKUP($A185,[2]CurveFetch!$D$8:$R$1000,4,0)</f>
        <v>0</v>
      </c>
      <c r="F185" s="100">
        <f ca="1">VLOOKUP($A185,[2]CurveFetch!$D$8:$R$1000,15,0)</f>
        <v>0</v>
      </c>
      <c r="G185" s="100">
        <f ca="1">VLOOKUP($A185,[2]CurveFetch!$D$8:$R$1000,3,0)</f>
        <v>-0.19</v>
      </c>
      <c r="H185" s="100">
        <f ca="1">VLOOKUP($A185,[2]CurveFetch!$D$8:$R$1000,9,0)</f>
        <v>0</v>
      </c>
      <c r="I185" s="100">
        <f ca="1">VLOOKUP($A185,[2]CurveFetch!$D$8:$R$1000,11,0)</f>
        <v>6.2319682063765001E-2</v>
      </c>
      <c r="J185" s="100">
        <f ca="1">VLOOKUP($A185,[2]CurveFetch!$D$8:$R$1000,8,0)</f>
        <v>0</v>
      </c>
      <c r="K185" s="100">
        <f t="shared" ca="1" si="49"/>
        <v>0.29499999999999998</v>
      </c>
      <c r="L185" s="100">
        <f t="shared" ca="1" si="50"/>
        <v>0.29499999999999998</v>
      </c>
      <c r="M185" s="100">
        <f t="shared" ca="1" si="55"/>
        <v>37.47</v>
      </c>
      <c r="N185" s="97">
        <f t="shared" ca="1" si="56"/>
        <v>42461</v>
      </c>
      <c r="O185" s="100">
        <f ca="1">VLOOKUP($A185,[2]CurveFetch!$D$8:$V$1000,16,0)</f>
        <v>33.152799999999999</v>
      </c>
      <c r="P185" s="141">
        <f t="shared" ca="1" si="51"/>
        <v>16.5764</v>
      </c>
      <c r="Q185" s="100">
        <f ca="1">VLOOKUP($A185,[2]CurveFetch!$D$8:$V$1000,16,0)</f>
        <v>33.152799999999999</v>
      </c>
      <c r="R185" s="141">
        <f t="shared" ca="1" si="52"/>
        <v>16.5764</v>
      </c>
      <c r="S185" s="100">
        <f ca="1">VLOOKUP($A185,[2]CurveFetch!$D$8:$V$1000,16,0)</f>
        <v>33.152799999999999</v>
      </c>
      <c r="T185" s="141">
        <f t="shared" ca="1" si="53"/>
        <v>16.5764</v>
      </c>
    </row>
    <row r="186" spans="1:20" x14ac:dyDescent="0.2">
      <c r="A186" s="97">
        <f t="shared" ca="1" si="54"/>
        <v>42491</v>
      </c>
      <c r="B186" s="100">
        <f ca="1">VLOOKUP($A186,[2]CurveFetch!$D$8:$R$1000,2,0)</f>
        <v>4.6760000000000002</v>
      </c>
      <c r="C186" s="100">
        <f ca="1">VLOOKUP($A186,[2]CurveFetch!$D$8:$R$1000,7,0)</f>
        <v>0.29499999999999998</v>
      </c>
      <c r="D186" s="100">
        <f ca="1">VLOOKUP($A186,[2]CurveFetch!$D$8:$R$1000,5,0)</f>
        <v>0</v>
      </c>
      <c r="E186" s="100">
        <f ca="1">VLOOKUP($A186,[2]CurveFetch!$D$8:$R$1000,4,0)</f>
        <v>0</v>
      </c>
      <c r="F186" s="100">
        <f ca="1">VLOOKUP($A186,[2]CurveFetch!$D$8:$R$1000,15,0)</f>
        <v>0</v>
      </c>
      <c r="G186" s="100">
        <f ca="1">VLOOKUP($A186,[2]CurveFetch!$D$8:$R$1000,3,0)</f>
        <v>-0.19</v>
      </c>
      <c r="H186" s="100">
        <f ca="1">VLOOKUP($A186,[2]CurveFetch!$D$8:$R$1000,9,0)</f>
        <v>0</v>
      </c>
      <c r="I186" s="100">
        <f ca="1">VLOOKUP($A186,[2]CurveFetch!$D$8:$R$1000,11,0)</f>
        <v>6.2345477013354002E-2</v>
      </c>
      <c r="J186" s="100">
        <f ca="1">VLOOKUP($A186,[2]CurveFetch!$D$8:$R$1000,8,0)</f>
        <v>0</v>
      </c>
      <c r="K186" s="100">
        <f t="shared" ca="1" si="49"/>
        <v>0.29499999999999998</v>
      </c>
      <c r="L186" s="100">
        <f t="shared" ca="1" si="50"/>
        <v>0.29499999999999998</v>
      </c>
      <c r="M186" s="100">
        <f t="shared" ca="1" si="55"/>
        <v>37.282499999999999</v>
      </c>
      <c r="N186" s="97">
        <f t="shared" ca="1" si="56"/>
        <v>42491</v>
      </c>
      <c r="O186" s="100">
        <f ca="1">VLOOKUP($A186,[2]CurveFetch!$D$8:$V$1000,16,0)</f>
        <v>38.152799999999999</v>
      </c>
      <c r="P186" s="141">
        <f t="shared" ca="1" si="51"/>
        <v>19.0764</v>
      </c>
      <c r="Q186" s="100">
        <f ca="1">VLOOKUP($A186,[2]CurveFetch!$D$8:$V$1000,16,0)</f>
        <v>38.152799999999999</v>
      </c>
      <c r="R186" s="141">
        <f t="shared" ca="1" si="52"/>
        <v>19.0764</v>
      </c>
      <c r="S186" s="100">
        <f ca="1">VLOOKUP($A186,[2]CurveFetch!$D$8:$V$1000,16,0)</f>
        <v>38.152799999999999</v>
      </c>
      <c r="T186" s="141">
        <f t="shared" ca="1" si="53"/>
        <v>19.0764</v>
      </c>
    </row>
    <row r="187" spans="1:20" x14ac:dyDescent="0.2">
      <c r="A187" s="97">
        <f t="shared" ca="1" si="54"/>
        <v>42522</v>
      </c>
      <c r="B187" s="100">
        <f ca="1">VLOOKUP($A187,[2]CurveFetch!$D$8:$R$1000,2,0)</f>
        <v>4.7050000000000001</v>
      </c>
      <c r="C187" s="100">
        <f ca="1">VLOOKUP($A187,[2]CurveFetch!$D$8:$R$1000,7,0)</f>
        <v>0.29499999999999998</v>
      </c>
      <c r="D187" s="100">
        <f ca="1">VLOOKUP($A187,[2]CurveFetch!$D$8:$R$1000,5,0)</f>
        <v>0</v>
      </c>
      <c r="E187" s="100">
        <f ca="1">VLOOKUP($A187,[2]CurveFetch!$D$8:$R$1000,4,0)</f>
        <v>0</v>
      </c>
      <c r="F187" s="100">
        <f ca="1">VLOOKUP($A187,[2]CurveFetch!$D$8:$R$1000,15,0)</f>
        <v>0</v>
      </c>
      <c r="G187" s="100">
        <f ca="1">VLOOKUP($A187,[2]CurveFetch!$D$8:$R$1000,3,0)</f>
        <v>-0.19</v>
      </c>
      <c r="H187" s="100">
        <f ca="1">VLOOKUP($A187,[2]CurveFetch!$D$8:$R$1000,9,0)</f>
        <v>0</v>
      </c>
      <c r="I187" s="100">
        <f ca="1">VLOOKUP($A187,[2]CurveFetch!$D$8:$R$1000,11,0)</f>
        <v>6.2372131794828999E-2</v>
      </c>
      <c r="J187" s="100">
        <f ca="1">VLOOKUP($A187,[2]CurveFetch!$D$8:$R$1000,8,0)</f>
        <v>0</v>
      </c>
      <c r="K187" s="100">
        <f t="shared" ca="1" si="49"/>
        <v>0.29499999999999998</v>
      </c>
      <c r="L187" s="100">
        <f t="shared" ca="1" si="50"/>
        <v>0.29499999999999998</v>
      </c>
      <c r="M187" s="100">
        <f t="shared" ca="1" si="55"/>
        <v>37.5</v>
      </c>
      <c r="N187" s="97">
        <f t="shared" ca="1" si="56"/>
        <v>42522</v>
      </c>
      <c r="O187" s="100">
        <f ca="1">VLOOKUP($A187,[2]CurveFetch!$D$8:$V$1000,16,0)</f>
        <v>63.152799999999999</v>
      </c>
      <c r="P187" s="141">
        <f t="shared" ca="1" si="51"/>
        <v>31.5764</v>
      </c>
      <c r="Q187" s="100">
        <f ca="1">VLOOKUP($A187,[2]CurveFetch!$D$8:$V$1000,16,0)</f>
        <v>63.152799999999999</v>
      </c>
      <c r="R187" s="141">
        <f t="shared" ca="1" si="52"/>
        <v>31.5764</v>
      </c>
      <c r="S187" s="100">
        <f ca="1">VLOOKUP($A187,[2]CurveFetch!$D$8:$V$1000,16,0)</f>
        <v>63.152799999999999</v>
      </c>
      <c r="T187" s="141">
        <f t="shared" ca="1" si="53"/>
        <v>31.5764</v>
      </c>
    </row>
    <row r="188" spans="1:20" x14ac:dyDescent="0.2">
      <c r="A188" s="97">
        <f t="shared" ca="1" si="54"/>
        <v>42552</v>
      </c>
      <c r="B188" s="100">
        <f ca="1">VLOOKUP($A188,[2]CurveFetch!$D$8:$R$1000,2,0)</f>
        <v>4.7350000000000003</v>
      </c>
      <c r="C188" s="100">
        <f ca="1">VLOOKUP($A188,[2]CurveFetch!$D$8:$R$1000,7,0)</f>
        <v>0.29499999999999998</v>
      </c>
      <c r="D188" s="100">
        <f ca="1">VLOOKUP($A188,[2]CurveFetch!$D$8:$R$1000,5,0)</f>
        <v>0</v>
      </c>
      <c r="E188" s="100">
        <f ca="1">VLOOKUP($A188,[2]CurveFetch!$D$8:$R$1000,4,0)</f>
        <v>0</v>
      </c>
      <c r="F188" s="100">
        <f ca="1">VLOOKUP($A188,[2]CurveFetch!$D$8:$R$1000,15,0)</f>
        <v>0</v>
      </c>
      <c r="G188" s="100">
        <f ca="1">VLOOKUP($A188,[2]CurveFetch!$D$8:$R$1000,3,0)</f>
        <v>-0.19</v>
      </c>
      <c r="H188" s="100">
        <f ca="1">VLOOKUP($A188,[2]CurveFetch!$D$8:$R$1000,9,0)</f>
        <v>0</v>
      </c>
      <c r="I188" s="100">
        <f ca="1">VLOOKUP($A188,[2]CurveFetch!$D$8:$R$1000,11,0)</f>
        <v>6.2397926744868E-2</v>
      </c>
      <c r="J188" s="100">
        <f ca="1">VLOOKUP($A188,[2]CurveFetch!$D$8:$R$1000,8,0)</f>
        <v>0</v>
      </c>
      <c r="K188" s="100">
        <f t="shared" ca="1" si="49"/>
        <v>0.29499999999999998</v>
      </c>
      <c r="L188" s="100">
        <f t="shared" ca="1" si="50"/>
        <v>0.29499999999999998</v>
      </c>
      <c r="M188" s="100">
        <f t="shared" ca="1" si="55"/>
        <v>37.725000000000001</v>
      </c>
      <c r="N188" s="97">
        <f t="shared" ca="1" si="56"/>
        <v>42552</v>
      </c>
      <c r="O188" s="100">
        <f ca="1">VLOOKUP($A188,[2]CurveFetch!$D$8:$V$1000,16,0)</f>
        <v>59.814100000000003</v>
      </c>
      <c r="P188" s="141">
        <f t="shared" ca="1" si="51"/>
        <v>29.907050000000002</v>
      </c>
      <c r="Q188" s="100">
        <f ca="1">VLOOKUP($A188,[2]CurveFetch!$D$8:$V$1000,16,0)</f>
        <v>59.814100000000003</v>
      </c>
      <c r="R188" s="141">
        <f t="shared" ca="1" si="52"/>
        <v>29.907050000000002</v>
      </c>
      <c r="S188" s="100">
        <f ca="1">VLOOKUP($A188,[2]CurveFetch!$D$8:$V$1000,16,0)</f>
        <v>59.814100000000003</v>
      </c>
      <c r="T188" s="141">
        <f t="shared" ca="1" si="53"/>
        <v>29.907050000000002</v>
      </c>
    </row>
    <row r="189" spans="1:20" x14ac:dyDescent="0.2">
      <c r="A189" s="97">
        <f t="shared" ca="1" si="54"/>
        <v>42583</v>
      </c>
      <c r="B189" s="100">
        <f ca="1">VLOOKUP($A189,[2]CurveFetch!$D$8:$R$1000,2,0)</f>
        <v>4.7549999999999999</v>
      </c>
      <c r="C189" s="100">
        <f ca="1">VLOOKUP($A189,[2]CurveFetch!$D$8:$R$1000,7,0)</f>
        <v>0.29499999999999998</v>
      </c>
      <c r="D189" s="100">
        <f ca="1">VLOOKUP($A189,[2]CurveFetch!$D$8:$R$1000,5,0)</f>
        <v>0</v>
      </c>
      <c r="E189" s="100">
        <f ca="1">VLOOKUP($A189,[2]CurveFetch!$D$8:$R$1000,4,0)</f>
        <v>0</v>
      </c>
      <c r="F189" s="100">
        <f ca="1">VLOOKUP($A189,[2]CurveFetch!$D$8:$R$1000,15,0)</f>
        <v>0</v>
      </c>
      <c r="G189" s="100">
        <f ca="1">VLOOKUP($A189,[2]CurveFetch!$D$8:$R$1000,3,0)</f>
        <v>-0.19</v>
      </c>
      <c r="H189" s="100">
        <f ca="1">VLOOKUP($A189,[2]CurveFetch!$D$8:$R$1000,9,0)</f>
        <v>0</v>
      </c>
      <c r="I189" s="100">
        <f ca="1">VLOOKUP($A189,[2]CurveFetch!$D$8:$R$1000,11,0)</f>
        <v>6.2424581526807001E-2</v>
      </c>
      <c r="J189" s="100">
        <f ca="1">VLOOKUP($A189,[2]CurveFetch!$D$8:$R$1000,8,0)</f>
        <v>0</v>
      </c>
      <c r="K189" s="100">
        <f t="shared" ca="1" si="49"/>
        <v>0.29499999999999998</v>
      </c>
      <c r="L189" s="100">
        <f t="shared" ca="1" si="50"/>
        <v>0.29499999999999998</v>
      </c>
      <c r="M189" s="100">
        <f t="shared" ca="1" si="55"/>
        <v>37.875</v>
      </c>
      <c r="N189" s="97">
        <f t="shared" ca="1" si="56"/>
        <v>42583</v>
      </c>
      <c r="O189" s="100">
        <f ca="1">VLOOKUP($A189,[2]CurveFetch!$D$8:$V$1000,16,0)</f>
        <v>69.814099999999996</v>
      </c>
      <c r="P189" s="141">
        <f t="shared" ca="1" si="51"/>
        <v>34.907049999999998</v>
      </c>
      <c r="Q189" s="100">
        <f ca="1">VLOOKUP($A189,[2]CurveFetch!$D$8:$V$1000,16,0)</f>
        <v>69.814099999999996</v>
      </c>
      <c r="R189" s="141">
        <f t="shared" ca="1" si="52"/>
        <v>34.907049999999998</v>
      </c>
      <c r="S189" s="100">
        <f ca="1">VLOOKUP($A189,[2]CurveFetch!$D$8:$V$1000,16,0)</f>
        <v>69.814099999999996</v>
      </c>
      <c r="T189" s="141">
        <f t="shared" ca="1" si="53"/>
        <v>34.907049999999998</v>
      </c>
    </row>
    <row r="190" spans="1:20" x14ac:dyDescent="0.2">
      <c r="A190" s="97">
        <f t="shared" ca="1" si="54"/>
        <v>42614</v>
      </c>
      <c r="B190" s="100">
        <f ca="1">VLOOKUP($A190,[2]CurveFetch!$D$8:$R$1000,2,0)</f>
        <v>4.7759999999999998</v>
      </c>
      <c r="C190" s="100">
        <f ca="1">VLOOKUP($A190,[2]CurveFetch!$D$8:$R$1000,7,0)</f>
        <v>0.29499999999999998</v>
      </c>
      <c r="D190" s="100">
        <f ca="1">VLOOKUP($A190,[2]CurveFetch!$D$8:$R$1000,5,0)</f>
        <v>0</v>
      </c>
      <c r="E190" s="100">
        <f ca="1">VLOOKUP($A190,[2]CurveFetch!$D$8:$R$1000,4,0)</f>
        <v>0</v>
      </c>
      <c r="F190" s="100">
        <f ca="1">VLOOKUP($A190,[2]CurveFetch!$D$8:$R$1000,15,0)</f>
        <v>0</v>
      </c>
      <c r="G190" s="100">
        <f ca="1">VLOOKUP($A190,[2]CurveFetch!$D$8:$R$1000,3,0)</f>
        <v>-0.19</v>
      </c>
      <c r="H190" s="100">
        <f ca="1">VLOOKUP($A190,[2]CurveFetch!$D$8:$R$1000,9,0)</f>
        <v>0</v>
      </c>
      <c r="I190" s="100">
        <f ca="1">VLOOKUP($A190,[2]CurveFetch!$D$8:$R$1000,11,0)</f>
        <v>6.2451236308981001E-2</v>
      </c>
      <c r="J190" s="100">
        <f ca="1">VLOOKUP($A190,[2]CurveFetch!$D$8:$R$1000,8,0)</f>
        <v>0</v>
      </c>
      <c r="K190" s="100">
        <f t="shared" ca="1" si="49"/>
        <v>0.29499999999999998</v>
      </c>
      <c r="L190" s="100">
        <f t="shared" ca="1" si="50"/>
        <v>0.29499999999999998</v>
      </c>
      <c r="M190" s="100">
        <f t="shared" ca="1" si="55"/>
        <v>38.032499999999999</v>
      </c>
      <c r="N190" s="97">
        <f t="shared" ca="1" si="56"/>
        <v>42614</v>
      </c>
      <c r="O190" s="100">
        <f ca="1">VLOOKUP($A190,[2]CurveFetch!$D$8:$V$1000,16,0)</f>
        <v>49.814100000000003</v>
      </c>
      <c r="P190" s="141">
        <f t="shared" ca="1" si="51"/>
        <v>24.907050000000002</v>
      </c>
      <c r="Q190" s="100">
        <f ca="1">VLOOKUP($A190,[2]CurveFetch!$D$8:$V$1000,16,0)</f>
        <v>49.814100000000003</v>
      </c>
      <c r="R190" s="141">
        <f t="shared" ca="1" si="52"/>
        <v>24.907050000000002</v>
      </c>
      <c r="S190" s="100">
        <f ca="1">VLOOKUP($A190,[2]CurveFetch!$D$8:$V$1000,16,0)</f>
        <v>49.814100000000003</v>
      </c>
      <c r="T190" s="141">
        <f t="shared" ca="1" si="53"/>
        <v>24.907050000000002</v>
      </c>
    </row>
    <row r="191" spans="1:20" x14ac:dyDescent="0.2">
      <c r="A191" s="97">
        <f t="shared" ca="1" si="54"/>
        <v>42644</v>
      </c>
      <c r="B191" s="100">
        <f ca="1">VLOOKUP($A191,[2]CurveFetch!$D$8:$R$1000,2,0)</f>
        <v>4.806</v>
      </c>
      <c r="C191" s="100">
        <f ca="1">VLOOKUP($A191,[2]CurveFetch!$D$8:$R$1000,7,0)</f>
        <v>0.29499999999999998</v>
      </c>
      <c r="D191" s="100">
        <f ca="1">VLOOKUP($A191,[2]CurveFetch!$D$8:$R$1000,5,0)</f>
        <v>0</v>
      </c>
      <c r="E191" s="100">
        <f ca="1">VLOOKUP($A191,[2]CurveFetch!$D$8:$R$1000,4,0)</f>
        <v>0</v>
      </c>
      <c r="F191" s="100">
        <f ca="1">VLOOKUP($A191,[2]CurveFetch!$D$8:$R$1000,15,0)</f>
        <v>0</v>
      </c>
      <c r="G191" s="100">
        <f ca="1">VLOOKUP($A191,[2]CurveFetch!$D$8:$R$1000,3,0)</f>
        <v>-0.19</v>
      </c>
      <c r="H191" s="100">
        <f ca="1">VLOOKUP($A191,[2]CurveFetch!$D$8:$R$1000,9,0)</f>
        <v>0</v>
      </c>
      <c r="I191" s="100">
        <f ca="1">VLOOKUP($A191,[2]CurveFetch!$D$8:$R$1000,11,0)</f>
        <v>6.2477031259697002E-2</v>
      </c>
      <c r="J191" s="100">
        <f ca="1">VLOOKUP($A191,[2]CurveFetch!$D$8:$R$1000,8,0)</f>
        <v>0</v>
      </c>
      <c r="K191" s="100">
        <f t="shared" ca="1" si="49"/>
        <v>0.29499999999999998</v>
      </c>
      <c r="L191" s="100">
        <f t="shared" ca="1" si="50"/>
        <v>0.29499999999999998</v>
      </c>
      <c r="M191" s="100">
        <f t="shared" ca="1" si="55"/>
        <v>38.2575</v>
      </c>
      <c r="N191" s="97">
        <f t="shared" ca="1" si="56"/>
        <v>42644</v>
      </c>
      <c r="O191" s="100">
        <f ca="1">VLOOKUP($A191,[2]CurveFetch!$D$8:$V$1000,16,0)</f>
        <v>67.980500000000006</v>
      </c>
      <c r="P191" s="141">
        <f t="shared" ca="1" si="51"/>
        <v>33.990250000000003</v>
      </c>
      <c r="Q191" s="100">
        <f ca="1">VLOOKUP($A191,[2]CurveFetch!$D$8:$V$1000,16,0)</f>
        <v>67.980500000000006</v>
      </c>
      <c r="R191" s="141">
        <f t="shared" ca="1" si="52"/>
        <v>33.990250000000003</v>
      </c>
      <c r="S191" s="100">
        <f ca="1">VLOOKUP($A191,[2]CurveFetch!$D$8:$V$1000,16,0)</f>
        <v>67.980500000000006</v>
      </c>
      <c r="T191" s="141">
        <f t="shared" ca="1" si="53"/>
        <v>33.990250000000003</v>
      </c>
    </row>
    <row r="192" spans="1:20" x14ac:dyDescent="0.2">
      <c r="A192" s="97">
        <f t="shared" ca="1" si="54"/>
        <v>42675</v>
      </c>
      <c r="B192" s="100">
        <f ca="1">VLOOKUP($A192,[2]CurveFetch!$D$8:$R$1000,2,0)</f>
        <v>4.9459999999999997</v>
      </c>
      <c r="C192" s="100">
        <f ca="1">VLOOKUP($A192,[2]CurveFetch!$D$8:$R$1000,7,0)</f>
        <v>0.12</v>
      </c>
      <c r="D192" s="100">
        <f ca="1">VLOOKUP($A192,[2]CurveFetch!$D$8:$R$1000,5,0)</f>
        <v>0</v>
      </c>
      <c r="E192" s="100">
        <f ca="1">VLOOKUP($A192,[2]CurveFetch!$D$8:$R$1000,4,0)</f>
        <v>0</v>
      </c>
      <c r="F192" s="100">
        <f ca="1">VLOOKUP($A192,[2]CurveFetch!$D$8:$R$1000,15,0)</f>
        <v>0</v>
      </c>
      <c r="G192" s="100">
        <f ca="1">VLOOKUP($A192,[2]CurveFetch!$D$8:$R$1000,3,0)</f>
        <v>-0.19</v>
      </c>
      <c r="H192" s="100">
        <f ca="1">VLOOKUP($A192,[2]CurveFetch!$D$8:$R$1000,9,0)</f>
        <v>0</v>
      </c>
      <c r="I192" s="100">
        <f ca="1">VLOOKUP($A192,[2]CurveFetch!$D$8:$R$1000,11,0)</f>
        <v>6.2503686042334999E-2</v>
      </c>
      <c r="J192" s="100">
        <f ca="1">VLOOKUP($A192,[2]CurveFetch!$D$8:$R$1000,8,0)</f>
        <v>0</v>
      </c>
      <c r="K192" s="100">
        <f t="shared" ca="1" si="49"/>
        <v>0.12</v>
      </c>
      <c r="L192" s="100">
        <f t="shared" ca="1" si="50"/>
        <v>0.12</v>
      </c>
      <c r="M192" s="100">
        <f t="shared" ca="1" si="55"/>
        <v>37.994999999999997</v>
      </c>
      <c r="N192" s="97">
        <f t="shared" ca="1" si="56"/>
        <v>42675</v>
      </c>
      <c r="O192" s="100">
        <f ca="1">VLOOKUP($A192,[2]CurveFetch!$D$8:$V$1000,16,0)</f>
        <v>37.980499999999999</v>
      </c>
      <c r="P192" s="141">
        <f t="shared" ca="1" si="51"/>
        <v>18.99025</v>
      </c>
      <c r="Q192" s="100">
        <f ca="1">VLOOKUP($A192,[2]CurveFetch!$D$8:$V$1000,16,0)</f>
        <v>37.980499999999999</v>
      </c>
      <c r="R192" s="141">
        <f t="shared" ca="1" si="52"/>
        <v>18.99025</v>
      </c>
      <c r="S192" s="100">
        <f ca="1">VLOOKUP($A192,[2]CurveFetch!$D$8:$V$1000,16,0)</f>
        <v>37.980499999999999</v>
      </c>
      <c r="T192" s="141">
        <f t="shared" ca="1" si="53"/>
        <v>18.99025</v>
      </c>
    </row>
    <row r="193" spans="1:20" x14ac:dyDescent="0.2">
      <c r="A193" s="97">
        <f t="shared" ca="1" si="54"/>
        <v>42705</v>
      </c>
      <c r="B193" s="100">
        <f ca="1">VLOOKUP($A193,[2]CurveFetch!$D$8:$R$1000,2,0)</f>
        <v>5.0709999999999997</v>
      </c>
      <c r="C193" s="100">
        <f ca="1">VLOOKUP($A193,[2]CurveFetch!$D$8:$R$1000,7,0)</f>
        <v>0.12</v>
      </c>
      <c r="D193" s="100">
        <f ca="1">VLOOKUP($A193,[2]CurveFetch!$D$8:$R$1000,5,0)</f>
        <v>0</v>
      </c>
      <c r="E193" s="100">
        <f ca="1">VLOOKUP($A193,[2]CurveFetch!$D$8:$R$1000,4,0)</f>
        <v>0</v>
      </c>
      <c r="F193" s="100">
        <f ca="1">VLOOKUP($A193,[2]CurveFetch!$D$8:$R$1000,15,0)</f>
        <v>0</v>
      </c>
      <c r="G193" s="100">
        <f ca="1">VLOOKUP($A193,[2]CurveFetch!$D$8:$R$1000,3,0)</f>
        <v>-0.19</v>
      </c>
      <c r="H193" s="100">
        <f ca="1">VLOOKUP($A193,[2]CurveFetch!$D$8:$R$1000,9,0)</f>
        <v>0</v>
      </c>
      <c r="I193" s="100">
        <f ca="1">VLOOKUP($A193,[2]CurveFetch!$D$8:$R$1000,11,0)</f>
        <v>6.2529480993500003E-2</v>
      </c>
      <c r="J193" s="100">
        <f ca="1">VLOOKUP($A193,[2]CurveFetch!$D$8:$R$1000,8,0)</f>
        <v>0</v>
      </c>
      <c r="K193" s="100">
        <f t="shared" ca="1" si="49"/>
        <v>0.12</v>
      </c>
      <c r="L193" s="100">
        <f t="shared" ca="1" si="50"/>
        <v>0.12</v>
      </c>
      <c r="M193" s="100">
        <f t="shared" ca="1" si="55"/>
        <v>38.932499999999997</v>
      </c>
      <c r="N193" s="97">
        <f t="shared" ca="1" si="56"/>
        <v>42705</v>
      </c>
      <c r="O193" s="100">
        <f ca="1">VLOOKUP($A193,[2]CurveFetch!$D$8:$V$1000,16,0)</f>
        <v>22.980499999999999</v>
      </c>
      <c r="P193" s="141">
        <f t="shared" ca="1" si="51"/>
        <v>11.49025</v>
      </c>
      <c r="Q193" s="100">
        <f ca="1">VLOOKUP($A193,[2]CurveFetch!$D$8:$V$1000,16,0)</f>
        <v>22.980499999999999</v>
      </c>
      <c r="R193" s="141">
        <f t="shared" ca="1" si="52"/>
        <v>11.49025</v>
      </c>
      <c r="S193" s="100">
        <f ca="1">VLOOKUP($A193,[2]CurveFetch!$D$8:$V$1000,16,0)</f>
        <v>22.980499999999999</v>
      </c>
      <c r="T193" s="141">
        <f t="shared" ca="1" si="53"/>
        <v>11.49025</v>
      </c>
    </row>
    <row r="194" spans="1:20" x14ac:dyDescent="0.2">
      <c r="A194" s="97">
        <f t="shared" ca="1" si="54"/>
        <v>42736</v>
      </c>
      <c r="B194" s="100">
        <f ca="1">VLOOKUP($A194,[2]CurveFetch!$D$8:$R$1000,2,0)</f>
        <v>5.2450000000000001</v>
      </c>
      <c r="C194" s="100">
        <f ca="1">VLOOKUP($A194,[2]CurveFetch!$D$8:$R$1000,7,0)</f>
        <v>0.12</v>
      </c>
      <c r="D194" s="100">
        <f ca="1">VLOOKUP($A194,[2]CurveFetch!$D$8:$R$1000,5,0)</f>
        <v>0</v>
      </c>
      <c r="E194" s="100">
        <f ca="1">VLOOKUP($A194,[2]CurveFetch!$D$8:$R$1000,4,0)</f>
        <v>0</v>
      </c>
      <c r="F194" s="100">
        <f ca="1">VLOOKUP($A194,[2]CurveFetch!$D$8:$R$1000,15,0)</f>
        <v>0</v>
      </c>
      <c r="G194" s="100">
        <f ca="1">VLOOKUP($A194,[2]CurveFetch!$D$8:$R$1000,3,0)</f>
        <v>-0.19</v>
      </c>
      <c r="H194" s="100">
        <f ca="1">VLOOKUP($A194,[2]CurveFetch!$D$8:$R$1000,9,0)</f>
        <v>0</v>
      </c>
      <c r="I194" s="100">
        <f ca="1">VLOOKUP($A194,[2]CurveFetch!$D$8:$R$1000,11,0)</f>
        <v>6.2556135776603003E-2</v>
      </c>
      <c r="J194" s="100">
        <f ca="1">VLOOKUP($A194,[2]CurveFetch!$D$8:$R$1000,8,0)</f>
        <v>0</v>
      </c>
      <c r="K194" s="100">
        <f t="shared" ca="1" si="49"/>
        <v>0.12</v>
      </c>
      <c r="L194" s="100">
        <f t="shared" ca="1" si="50"/>
        <v>0.12</v>
      </c>
      <c r="M194" s="100">
        <f t="shared" ca="1" si="55"/>
        <v>40.237500000000004</v>
      </c>
      <c r="N194" s="97">
        <f t="shared" ca="1" si="56"/>
        <v>42736</v>
      </c>
      <c r="O194" s="100">
        <f ca="1">VLOOKUP($A194,[2]CurveFetch!$D$8:$V$1000,16,0)</f>
        <v>54.5227</v>
      </c>
      <c r="P194" s="141">
        <f t="shared" ca="1" si="51"/>
        <v>27.26135</v>
      </c>
      <c r="Q194" s="100">
        <f ca="1">VLOOKUP($A194,[2]CurveFetch!$D$8:$V$1000,16,0)</f>
        <v>54.5227</v>
      </c>
      <c r="R194" s="141">
        <f t="shared" ca="1" si="52"/>
        <v>27.26135</v>
      </c>
      <c r="S194" s="100">
        <f ca="1">VLOOKUP($A194,[2]CurveFetch!$D$8:$V$1000,16,0)</f>
        <v>54.5227</v>
      </c>
      <c r="T194" s="141">
        <f t="shared" ca="1" si="53"/>
        <v>27.26135</v>
      </c>
    </row>
    <row r="195" spans="1:20" x14ac:dyDescent="0.2">
      <c r="A195" s="97">
        <f t="shared" ca="1" si="54"/>
        <v>42767</v>
      </c>
      <c r="B195" s="100">
        <f ca="1">VLOOKUP($A195,[2]CurveFetch!$D$8:$R$1000,2,0)</f>
        <v>5.1390000000000002</v>
      </c>
      <c r="C195" s="100">
        <f ca="1">VLOOKUP($A195,[2]CurveFetch!$D$8:$R$1000,7,0)</f>
        <v>0.12</v>
      </c>
      <c r="D195" s="100">
        <f ca="1">VLOOKUP($A195,[2]CurveFetch!$D$8:$R$1000,5,0)</f>
        <v>0</v>
      </c>
      <c r="E195" s="100">
        <f ca="1">VLOOKUP($A195,[2]CurveFetch!$D$8:$R$1000,4,0)</f>
        <v>0</v>
      </c>
      <c r="F195" s="100">
        <f ca="1">VLOOKUP($A195,[2]CurveFetch!$D$8:$R$1000,15,0)</f>
        <v>0</v>
      </c>
      <c r="G195" s="100">
        <f ca="1">VLOOKUP($A195,[2]CurveFetch!$D$8:$R$1000,3,0)</f>
        <v>-0.19</v>
      </c>
      <c r="H195" s="100">
        <f ca="1">VLOOKUP($A195,[2]CurveFetch!$D$8:$R$1000,9,0)</f>
        <v>0</v>
      </c>
      <c r="I195" s="100">
        <f ca="1">VLOOKUP($A195,[2]CurveFetch!$D$8:$R$1000,11,0)</f>
        <v>6.2582790559940996E-2</v>
      </c>
      <c r="J195" s="100">
        <f ca="1">VLOOKUP($A195,[2]CurveFetch!$D$8:$R$1000,8,0)</f>
        <v>0</v>
      </c>
      <c r="K195" s="100">
        <f t="shared" ca="1" si="49"/>
        <v>0.12</v>
      </c>
      <c r="L195" s="100">
        <f t="shared" ca="1" si="50"/>
        <v>0.12</v>
      </c>
      <c r="M195" s="100">
        <f t="shared" ca="1" si="55"/>
        <v>39.442500000000003</v>
      </c>
      <c r="N195" s="97">
        <f t="shared" ca="1" si="56"/>
        <v>42767</v>
      </c>
      <c r="O195" s="100">
        <f ca="1">VLOOKUP($A195,[2]CurveFetch!$D$8:$V$1000,16,0)</f>
        <v>44.5227</v>
      </c>
      <c r="P195" s="141">
        <f t="shared" ca="1" si="51"/>
        <v>22.26135</v>
      </c>
      <c r="Q195" s="100">
        <f ca="1">VLOOKUP($A195,[2]CurveFetch!$D$8:$V$1000,16,0)</f>
        <v>44.5227</v>
      </c>
      <c r="R195" s="141">
        <f t="shared" ca="1" si="52"/>
        <v>22.26135</v>
      </c>
      <c r="S195" s="100">
        <f ca="1">VLOOKUP($A195,[2]CurveFetch!$D$8:$V$1000,16,0)</f>
        <v>44.5227</v>
      </c>
      <c r="T195" s="141">
        <f t="shared" ca="1" si="53"/>
        <v>22.26135</v>
      </c>
    </row>
    <row r="196" spans="1:20" x14ac:dyDescent="0.2">
      <c r="A196" s="97">
        <f t="shared" ca="1" si="54"/>
        <v>42795</v>
      </c>
      <c r="B196" s="100">
        <f ca="1">VLOOKUP($A196,[2]CurveFetch!$D$8:$R$1000,2,0)</f>
        <v>4.9889999999999999</v>
      </c>
      <c r="C196" s="100">
        <f ca="1">VLOOKUP($A196,[2]CurveFetch!$D$8:$R$1000,7,0)</f>
        <v>0.12</v>
      </c>
      <c r="D196" s="100">
        <f ca="1">VLOOKUP($A196,[2]CurveFetch!$D$8:$R$1000,5,0)</f>
        <v>0</v>
      </c>
      <c r="E196" s="100">
        <f ca="1">VLOOKUP($A196,[2]CurveFetch!$D$8:$R$1000,4,0)</f>
        <v>0</v>
      </c>
      <c r="F196" s="100">
        <f ca="1">VLOOKUP($A196,[2]CurveFetch!$D$8:$R$1000,15,0)</f>
        <v>0</v>
      </c>
      <c r="G196" s="100">
        <f ca="1">VLOOKUP($A196,[2]CurveFetch!$D$8:$R$1000,3,0)</f>
        <v>-0.19</v>
      </c>
      <c r="H196" s="100">
        <f ca="1">VLOOKUP($A196,[2]CurveFetch!$D$8:$R$1000,9,0)</f>
        <v>0</v>
      </c>
      <c r="I196" s="100">
        <f ca="1">VLOOKUP($A196,[2]CurveFetch!$D$8:$R$1000,11,0)</f>
        <v>6.2606865848319995E-2</v>
      </c>
      <c r="J196" s="100">
        <f ca="1">VLOOKUP($A196,[2]CurveFetch!$D$8:$R$1000,8,0)</f>
        <v>0</v>
      </c>
      <c r="K196" s="100">
        <f t="shared" ref="K196:K259" ca="1" si="57">C196-J196</f>
        <v>0.12</v>
      </c>
      <c r="L196" s="100">
        <f t="shared" ref="L196:L259" ca="1" si="58">C196-F196</f>
        <v>0.12</v>
      </c>
      <c r="M196" s="100">
        <f t="shared" ca="1" si="55"/>
        <v>38.317500000000003</v>
      </c>
      <c r="N196" s="97">
        <f t="shared" ca="1" si="56"/>
        <v>42795</v>
      </c>
      <c r="O196" s="100">
        <f ca="1">VLOOKUP($A196,[2]CurveFetch!$D$8:$V$1000,16,0)</f>
        <v>34.5227</v>
      </c>
      <c r="P196" s="141">
        <f t="shared" ref="P196:P259" ca="1" si="59">O196/2</f>
        <v>17.26135</v>
      </c>
      <c r="Q196" s="100">
        <f ca="1">VLOOKUP($A196,[2]CurveFetch!$D$8:$V$1000,16,0)</f>
        <v>34.5227</v>
      </c>
      <c r="R196" s="141">
        <f t="shared" ref="R196:R259" ca="1" si="60">Q196/2</f>
        <v>17.26135</v>
      </c>
      <c r="S196" s="100">
        <f ca="1">VLOOKUP($A196,[2]CurveFetch!$D$8:$V$1000,16,0)</f>
        <v>34.5227</v>
      </c>
      <c r="T196" s="141">
        <f t="shared" ref="T196:T259" ca="1" si="61">S196/2</f>
        <v>17.26135</v>
      </c>
    </row>
    <row r="197" spans="1:20" x14ac:dyDescent="0.2">
      <c r="A197" s="97">
        <f t="shared" ref="A197:A260" ca="1" si="62">DATE(YEAR(A196),MONTH(A196)+1,1)</f>
        <v>42826</v>
      </c>
      <c r="B197" s="100">
        <f ca="1">VLOOKUP($A197,[2]CurveFetch!$D$8:$R$1000,2,0)</f>
        <v>4.806</v>
      </c>
      <c r="C197" s="100">
        <f ca="1">VLOOKUP($A197,[2]CurveFetch!$D$8:$R$1000,7,0)</f>
        <v>0.29499999999999998</v>
      </c>
      <c r="D197" s="100">
        <f ca="1">VLOOKUP($A197,[2]CurveFetch!$D$8:$R$1000,5,0)</f>
        <v>0</v>
      </c>
      <c r="E197" s="100">
        <f ca="1">VLOOKUP($A197,[2]CurveFetch!$D$8:$R$1000,4,0)</f>
        <v>0</v>
      </c>
      <c r="F197" s="100">
        <f ca="1">VLOOKUP($A197,[2]CurveFetch!$D$8:$R$1000,15,0)</f>
        <v>0</v>
      </c>
      <c r="G197" s="100">
        <f ca="1">VLOOKUP($A197,[2]CurveFetch!$D$8:$R$1000,3,0)</f>
        <v>-0.19</v>
      </c>
      <c r="H197" s="100">
        <f ca="1">VLOOKUP($A197,[2]CurveFetch!$D$8:$R$1000,9,0)</f>
        <v>0</v>
      </c>
      <c r="I197" s="100">
        <f ca="1">VLOOKUP($A197,[2]CurveFetch!$D$8:$R$1000,11,0)</f>
        <v>6.2633520632107004E-2</v>
      </c>
      <c r="J197" s="100">
        <f ca="1">VLOOKUP($A197,[2]CurveFetch!$D$8:$R$1000,8,0)</f>
        <v>0</v>
      </c>
      <c r="K197" s="100">
        <f t="shared" ca="1" si="57"/>
        <v>0.29499999999999998</v>
      </c>
      <c r="L197" s="100">
        <f t="shared" ca="1" si="58"/>
        <v>0.29499999999999998</v>
      </c>
      <c r="M197" s="100">
        <f t="shared" ref="M197:M260" ca="1" si="63">($B197+$C197)*$M$1</f>
        <v>38.2575</v>
      </c>
      <c r="N197" s="97">
        <f t="shared" ref="N197:N260" ca="1" si="64">DATE(YEAR(N196),MONTH(N196)+1,1)</f>
        <v>42826</v>
      </c>
      <c r="O197" s="100">
        <f ca="1">VLOOKUP($A197,[2]CurveFetch!$D$8:$V$1000,16,0)</f>
        <v>33.383099999999999</v>
      </c>
      <c r="P197" s="141">
        <f t="shared" ca="1" si="59"/>
        <v>16.691549999999999</v>
      </c>
      <c r="Q197" s="100">
        <f ca="1">VLOOKUP($A197,[2]CurveFetch!$D$8:$V$1000,16,0)</f>
        <v>33.383099999999999</v>
      </c>
      <c r="R197" s="141">
        <f t="shared" ca="1" si="60"/>
        <v>16.691549999999999</v>
      </c>
      <c r="S197" s="100">
        <f ca="1">VLOOKUP($A197,[2]CurveFetch!$D$8:$V$1000,16,0)</f>
        <v>33.383099999999999</v>
      </c>
      <c r="T197" s="141">
        <f t="shared" ca="1" si="61"/>
        <v>16.691549999999999</v>
      </c>
    </row>
    <row r="198" spans="1:20" x14ac:dyDescent="0.2">
      <c r="A198" s="97">
        <f t="shared" ca="1" si="62"/>
        <v>42856</v>
      </c>
      <c r="B198" s="100">
        <f ca="1">VLOOKUP($A198,[2]CurveFetch!$D$8:$R$1000,2,0)</f>
        <v>4.7809999999999997</v>
      </c>
      <c r="C198" s="100">
        <f ca="1">VLOOKUP($A198,[2]CurveFetch!$D$8:$R$1000,7,0)</f>
        <v>0.29499999999999998</v>
      </c>
      <c r="D198" s="100">
        <f ca="1">VLOOKUP($A198,[2]CurveFetch!$D$8:$R$1000,5,0)</f>
        <v>0</v>
      </c>
      <c r="E198" s="100">
        <f ca="1">VLOOKUP($A198,[2]CurveFetch!$D$8:$R$1000,4,0)</f>
        <v>0</v>
      </c>
      <c r="F198" s="100">
        <f ca="1">VLOOKUP($A198,[2]CurveFetch!$D$8:$R$1000,15,0)</f>
        <v>0</v>
      </c>
      <c r="G198" s="100">
        <f ca="1">VLOOKUP($A198,[2]CurveFetch!$D$8:$R$1000,3,0)</f>
        <v>-0.19</v>
      </c>
      <c r="H198" s="100">
        <f ca="1">VLOOKUP($A198,[2]CurveFetch!$D$8:$R$1000,9,0)</f>
        <v>0</v>
      </c>
      <c r="I198" s="100">
        <f ca="1">VLOOKUP($A198,[2]CurveFetch!$D$8:$R$1000,11,0)</f>
        <v>6.2659315584384007E-2</v>
      </c>
      <c r="J198" s="100">
        <f ca="1">VLOOKUP($A198,[2]CurveFetch!$D$8:$R$1000,8,0)</f>
        <v>0</v>
      </c>
      <c r="K198" s="100">
        <f t="shared" ca="1" si="57"/>
        <v>0.29499999999999998</v>
      </c>
      <c r="L198" s="100">
        <f t="shared" ca="1" si="58"/>
        <v>0.29499999999999998</v>
      </c>
      <c r="M198" s="100">
        <f t="shared" ca="1" si="63"/>
        <v>38.07</v>
      </c>
      <c r="N198" s="97">
        <f t="shared" ca="1" si="64"/>
        <v>42856</v>
      </c>
      <c r="O198" s="100">
        <f ca="1">VLOOKUP($A198,[2]CurveFetch!$D$8:$V$1000,16,0)</f>
        <v>38.383099999999999</v>
      </c>
      <c r="P198" s="141">
        <f t="shared" ca="1" si="59"/>
        <v>19.191549999999999</v>
      </c>
      <c r="Q198" s="100">
        <f ca="1">VLOOKUP($A198,[2]CurveFetch!$D$8:$V$1000,16,0)</f>
        <v>38.383099999999999</v>
      </c>
      <c r="R198" s="141">
        <f t="shared" ca="1" si="60"/>
        <v>19.191549999999999</v>
      </c>
      <c r="S198" s="100">
        <f ca="1">VLOOKUP($A198,[2]CurveFetch!$D$8:$V$1000,16,0)</f>
        <v>38.383099999999999</v>
      </c>
      <c r="T198" s="141">
        <f t="shared" ca="1" si="61"/>
        <v>19.191549999999999</v>
      </c>
    </row>
    <row r="199" spans="1:20" x14ac:dyDescent="0.2">
      <c r="A199" s="97">
        <f t="shared" ca="1" si="62"/>
        <v>42887</v>
      </c>
      <c r="B199" s="100">
        <f ca="1">VLOOKUP($A199,[2]CurveFetch!$D$8:$R$1000,2,0)</f>
        <v>4.8099999999999996</v>
      </c>
      <c r="C199" s="100">
        <f ca="1">VLOOKUP($A199,[2]CurveFetch!$D$8:$R$1000,7,0)</f>
        <v>0.29499999999999998</v>
      </c>
      <c r="D199" s="100">
        <f ca="1">VLOOKUP($A199,[2]CurveFetch!$D$8:$R$1000,5,0)</f>
        <v>0</v>
      </c>
      <c r="E199" s="100">
        <f ca="1">VLOOKUP($A199,[2]CurveFetch!$D$8:$R$1000,4,0)</f>
        <v>0</v>
      </c>
      <c r="F199" s="100">
        <f ca="1">VLOOKUP($A199,[2]CurveFetch!$D$8:$R$1000,15,0)</f>
        <v>0</v>
      </c>
      <c r="G199" s="100">
        <f ca="1">VLOOKUP($A199,[2]CurveFetch!$D$8:$R$1000,3,0)</f>
        <v>-0.19</v>
      </c>
      <c r="H199" s="100">
        <f ca="1">VLOOKUP($A199,[2]CurveFetch!$D$8:$R$1000,9,0)</f>
        <v>0</v>
      </c>
      <c r="I199" s="100">
        <f ca="1">VLOOKUP($A199,[2]CurveFetch!$D$8:$R$1000,11,0)</f>
        <v>6.2685970368634006E-2</v>
      </c>
      <c r="J199" s="100">
        <f ca="1">VLOOKUP($A199,[2]CurveFetch!$D$8:$R$1000,8,0)</f>
        <v>0</v>
      </c>
      <c r="K199" s="100">
        <f t="shared" ca="1" si="57"/>
        <v>0.29499999999999998</v>
      </c>
      <c r="L199" s="100">
        <f t="shared" ca="1" si="58"/>
        <v>0.29499999999999998</v>
      </c>
      <c r="M199" s="100">
        <f t="shared" ca="1" si="63"/>
        <v>38.287499999999994</v>
      </c>
      <c r="N199" s="97">
        <f t="shared" ca="1" si="64"/>
        <v>42887</v>
      </c>
      <c r="O199" s="100">
        <f ca="1">VLOOKUP($A199,[2]CurveFetch!$D$8:$V$1000,16,0)</f>
        <v>63.383099999999999</v>
      </c>
      <c r="P199" s="141">
        <f t="shared" ca="1" si="59"/>
        <v>31.691549999999999</v>
      </c>
      <c r="Q199" s="100">
        <f ca="1">VLOOKUP($A199,[2]CurveFetch!$D$8:$V$1000,16,0)</f>
        <v>63.383099999999999</v>
      </c>
      <c r="R199" s="141">
        <f t="shared" ca="1" si="60"/>
        <v>31.691549999999999</v>
      </c>
      <c r="S199" s="100">
        <f ca="1">VLOOKUP($A199,[2]CurveFetch!$D$8:$V$1000,16,0)</f>
        <v>63.383099999999999</v>
      </c>
      <c r="T199" s="141">
        <f t="shared" ca="1" si="61"/>
        <v>31.691549999999999</v>
      </c>
    </row>
    <row r="200" spans="1:20" x14ac:dyDescent="0.2">
      <c r="A200" s="97">
        <f t="shared" ca="1" si="62"/>
        <v>42917</v>
      </c>
      <c r="B200" s="100">
        <f ca="1">VLOOKUP($A200,[2]CurveFetch!$D$8:$R$1000,2,0)</f>
        <v>4.84</v>
      </c>
      <c r="C200" s="100">
        <f ca="1">VLOOKUP($A200,[2]CurveFetch!$D$8:$R$1000,7,0)</f>
        <v>0.29499999999999998</v>
      </c>
      <c r="D200" s="100">
        <f ca="1">VLOOKUP($A200,[2]CurveFetch!$D$8:$R$1000,5,0)</f>
        <v>0</v>
      </c>
      <c r="E200" s="100">
        <f ca="1">VLOOKUP($A200,[2]CurveFetch!$D$8:$R$1000,4,0)</f>
        <v>0</v>
      </c>
      <c r="F200" s="100">
        <f ca="1">VLOOKUP($A200,[2]CurveFetch!$D$8:$R$1000,15,0)</f>
        <v>0</v>
      </c>
      <c r="G200" s="100">
        <f ca="1">VLOOKUP($A200,[2]CurveFetch!$D$8:$R$1000,3,0)</f>
        <v>-0.19</v>
      </c>
      <c r="H200" s="100">
        <f ca="1">VLOOKUP($A200,[2]CurveFetch!$D$8:$R$1000,9,0)</f>
        <v>0</v>
      </c>
      <c r="I200" s="100">
        <f ca="1">VLOOKUP($A200,[2]CurveFetch!$D$8:$R$1000,11,0)</f>
        <v>6.2711765321358998E-2</v>
      </c>
      <c r="J200" s="100">
        <f ca="1">VLOOKUP($A200,[2]CurveFetch!$D$8:$R$1000,8,0)</f>
        <v>0</v>
      </c>
      <c r="K200" s="100">
        <f t="shared" ca="1" si="57"/>
        <v>0.29499999999999998</v>
      </c>
      <c r="L200" s="100">
        <f t="shared" ca="1" si="58"/>
        <v>0.29499999999999998</v>
      </c>
      <c r="M200" s="100">
        <f t="shared" ca="1" si="63"/>
        <v>38.512499999999996</v>
      </c>
      <c r="N200" s="97">
        <f t="shared" ca="1" si="64"/>
        <v>42917</v>
      </c>
      <c r="O200" s="100">
        <f ca="1">VLOOKUP($A200,[2]CurveFetch!$D$8:$V$1000,16,0)</f>
        <v>60.153799999999997</v>
      </c>
      <c r="P200" s="141">
        <f t="shared" ca="1" si="59"/>
        <v>30.076899999999998</v>
      </c>
      <c r="Q200" s="100">
        <f ca="1">VLOOKUP($A200,[2]CurveFetch!$D$8:$V$1000,16,0)</f>
        <v>60.153799999999997</v>
      </c>
      <c r="R200" s="141">
        <f t="shared" ca="1" si="60"/>
        <v>30.076899999999998</v>
      </c>
      <c r="S200" s="100">
        <f ca="1">VLOOKUP($A200,[2]CurveFetch!$D$8:$V$1000,16,0)</f>
        <v>60.153799999999997</v>
      </c>
      <c r="T200" s="141">
        <f t="shared" ca="1" si="61"/>
        <v>30.076899999999998</v>
      </c>
    </row>
    <row r="201" spans="1:20" x14ac:dyDescent="0.2">
      <c r="A201" s="97">
        <f t="shared" ca="1" si="62"/>
        <v>42948</v>
      </c>
      <c r="B201" s="100">
        <f ca="1">VLOOKUP($A201,[2]CurveFetch!$D$8:$R$1000,2,0)</f>
        <v>4.8600000000000003</v>
      </c>
      <c r="C201" s="100">
        <f ca="1">VLOOKUP($A201,[2]CurveFetch!$D$8:$R$1000,7,0)</f>
        <v>0.29499999999999998</v>
      </c>
      <c r="D201" s="100">
        <f ca="1">VLOOKUP($A201,[2]CurveFetch!$D$8:$R$1000,5,0)</f>
        <v>0</v>
      </c>
      <c r="E201" s="100">
        <f ca="1">VLOOKUP($A201,[2]CurveFetch!$D$8:$R$1000,4,0)</f>
        <v>0</v>
      </c>
      <c r="F201" s="100">
        <f ca="1">VLOOKUP($A201,[2]CurveFetch!$D$8:$R$1000,15,0)</f>
        <v>0</v>
      </c>
      <c r="G201" s="100">
        <f ca="1">VLOOKUP($A201,[2]CurveFetch!$D$8:$R$1000,3,0)</f>
        <v>-0.19</v>
      </c>
      <c r="H201" s="100">
        <f ca="1">VLOOKUP($A201,[2]CurveFetch!$D$8:$R$1000,9,0)</f>
        <v>0</v>
      </c>
      <c r="I201" s="100">
        <f ca="1">VLOOKUP($A201,[2]CurveFetch!$D$8:$R$1000,11,0)</f>
        <v>6.2738420106074E-2</v>
      </c>
      <c r="J201" s="100">
        <f ca="1">VLOOKUP($A201,[2]CurveFetch!$D$8:$R$1000,8,0)</f>
        <v>0</v>
      </c>
      <c r="K201" s="100">
        <f t="shared" ca="1" si="57"/>
        <v>0.29499999999999998</v>
      </c>
      <c r="L201" s="100">
        <f t="shared" ca="1" si="58"/>
        <v>0.29499999999999998</v>
      </c>
      <c r="M201" s="100">
        <f t="shared" ca="1" si="63"/>
        <v>38.662500000000001</v>
      </c>
      <c r="N201" s="97">
        <f t="shared" ca="1" si="64"/>
        <v>42948</v>
      </c>
      <c r="O201" s="100">
        <f ca="1">VLOOKUP($A201,[2]CurveFetch!$D$8:$V$1000,16,0)</f>
        <v>70.153800000000004</v>
      </c>
      <c r="P201" s="141">
        <f t="shared" ca="1" si="59"/>
        <v>35.076900000000002</v>
      </c>
      <c r="Q201" s="100">
        <f ca="1">VLOOKUP($A201,[2]CurveFetch!$D$8:$V$1000,16,0)</f>
        <v>70.153800000000004</v>
      </c>
      <c r="R201" s="141">
        <f t="shared" ca="1" si="60"/>
        <v>35.076900000000002</v>
      </c>
      <c r="S201" s="100">
        <f ca="1">VLOOKUP($A201,[2]CurveFetch!$D$8:$V$1000,16,0)</f>
        <v>70.153800000000004</v>
      </c>
      <c r="T201" s="141">
        <f t="shared" ca="1" si="61"/>
        <v>35.076900000000002</v>
      </c>
    </row>
    <row r="202" spans="1:20" x14ac:dyDescent="0.2">
      <c r="A202" s="97">
        <f t="shared" ca="1" si="62"/>
        <v>42979</v>
      </c>
      <c r="B202" s="100">
        <f ca="1">VLOOKUP($A202,[2]CurveFetch!$D$8:$R$1000,2,0)</f>
        <v>4.8810000000000002</v>
      </c>
      <c r="C202" s="100">
        <f ca="1">VLOOKUP($A202,[2]CurveFetch!$D$8:$R$1000,7,0)</f>
        <v>0.29499999999999998</v>
      </c>
      <c r="D202" s="100">
        <f ca="1">VLOOKUP($A202,[2]CurveFetch!$D$8:$R$1000,5,0)</f>
        <v>0</v>
      </c>
      <c r="E202" s="100">
        <f ca="1">VLOOKUP($A202,[2]CurveFetch!$D$8:$R$1000,4,0)</f>
        <v>0</v>
      </c>
      <c r="F202" s="100">
        <f ca="1">VLOOKUP($A202,[2]CurveFetch!$D$8:$R$1000,15,0)</f>
        <v>0</v>
      </c>
      <c r="G202" s="100">
        <f ca="1">VLOOKUP($A202,[2]CurveFetch!$D$8:$R$1000,3,0)</f>
        <v>-0.19</v>
      </c>
      <c r="H202" s="100">
        <f ca="1">VLOOKUP($A202,[2]CurveFetch!$D$8:$R$1000,9,0)</f>
        <v>0</v>
      </c>
      <c r="I202" s="100">
        <f ca="1">VLOOKUP($A202,[2]CurveFetch!$D$8:$R$1000,11,0)</f>
        <v>6.2765074891024994E-2</v>
      </c>
      <c r="J202" s="100">
        <f ca="1">VLOOKUP($A202,[2]CurveFetch!$D$8:$R$1000,8,0)</f>
        <v>0</v>
      </c>
      <c r="K202" s="100">
        <f t="shared" ca="1" si="57"/>
        <v>0.29499999999999998</v>
      </c>
      <c r="L202" s="100">
        <f t="shared" ca="1" si="58"/>
        <v>0.29499999999999998</v>
      </c>
      <c r="M202" s="100">
        <f t="shared" ca="1" si="63"/>
        <v>38.82</v>
      </c>
      <c r="N202" s="97">
        <f t="shared" ca="1" si="64"/>
        <v>42979</v>
      </c>
      <c r="O202" s="100">
        <f ca="1">VLOOKUP($A202,[2]CurveFetch!$D$8:$V$1000,16,0)</f>
        <v>50.153799999999997</v>
      </c>
      <c r="P202" s="141">
        <f t="shared" ca="1" si="59"/>
        <v>25.076899999999998</v>
      </c>
      <c r="Q202" s="100">
        <f ca="1">VLOOKUP($A202,[2]CurveFetch!$D$8:$V$1000,16,0)</f>
        <v>50.153799999999997</v>
      </c>
      <c r="R202" s="141">
        <f t="shared" ca="1" si="60"/>
        <v>25.076899999999998</v>
      </c>
      <c r="S202" s="100">
        <f ca="1">VLOOKUP($A202,[2]CurveFetch!$D$8:$V$1000,16,0)</f>
        <v>50.153799999999997</v>
      </c>
      <c r="T202" s="141">
        <f t="shared" ca="1" si="61"/>
        <v>25.076899999999998</v>
      </c>
    </row>
    <row r="203" spans="1:20" x14ac:dyDescent="0.2">
      <c r="A203" s="97">
        <f t="shared" ca="1" si="62"/>
        <v>43009</v>
      </c>
      <c r="B203" s="100">
        <f ca="1">VLOOKUP($A203,[2]CurveFetch!$D$8:$R$1000,2,0)</f>
        <v>4.9109999999999996</v>
      </c>
      <c r="C203" s="100">
        <f ca="1">VLOOKUP($A203,[2]CurveFetch!$D$8:$R$1000,7,0)</f>
        <v>0.29499999999999998</v>
      </c>
      <c r="D203" s="100">
        <f ca="1">VLOOKUP($A203,[2]CurveFetch!$D$8:$R$1000,5,0)</f>
        <v>0</v>
      </c>
      <c r="E203" s="100">
        <f ca="1">VLOOKUP($A203,[2]CurveFetch!$D$8:$R$1000,4,0)</f>
        <v>0</v>
      </c>
      <c r="F203" s="100">
        <f ca="1">VLOOKUP($A203,[2]CurveFetch!$D$8:$R$1000,15,0)</f>
        <v>0</v>
      </c>
      <c r="G203" s="100">
        <f ca="1">VLOOKUP($A203,[2]CurveFetch!$D$8:$R$1000,3,0)</f>
        <v>-0.19</v>
      </c>
      <c r="H203" s="100">
        <f ca="1">VLOOKUP($A203,[2]CurveFetch!$D$8:$R$1000,9,0)</f>
        <v>0</v>
      </c>
      <c r="I203" s="100">
        <f ca="1">VLOOKUP($A203,[2]CurveFetch!$D$8:$R$1000,11,0)</f>
        <v>6.2790869844427E-2</v>
      </c>
      <c r="J203" s="100">
        <f ca="1">VLOOKUP($A203,[2]CurveFetch!$D$8:$R$1000,8,0)</f>
        <v>0</v>
      </c>
      <c r="K203" s="100">
        <f t="shared" ca="1" si="57"/>
        <v>0.29499999999999998</v>
      </c>
      <c r="L203" s="100">
        <f t="shared" ca="1" si="58"/>
        <v>0.29499999999999998</v>
      </c>
      <c r="M203" s="100">
        <f t="shared" ca="1" si="63"/>
        <v>39.044999999999995</v>
      </c>
      <c r="N203" s="97">
        <f t="shared" ca="1" si="64"/>
        <v>43009</v>
      </c>
      <c r="O203" s="100">
        <f ca="1">VLOOKUP($A203,[2]CurveFetch!$D$8:$V$1000,16,0)</f>
        <v>68.195999999999998</v>
      </c>
      <c r="P203" s="141">
        <f t="shared" ca="1" si="59"/>
        <v>34.097999999999999</v>
      </c>
      <c r="Q203" s="100">
        <f ca="1">VLOOKUP($A203,[2]CurveFetch!$D$8:$V$1000,16,0)</f>
        <v>68.195999999999998</v>
      </c>
      <c r="R203" s="141">
        <f t="shared" ca="1" si="60"/>
        <v>34.097999999999999</v>
      </c>
      <c r="S203" s="100">
        <f ca="1">VLOOKUP($A203,[2]CurveFetch!$D$8:$V$1000,16,0)</f>
        <v>68.195999999999998</v>
      </c>
      <c r="T203" s="141">
        <f t="shared" ca="1" si="61"/>
        <v>34.097999999999999</v>
      </c>
    </row>
    <row r="204" spans="1:20" x14ac:dyDescent="0.2">
      <c r="A204" s="97">
        <f t="shared" ca="1" si="62"/>
        <v>43040</v>
      </c>
      <c r="B204" s="100">
        <f ca="1">VLOOKUP($A204,[2]CurveFetch!$D$8:$R$1000,2,0)</f>
        <v>5.0510000000000002</v>
      </c>
      <c r="C204" s="100">
        <f ca="1">VLOOKUP($A204,[2]CurveFetch!$D$8:$R$1000,7,0)</f>
        <v>0.12</v>
      </c>
      <c r="D204" s="100">
        <f ca="1">VLOOKUP($A204,[2]CurveFetch!$D$8:$R$1000,5,0)</f>
        <v>0</v>
      </c>
      <c r="E204" s="100">
        <f ca="1">VLOOKUP($A204,[2]CurveFetch!$D$8:$R$1000,4,0)</f>
        <v>0</v>
      </c>
      <c r="F204" s="100">
        <f ca="1">VLOOKUP($A204,[2]CurveFetch!$D$8:$R$1000,15,0)</f>
        <v>0</v>
      </c>
      <c r="G204" s="100">
        <f ca="1">VLOOKUP($A204,[2]CurveFetch!$D$8:$R$1000,3,0)</f>
        <v>-0.19</v>
      </c>
      <c r="H204" s="100">
        <f ca="1">VLOOKUP($A204,[2]CurveFetch!$D$8:$R$1000,9,0)</f>
        <v>0</v>
      </c>
      <c r="I204" s="100">
        <f ca="1">VLOOKUP($A204,[2]CurveFetch!$D$8:$R$1000,11,0)</f>
        <v>6.2817524629841998E-2</v>
      </c>
      <c r="J204" s="100">
        <f ca="1">VLOOKUP($A204,[2]CurveFetch!$D$8:$R$1000,8,0)</f>
        <v>0</v>
      </c>
      <c r="K204" s="100">
        <f t="shared" ca="1" si="57"/>
        <v>0.12</v>
      </c>
      <c r="L204" s="100">
        <f t="shared" ca="1" si="58"/>
        <v>0.12</v>
      </c>
      <c r="M204" s="100">
        <f t="shared" ca="1" si="63"/>
        <v>38.782499999999999</v>
      </c>
      <c r="N204" s="97">
        <f t="shared" ca="1" si="64"/>
        <v>43040</v>
      </c>
      <c r="O204" s="100">
        <f ca="1">VLOOKUP($A204,[2]CurveFetch!$D$8:$V$1000,16,0)</f>
        <v>38.195999999999998</v>
      </c>
      <c r="P204" s="141">
        <f t="shared" ca="1" si="59"/>
        <v>19.097999999999999</v>
      </c>
      <c r="Q204" s="100">
        <f ca="1">VLOOKUP($A204,[2]CurveFetch!$D$8:$V$1000,16,0)</f>
        <v>38.195999999999998</v>
      </c>
      <c r="R204" s="141">
        <f t="shared" ca="1" si="60"/>
        <v>19.097999999999999</v>
      </c>
      <c r="S204" s="100">
        <f ca="1">VLOOKUP($A204,[2]CurveFetch!$D$8:$V$1000,16,0)</f>
        <v>38.195999999999998</v>
      </c>
      <c r="T204" s="141">
        <f t="shared" ca="1" si="61"/>
        <v>19.097999999999999</v>
      </c>
    </row>
    <row r="205" spans="1:20" x14ac:dyDescent="0.2">
      <c r="A205" s="97">
        <f t="shared" ca="1" si="62"/>
        <v>43070</v>
      </c>
      <c r="B205" s="100">
        <f ca="1">VLOOKUP($A205,[2]CurveFetch!$D$8:$R$1000,2,0)</f>
        <v>5.1760000000000002</v>
      </c>
      <c r="C205" s="100">
        <f ca="1">VLOOKUP($A205,[2]CurveFetch!$D$8:$R$1000,7,0)</f>
        <v>0.12</v>
      </c>
      <c r="D205" s="100">
        <f ca="1">VLOOKUP($A205,[2]CurveFetch!$D$8:$R$1000,5,0)</f>
        <v>0</v>
      </c>
      <c r="E205" s="100">
        <f ca="1">VLOOKUP($A205,[2]CurveFetch!$D$8:$R$1000,4,0)</f>
        <v>0</v>
      </c>
      <c r="F205" s="100">
        <f ca="1">VLOOKUP($A205,[2]CurveFetch!$D$8:$R$1000,15,0)</f>
        <v>0</v>
      </c>
      <c r="G205" s="100">
        <f ca="1">VLOOKUP($A205,[2]CurveFetch!$D$8:$R$1000,3,0)</f>
        <v>-0.19</v>
      </c>
      <c r="H205" s="100">
        <f ca="1">VLOOKUP($A205,[2]CurveFetch!$D$8:$R$1000,9,0)</f>
        <v>0</v>
      </c>
      <c r="I205" s="100">
        <f ca="1">VLOOKUP($A205,[2]CurveFetch!$D$8:$R$1000,11,0)</f>
        <v>6.2843319583693005E-2</v>
      </c>
      <c r="J205" s="100">
        <f ca="1">VLOOKUP($A205,[2]CurveFetch!$D$8:$R$1000,8,0)</f>
        <v>0</v>
      </c>
      <c r="K205" s="100">
        <f t="shared" ca="1" si="57"/>
        <v>0.12</v>
      </c>
      <c r="L205" s="100">
        <f t="shared" ca="1" si="58"/>
        <v>0.12</v>
      </c>
      <c r="M205" s="100">
        <f t="shared" ca="1" si="63"/>
        <v>39.72</v>
      </c>
      <c r="N205" s="97">
        <f t="shared" ca="1" si="64"/>
        <v>43070</v>
      </c>
      <c r="O205" s="100">
        <f ca="1">VLOOKUP($A205,[2]CurveFetch!$D$8:$V$1000,16,0)</f>
        <v>23.196000000000002</v>
      </c>
      <c r="P205" s="141">
        <f t="shared" ca="1" si="59"/>
        <v>11.598000000000001</v>
      </c>
      <c r="Q205" s="100">
        <f ca="1">VLOOKUP($A205,[2]CurveFetch!$D$8:$V$1000,16,0)</f>
        <v>23.196000000000002</v>
      </c>
      <c r="R205" s="141">
        <f t="shared" ca="1" si="60"/>
        <v>11.598000000000001</v>
      </c>
      <c r="S205" s="100">
        <f ca="1">VLOOKUP($A205,[2]CurveFetch!$D$8:$V$1000,16,0)</f>
        <v>23.196000000000002</v>
      </c>
      <c r="T205" s="141">
        <f t="shared" ca="1" si="61"/>
        <v>11.598000000000001</v>
      </c>
    </row>
    <row r="206" spans="1:20" x14ac:dyDescent="0.2">
      <c r="A206" s="97">
        <f t="shared" ca="1" si="62"/>
        <v>43101</v>
      </c>
      <c r="B206" s="100">
        <f ca="1">VLOOKUP($A206,[2]CurveFetch!$D$8:$R$1000,2,0)</f>
        <v>5.3550000000000004</v>
      </c>
      <c r="C206" s="100">
        <f ca="1">VLOOKUP($A206,[2]CurveFetch!$D$8:$R$1000,7,0)</f>
        <v>0.12</v>
      </c>
      <c r="D206" s="100">
        <f ca="1">VLOOKUP($A206,[2]CurveFetch!$D$8:$R$1000,5,0)</f>
        <v>0</v>
      </c>
      <c r="E206" s="100">
        <f ca="1">VLOOKUP($A206,[2]CurveFetch!$D$8:$R$1000,4,0)</f>
        <v>0</v>
      </c>
      <c r="F206" s="100">
        <f ca="1">VLOOKUP($A206,[2]CurveFetch!$D$8:$R$1000,15,0)</f>
        <v>0</v>
      </c>
      <c r="G206" s="100">
        <f ca="1">VLOOKUP($A206,[2]CurveFetch!$D$8:$R$1000,3,0)</f>
        <v>-0.19</v>
      </c>
      <c r="H206" s="100">
        <f ca="1">VLOOKUP($A206,[2]CurveFetch!$D$8:$R$1000,9,0)</f>
        <v>0</v>
      </c>
      <c r="I206" s="100">
        <f ca="1">VLOOKUP($A206,[2]CurveFetch!$D$8:$R$1000,11,0)</f>
        <v>6.2869974369570994E-2</v>
      </c>
      <c r="J206" s="100">
        <f ca="1">VLOOKUP($A206,[2]CurveFetch!$D$8:$R$1000,8,0)</f>
        <v>0</v>
      </c>
      <c r="K206" s="100">
        <f t="shared" ca="1" si="57"/>
        <v>0.12</v>
      </c>
      <c r="L206" s="100">
        <f t="shared" ca="1" si="58"/>
        <v>0.12</v>
      </c>
      <c r="M206" s="100">
        <f t="shared" ca="1" si="63"/>
        <v>41.062500000000007</v>
      </c>
      <c r="N206" s="97">
        <f t="shared" ca="1" si="64"/>
        <v>43101</v>
      </c>
      <c r="O206" s="100">
        <f ca="1">VLOOKUP($A206,[2]CurveFetch!$D$8:$V$1000,16,0)</f>
        <v>54.7485</v>
      </c>
      <c r="P206" s="141">
        <f t="shared" ca="1" si="59"/>
        <v>27.37425</v>
      </c>
      <c r="Q206" s="100">
        <f ca="1">VLOOKUP($A206,[2]CurveFetch!$D$8:$V$1000,16,0)</f>
        <v>54.7485</v>
      </c>
      <c r="R206" s="141">
        <f t="shared" ca="1" si="60"/>
        <v>27.37425</v>
      </c>
      <c r="S206" s="100">
        <f ca="1">VLOOKUP($A206,[2]CurveFetch!$D$8:$V$1000,16,0)</f>
        <v>54.7485</v>
      </c>
      <c r="T206" s="141">
        <f t="shared" ca="1" si="61"/>
        <v>27.37425</v>
      </c>
    </row>
    <row r="207" spans="1:20" x14ac:dyDescent="0.2">
      <c r="A207" s="97">
        <f t="shared" ca="1" si="62"/>
        <v>43132</v>
      </c>
      <c r="B207" s="100">
        <f ca="1">VLOOKUP($A207,[2]CurveFetch!$D$8:$R$1000,2,0)</f>
        <v>5.2489999999999997</v>
      </c>
      <c r="C207" s="100">
        <f ca="1">VLOOKUP($A207,[2]CurveFetch!$D$8:$R$1000,7,0)</f>
        <v>0.12</v>
      </c>
      <c r="D207" s="100">
        <f ca="1">VLOOKUP($A207,[2]CurveFetch!$D$8:$R$1000,5,0)</f>
        <v>0</v>
      </c>
      <c r="E207" s="100">
        <f ca="1">VLOOKUP($A207,[2]CurveFetch!$D$8:$R$1000,4,0)</f>
        <v>0</v>
      </c>
      <c r="F207" s="100">
        <f ca="1">VLOOKUP($A207,[2]CurveFetch!$D$8:$R$1000,15,0)</f>
        <v>0</v>
      </c>
      <c r="G207" s="100">
        <f ca="1">VLOOKUP($A207,[2]CurveFetch!$D$8:$R$1000,3,0)</f>
        <v>-0.19</v>
      </c>
      <c r="H207" s="100">
        <f ca="1">VLOOKUP($A207,[2]CurveFetch!$D$8:$R$1000,9,0)</f>
        <v>0</v>
      </c>
      <c r="I207" s="100">
        <f ca="1">VLOOKUP($A207,[2]CurveFetch!$D$8:$R$1000,11,0)</f>
        <v>6.2896629155685002E-2</v>
      </c>
      <c r="J207" s="100">
        <f ca="1">VLOOKUP($A207,[2]CurveFetch!$D$8:$R$1000,8,0)</f>
        <v>0</v>
      </c>
      <c r="K207" s="100">
        <f t="shared" ca="1" si="57"/>
        <v>0.12</v>
      </c>
      <c r="L207" s="100">
        <f t="shared" ca="1" si="58"/>
        <v>0.12</v>
      </c>
      <c r="M207" s="100">
        <f t="shared" ca="1" si="63"/>
        <v>40.267499999999998</v>
      </c>
      <c r="N207" s="97">
        <f t="shared" ca="1" si="64"/>
        <v>43132</v>
      </c>
      <c r="O207" s="100">
        <f ca="1">VLOOKUP($A207,[2]CurveFetch!$D$8:$V$1000,16,0)</f>
        <v>44.7485</v>
      </c>
      <c r="P207" s="141">
        <f t="shared" ca="1" si="59"/>
        <v>22.37425</v>
      </c>
      <c r="Q207" s="100">
        <f ca="1">VLOOKUP($A207,[2]CurveFetch!$D$8:$V$1000,16,0)</f>
        <v>44.7485</v>
      </c>
      <c r="R207" s="141">
        <f t="shared" ca="1" si="60"/>
        <v>22.37425</v>
      </c>
      <c r="S207" s="100">
        <f ca="1">VLOOKUP($A207,[2]CurveFetch!$D$8:$V$1000,16,0)</f>
        <v>44.7485</v>
      </c>
      <c r="T207" s="141">
        <f t="shared" ca="1" si="61"/>
        <v>22.37425</v>
      </c>
    </row>
    <row r="208" spans="1:20" x14ac:dyDescent="0.2">
      <c r="A208" s="97">
        <f t="shared" ca="1" si="62"/>
        <v>43160</v>
      </c>
      <c r="B208" s="100">
        <f ca="1">VLOOKUP($A208,[2]CurveFetch!$D$8:$R$1000,2,0)</f>
        <v>5.0990000000000002</v>
      </c>
      <c r="C208" s="100">
        <f ca="1">VLOOKUP($A208,[2]CurveFetch!$D$8:$R$1000,7,0)</f>
        <v>0.12</v>
      </c>
      <c r="D208" s="100">
        <f ca="1">VLOOKUP($A208,[2]CurveFetch!$D$8:$R$1000,5,0)</f>
        <v>0</v>
      </c>
      <c r="E208" s="100">
        <f ca="1">VLOOKUP($A208,[2]CurveFetch!$D$8:$R$1000,4,0)</f>
        <v>0</v>
      </c>
      <c r="F208" s="100">
        <f ca="1">VLOOKUP($A208,[2]CurveFetch!$D$8:$R$1000,15,0)</f>
        <v>0</v>
      </c>
      <c r="G208" s="100">
        <f ca="1">VLOOKUP($A208,[2]CurveFetch!$D$8:$R$1000,3,0)</f>
        <v>-0.19</v>
      </c>
      <c r="H208" s="100">
        <f ca="1">VLOOKUP($A208,[2]CurveFetch!$D$8:$R$1000,9,0)</f>
        <v>0</v>
      </c>
      <c r="I208" s="100">
        <f ca="1">VLOOKUP($A208,[2]CurveFetch!$D$8:$R$1000,11,0)</f>
        <v>6.2920704446570996E-2</v>
      </c>
      <c r="J208" s="100">
        <f ca="1">VLOOKUP($A208,[2]CurveFetch!$D$8:$R$1000,8,0)</f>
        <v>0</v>
      </c>
      <c r="K208" s="100">
        <f t="shared" ca="1" si="57"/>
        <v>0.12</v>
      </c>
      <c r="L208" s="100">
        <f t="shared" ca="1" si="58"/>
        <v>0.12</v>
      </c>
      <c r="M208" s="100">
        <f t="shared" ca="1" si="63"/>
        <v>39.142500000000005</v>
      </c>
      <c r="N208" s="97">
        <f t="shared" ca="1" si="64"/>
        <v>43160</v>
      </c>
      <c r="O208" s="100">
        <f ca="1">VLOOKUP($A208,[2]CurveFetch!$D$8:$V$1000,16,0)</f>
        <v>34.7485</v>
      </c>
      <c r="P208" s="141">
        <f t="shared" ca="1" si="59"/>
        <v>17.37425</v>
      </c>
      <c r="Q208" s="100">
        <f ca="1">VLOOKUP($A208,[2]CurveFetch!$D$8:$V$1000,16,0)</f>
        <v>34.7485</v>
      </c>
      <c r="R208" s="141">
        <f t="shared" ca="1" si="60"/>
        <v>17.37425</v>
      </c>
      <c r="S208" s="100">
        <f ca="1">VLOOKUP($A208,[2]CurveFetch!$D$8:$V$1000,16,0)</f>
        <v>34.7485</v>
      </c>
      <c r="T208" s="141">
        <f t="shared" ca="1" si="61"/>
        <v>17.37425</v>
      </c>
    </row>
    <row r="209" spans="1:20" x14ac:dyDescent="0.2">
      <c r="A209" s="97">
        <f t="shared" ca="1" si="62"/>
        <v>43191</v>
      </c>
      <c r="B209" s="100">
        <f ca="1">VLOOKUP($A209,[2]CurveFetch!$D$8:$R$1000,2,0)</f>
        <v>4.9160000000000004</v>
      </c>
      <c r="C209" s="100">
        <f ca="1">VLOOKUP($A209,[2]CurveFetch!$D$8:$R$1000,7,0)</f>
        <v>0.29499999999999998</v>
      </c>
      <c r="D209" s="100">
        <f ca="1">VLOOKUP($A209,[2]CurveFetch!$D$8:$R$1000,5,0)</f>
        <v>0</v>
      </c>
      <c r="E209" s="100">
        <f ca="1">VLOOKUP($A209,[2]CurveFetch!$D$8:$R$1000,4,0)</f>
        <v>0</v>
      </c>
      <c r="F209" s="100">
        <f ca="1">VLOOKUP($A209,[2]CurveFetch!$D$8:$R$1000,15,0)</f>
        <v>0</v>
      </c>
      <c r="G209" s="100">
        <f ca="1">VLOOKUP($A209,[2]CurveFetch!$D$8:$R$1000,3,0)</f>
        <v>-0.19</v>
      </c>
      <c r="H209" s="100">
        <f ca="1">VLOOKUP($A209,[2]CurveFetch!$D$8:$R$1000,9,0)</f>
        <v>0</v>
      </c>
      <c r="I209" s="100">
        <f ca="1">VLOOKUP($A209,[2]CurveFetch!$D$8:$R$1000,11,0)</f>
        <v>6.2947359233134006E-2</v>
      </c>
      <c r="J209" s="100">
        <f ca="1">VLOOKUP($A209,[2]CurveFetch!$D$8:$R$1000,8,0)</f>
        <v>0</v>
      </c>
      <c r="K209" s="100">
        <f t="shared" ca="1" si="57"/>
        <v>0.29499999999999998</v>
      </c>
      <c r="L209" s="100">
        <f t="shared" ca="1" si="58"/>
        <v>0.29499999999999998</v>
      </c>
      <c r="M209" s="100">
        <f t="shared" ca="1" si="63"/>
        <v>39.082500000000003</v>
      </c>
      <c r="N209" s="97">
        <f t="shared" ca="1" si="64"/>
        <v>43191</v>
      </c>
      <c r="O209" s="100">
        <f ca="1">VLOOKUP($A209,[2]CurveFetch!$D$8:$V$1000,16,0)</f>
        <v>33.613300000000002</v>
      </c>
      <c r="P209" s="141">
        <f t="shared" ca="1" si="59"/>
        <v>16.806650000000001</v>
      </c>
      <c r="Q209" s="100">
        <f ca="1">VLOOKUP($A209,[2]CurveFetch!$D$8:$V$1000,16,0)</f>
        <v>33.613300000000002</v>
      </c>
      <c r="R209" s="141">
        <f t="shared" ca="1" si="60"/>
        <v>16.806650000000001</v>
      </c>
      <c r="S209" s="100">
        <f ca="1">VLOOKUP($A209,[2]CurveFetch!$D$8:$V$1000,16,0)</f>
        <v>33.613300000000002</v>
      </c>
      <c r="T209" s="141">
        <f t="shared" ca="1" si="61"/>
        <v>16.806650000000001</v>
      </c>
    </row>
    <row r="210" spans="1:20" x14ac:dyDescent="0.2">
      <c r="A210" s="97">
        <f t="shared" ca="1" si="62"/>
        <v>43221</v>
      </c>
      <c r="B210" s="100">
        <f ca="1">VLOOKUP($A210,[2]CurveFetch!$D$8:$R$1000,2,0)</f>
        <v>4.891</v>
      </c>
      <c r="C210" s="100">
        <f ca="1">VLOOKUP($A210,[2]CurveFetch!$D$8:$R$1000,7,0)</f>
        <v>0.29499999999999998</v>
      </c>
      <c r="D210" s="100">
        <f ca="1">VLOOKUP($A210,[2]CurveFetch!$D$8:$R$1000,5,0)</f>
        <v>0</v>
      </c>
      <c r="E210" s="100">
        <f ca="1">VLOOKUP($A210,[2]CurveFetch!$D$8:$R$1000,4,0)</f>
        <v>0</v>
      </c>
      <c r="F210" s="100">
        <f ca="1">VLOOKUP($A210,[2]CurveFetch!$D$8:$R$1000,15,0)</f>
        <v>0</v>
      </c>
      <c r="G210" s="100">
        <f ca="1">VLOOKUP($A210,[2]CurveFetch!$D$8:$R$1000,3,0)</f>
        <v>-0.19</v>
      </c>
      <c r="H210" s="100">
        <f ca="1">VLOOKUP($A210,[2]CurveFetch!$D$8:$R$1000,9,0)</f>
        <v>0</v>
      </c>
      <c r="I210" s="100">
        <f ca="1">VLOOKUP($A210,[2]CurveFetch!$D$8:$R$1000,11,0)</f>
        <v>6.2973154188096001E-2</v>
      </c>
      <c r="J210" s="100">
        <f ca="1">VLOOKUP($A210,[2]CurveFetch!$D$8:$R$1000,8,0)</f>
        <v>0</v>
      </c>
      <c r="K210" s="100">
        <f t="shared" ca="1" si="57"/>
        <v>0.29499999999999998</v>
      </c>
      <c r="L210" s="100">
        <f t="shared" ca="1" si="58"/>
        <v>0.29499999999999998</v>
      </c>
      <c r="M210" s="100">
        <f t="shared" ca="1" si="63"/>
        <v>38.894999999999996</v>
      </c>
      <c r="N210" s="97">
        <f t="shared" ca="1" si="64"/>
        <v>43221</v>
      </c>
      <c r="O210" s="100">
        <f ca="1">VLOOKUP($A210,[2]CurveFetch!$D$8:$V$1000,16,0)</f>
        <v>38.613300000000002</v>
      </c>
      <c r="P210" s="141">
        <f t="shared" ca="1" si="59"/>
        <v>19.306650000000001</v>
      </c>
      <c r="Q210" s="100">
        <f ca="1">VLOOKUP($A210,[2]CurveFetch!$D$8:$V$1000,16,0)</f>
        <v>38.613300000000002</v>
      </c>
      <c r="R210" s="141">
        <f t="shared" ca="1" si="60"/>
        <v>19.306650000000001</v>
      </c>
      <c r="S210" s="100">
        <f ca="1">VLOOKUP($A210,[2]CurveFetch!$D$8:$V$1000,16,0)</f>
        <v>38.613300000000002</v>
      </c>
      <c r="T210" s="141">
        <f t="shared" ca="1" si="61"/>
        <v>19.306650000000001</v>
      </c>
    </row>
    <row r="211" spans="1:20" x14ac:dyDescent="0.2">
      <c r="A211" s="97">
        <f t="shared" ca="1" si="62"/>
        <v>43252</v>
      </c>
      <c r="B211" s="100">
        <f ca="1">VLOOKUP($A211,[2]CurveFetch!$D$8:$R$1000,2,0)</f>
        <v>4.92</v>
      </c>
      <c r="C211" s="100">
        <f ca="1">VLOOKUP($A211,[2]CurveFetch!$D$8:$R$1000,7,0)</f>
        <v>0.29499999999999998</v>
      </c>
      <c r="D211" s="100">
        <f ca="1">VLOOKUP($A211,[2]CurveFetch!$D$8:$R$1000,5,0)</f>
        <v>0</v>
      </c>
      <c r="E211" s="100">
        <f ca="1">VLOOKUP($A211,[2]CurveFetch!$D$8:$R$1000,4,0)</f>
        <v>0</v>
      </c>
      <c r="F211" s="100">
        <f ca="1">VLOOKUP($A211,[2]CurveFetch!$D$8:$R$1000,15,0)</f>
        <v>0</v>
      </c>
      <c r="G211" s="100">
        <f ca="1">VLOOKUP($A211,[2]CurveFetch!$D$8:$R$1000,3,0)</f>
        <v>-0.19</v>
      </c>
      <c r="H211" s="100">
        <f ca="1">VLOOKUP($A211,[2]CurveFetch!$D$8:$R$1000,9,0)</f>
        <v>0</v>
      </c>
      <c r="I211" s="100">
        <f ca="1">VLOOKUP($A211,[2]CurveFetch!$D$8:$R$1000,11,0)</f>
        <v>6.2999808975123001E-2</v>
      </c>
      <c r="J211" s="100">
        <f ca="1">VLOOKUP($A211,[2]CurveFetch!$D$8:$R$1000,8,0)</f>
        <v>0</v>
      </c>
      <c r="K211" s="100">
        <f t="shared" ca="1" si="57"/>
        <v>0.29499999999999998</v>
      </c>
      <c r="L211" s="100">
        <f t="shared" ca="1" si="58"/>
        <v>0.29499999999999998</v>
      </c>
      <c r="M211" s="100">
        <f t="shared" ca="1" si="63"/>
        <v>39.112499999999997</v>
      </c>
      <c r="N211" s="97">
        <f t="shared" ca="1" si="64"/>
        <v>43252</v>
      </c>
      <c r="O211" s="100">
        <f ca="1">VLOOKUP($A211,[2]CurveFetch!$D$8:$V$1000,16,0)</f>
        <v>63.613300000000002</v>
      </c>
      <c r="P211" s="141">
        <f t="shared" ca="1" si="59"/>
        <v>31.806650000000001</v>
      </c>
      <c r="Q211" s="100">
        <f ca="1">VLOOKUP($A211,[2]CurveFetch!$D$8:$V$1000,16,0)</f>
        <v>63.613300000000002</v>
      </c>
      <c r="R211" s="141">
        <f t="shared" ca="1" si="60"/>
        <v>31.806650000000001</v>
      </c>
      <c r="S211" s="100">
        <f ca="1">VLOOKUP($A211,[2]CurveFetch!$D$8:$V$1000,16,0)</f>
        <v>63.613300000000002</v>
      </c>
      <c r="T211" s="141">
        <f t="shared" ca="1" si="61"/>
        <v>31.806650000000001</v>
      </c>
    </row>
    <row r="212" spans="1:20" x14ac:dyDescent="0.2">
      <c r="A212" s="97">
        <f t="shared" ca="1" si="62"/>
        <v>43282</v>
      </c>
      <c r="B212" s="100">
        <f ca="1">VLOOKUP($A212,[2]CurveFetch!$D$8:$R$1000,2,0)</f>
        <v>4.95</v>
      </c>
      <c r="C212" s="100">
        <f ca="1">VLOOKUP($A212,[2]CurveFetch!$D$8:$R$1000,7,0)</f>
        <v>0.29499999999999998</v>
      </c>
      <c r="D212" s="100">
        <f ca="1">VLOOKUP($A212,[2]CurveFetch!$D$8:$R$1000,5,0)</f>
        <v>0</v>
      </c>
      <c r="E212" s="100">
        <f ca="1">VLOOKUP($A212,[2]CurveFetch!$D$8:$R$1000,4,0)</f>
        <v>0</v>
      </c>
      <c r="F212" s="100">
        <f ca="1">VLOOKUP($A212,[2]CurveFetch!$D$8:$R$1000,15,0)</f>
        <v>0</v>
      </c>
      <c r="G212" s="100">
        <f ca="1">VLOOKUP($A212,[2]CurveFetch!$D$8:$R$1000,3,0)</f>
        <v>-0.19</v>
      </c>
      <c r="H212" s="100">
        <f ca="1">VLOOKUP($A212,[2]CurveFetch!$D$8:$R$1000,9,0)</f>
        <v>0</v>
      </c>
      <c r="I212" s="100">
        <f ca="1">VLOOKUP($A212,[2]CurveFetch!$D$8:$R$1000,11,0)</f>
        <v>6.3025603930533997E-2</v>
      </c>
      <c r="J212" s="100">
        <f ca="1">VLOOKUP($A212,[2]CurveFetch!$D$8:$R$1000,8,0)</f>
        <v>0</v>
      </c>
      <c r="K212" s="100">
        <f t="shared" ca="1" si="57"/>
        <v>0.29499999999999998</v>
      </c>
      <c r="L212" s="100">
        <f t="shared" ca="1" si="58"/>
        <v>0.29499999999999998</v>
      </c>
      <c r="M212" s="100">
        <f t="shared" ca="1" si="63"/>
        <v>39.337499999999999</v>
      </c>
      <c r="N212" s="97">
        <f t="shared" ca="1" si="64"/>
        <v>43282</v>
      </c>
      <c r="O212" s="100">
        <f ca="1">VLOOKUP($A212,[2]CurveFetch!$D$8:$V$1000,16,0)</f>
        <v>60.493400000000001</v>
      </c>
      <c r="P212" s="141">
        <f t="shared" ca="1" si="59"/>
        <v>30.246700000000001</v>
      </c>
      <c r="Q212" s="100">
        <f ca="1">VLOOKUP($A212,[2]CurveFetch!$D$8:$V$1000,16,0)</f>
        <v>60.493400000000001</v>
      </c>
      <c r="R212" s="141">
        <f t="shared" ca="1" si="60"/>
        <v>30.246700000000001</v>
      </c>
      <c r="S212" s="100">
        <f ca="1">VLOOKUP($A212,[2]CurveFetch!$D$8:$V$1000,16,0)</f>
        <v>60.493400000000001</v>
      </c>
      <c r="T212" s="141">
        <f t="shared" ca="1" si="61"/>
        <v>30.246700000000001</v>
      </c>
    </row>
    <row r="213" spans="1:20" x14ac:dyDescent="0.2">
      <c r="A213" s="97">
        <f t="shared" ca="1" si="62"/>
        <v>43313</v>
      </c>
      <c r="B213" s="100">
        <f ca="1">VLOOKUP($A213,[2]CurveFetch!$D$8:$R$1000,2,0)</f>
        <v>4.97</v>
      </c>
      <c r="C213" s="100">
        <f ca="1">VLOOKUP($A213,[2]CurveFetch!$D$8:$R$1000,7,0)</f>
        <v>0.29499999999999998</v>
      </c>
      <c r="D213" s="100">
        <f ca="1">VLOOKUP($A213,[2]CurveFetch!$D$8:$R$1000,5,0)</f>
        <v>0</v>
      </c>
      <c r="E213" s="100">
        <f ca="1">VLOOKUP($A213,[2]CurveFetch!$D$8:$R$1000,4,0)</f>
        <v>0</v>
      </c>
      <c r="F213" s="100">
        <f ca="1">VLOOKUP($A213,[2]CurveFetch!$D$8:$R$1000,15,0)</f>
        <v>0</v>
      </c>
      <c r="G213" s="100">
        <f ca="1">VLOOKUP($A213,[2]CurveFetch!$D$8:$R$1000,3,0)</f>
        <v>-0.19</v>
      </c>
      <c r="H213" s="100">
        <f ca="1">VLOOKUP($A213,[2]CurveFetch!$D$8:$R$1000,9,0)</f>
        <v>0</v>
      </c>
      <c r="I213" s="100">
        <f ca="1">VLOOKUP($A213,[2]CurveFetch!$D$8:$R$1000,11,0)</f>
        <v>6.3052258718025E-2</v>
      </c>
      <c r="J213" s="100">
        <f ca="1">VLOOKUP($A213,[2]CurveFetch!$D$8:$R$1000,8,0)</f>
        <v>0</v>
      </c>
      <c r="K213" s="100">
        <f t="shared" ca="1" si="57"/>
        <v>0.29499999999999998</v>
      </c>
      <c r="L213" s="100">
        <f t="shared" ca="1" si="58"/>
        <v>0.29499999999999998</v>
      </c>
      <c r="M213" s="100">
        <f t="shared" ca="1" si="63"/>
        <v>39.487499999999997</v>
      </c>
      <c r="N213" s="97">
        <f t="shared" ca="1" si="64"/>
        <v>43313</v>
      </c>
      <c r="O213" s="100">
        <f ca="1">VLOOKUP($A213,[2]CurveFetch!$D$8:$V$1000,16,0)</f>
        <v>70.493399999999994</v>
      </c>
      <c r="P213" s="141">
        <f t="shared" ca="1" si="59"/>
        <v>35.246699999999997</v>
      </c>
      <c r="Q213" s="100">
        <f ca="1">VLOOKUP($A213,[2]CurveFetch!$D$8:$V$1000,16,0)</f>
        <v>70.493399999999994</v>
      </c>
      <c r="R213" s="141">
        <f t="shared" ca="1" si="60"/>
        <v>35.246699999999997</v>
      </c>
      <c r="S213" s="100">
        <f ca="1">VLOOKUP($A213,[2]CurveFetch!$D$8:$V$1000,16,0)</f>
        <v>70.493399999999994</v>
      </c>
      <c r="T213" s="141">
        <f t="shared" ca="1" si="61"/>
        <v>35.246699999999997</v>
      </c>
    </row>
    <row r="214" spans="1:20" x14ac:dyDescent="0.2">
      <c r="A214" s="97">
        <f t="shared" ca="1" si="62"/>
        <v>43344</v>
      </c>
      <c r="B214" s="100">
        <f ca="1">VLOOKUP($A214,[2]CurveFetch!$D$8:$R$1000,2,0)</f>
        <v>4.9909999999999997</v>
      </c>
      <c r="C214" s="100">
        <f ca="1">VLOOKUP($A214,[2]CurveFetch!$D$8:$R$1000,7,0)</f>
        <v>0.29499999999999998</v>
      </c>
      <c r="D214" s="100">
        <f ca="1">VLOOKUP($A214,[2]CurveFetch!$D$8:$R$1000,5,0)</f>
        <v>0</v>
      </c>
      <c r="E214" s="100">
        <f ca="1">VLOOKUP($A214,[2]CurveFetch!$D$8:$R$1000,4,0)</f>
        <v>0</v>
      </c>
      <c r="F214" s="100">
        <f ca="1">VLOOKUP($A214,[2]CurveFetch!$D$8:$R$1000,15,0)</f>
        <v>0</v>
      </c>
      <c r="G214" s="100">
        <f ca="1">VLOOKUP($A214,[2]CurveFetch!$D$8:$R$1000,3,0)</f>
        <v>-0.19</v>
      </c>
      <c r="H214" s="100">
        <f ca="1">VLOOKUP($A214,[2]CurveFetch!$D$8:$R$1000,9,0)</f>
        <v>0</v>
      </c>
      <c r="I214" s="100">
        <f ca="1">VLOOKUP($A214,[2]CurveFetch!$D$8:$R$1000,11,0)</f>
        <v>6.3078913505750997E-2</v>
      </c>
      <c r="J214" s="100">
        <f ca="1">VLOOKUP($A214,[2]CurveFetch!$D$8:$R$1000,8,0)</f>
        <v>0</v>
      </c>
      <c r="K214" s="100">
        <f t="shared" ca="1" si="57"/>
        <v>0.29499999999999998</v>
      </c>
      <c r="L214" s="100">
        <f t="shared" ca="1" si="58"/>
        <v>0.29499999999999998</v>
      </c>
      <c r="M214" s="100">
        <f t="shared" ca="1" si="63"/>
        <v>39.644999999999996</v>
      </c>
      <c r="N214" s="97">
        <f t="shared" ca="1" si="64"/>
        <v>43344</v>
      </c>
      <c r="O214" s="100">
        <f ca="1">VLOOKUP($A214,[2]CurveFetch!$D$8:$V$1000,16,0)</f>
        <v>50.493400000000001</v>
      </c>
      <c r="P214" s="141">
        <f t="shared" ca="1" si="59"/>
        <v>25.246700000000001</v>
      </c>
      <c r="Q214" s="100">
        <f ca="1">VLOOKUP($A214,[2]CurveFetch!$D$8:$V$1000,16,0)</f>
        <v>50.493400000000001</v>
      </c>
      <c r="R214" s="141">
        <f t="shared" ca="1" si="60"/>
        <v>25.246700000000001</v>
      </c>
      <c r="S214" s="100">
        <f ca="1">VLOOKUP($A214,[2]CurveFetch!$D$8:$V$1000,16,0)</f>
        <v>50.493400000000001</v>
      </c>
      <c r="T214" s="141">
        <f t="shared" ca="1" si="61"/>
        <v>25.246700000000001</v>
      </c>
    </row>
    <row r="215" spans="1:20" x14ac:dyDescent="0.2">
      <c r="A215" s="97">
        <f t="shared" ca="1" si="62"/>
        <v>43374</v>
      </c>
      <c r="B215" s="100">
        <f ca="1">VLOOKUP($A215,[2]CurveFetch!$D$8:$R$1000,2,0)</f>
        <v>5.0209999999999999</v>
      </c>
      <c r="C215" s="100">
        <f ca="1">VLOOKUP($A215,[2]CurveFetch!$D$8:$R$1000,7,0)</f>
        <v>0.29499999999999998</v>
      </c>
      <c r="D215" s="100">
        <f ca="1">VLOOKUP($A215,[2]CurveFetch!$D$8:$R$1000,5,0)</f>
        <v>0</v>
      </c>
      <c r="E215" s="100">
        <f ca="1">VLOOKUP($A215,[2]CurveFetch!$D$8:$R$1000,4,0)</f>
        <v>0</v>
      </c>
      <c r="F215" s="100">
        <f ca="1">VLOOKUP($A215,[2]CurveFetch!$D$8:$R$1000,15,0)</f>
        <v>0</v>
      </c>
      <c r="G215" s="100">
        <f ca="1">VLOOKUP($A215,[2]CurveFetch!$D$8:$R$1000,3,0)</f>
        <v>-0.19</v>
      </c>
      <c r="H215" s="100">
        <f ca="1">VLOOKUP($A215,[2]CurveFetch!$D$8:$R$1000,9,0)</f>
        <v>0</v>
      </c>
      <c r="I215" s="100">
        <f ca="1">VLOOKUP($A215,[2]CurveFetch!$D$8:$R$1000,11,0)</f>
        <v>6.3104708461838993E-2</v>
      </c>
      <c r="J215" s="100">
        <f ca="1">VLOOKUP($A215,[2]CurveFetch!$D$8:$R$1000,8,0)</f>
        <v>0</v>
      </c>
      <c r="K215" s="100">
        <f t="shared" ca="1" si="57"/>
        <v>0.29499999999999998</v>
      </c>
      <c r="L215" s="100">
        <f t="shared" ca="1" si="58"/>
        <v>0.29499999999999998</v>
      </c>
      <c r="M215" s="100">
        <f t="shared" ca="1" si="63"/>
        <v>39.869999999999997</v>
      </c>
      <c r="N215" s="97">
        <f t="shared" ca="1" si="64"/>
        <v>43374</v>
      </c>
      <c r="O215" s="100">
        <f ca="1">VLOOKUP($A215,[2]CurveFetch!$D$8:$V$1000,16,0)</f>
        <v>68.4114</v>
      </c>
      <c r="P215" s="141">
        <f t="shared" ca="1" si="59"/>
        <v>34.2057</v>
      </c>
      <c r="Q215" s="100">
        <f ca="1">VLOOKUP($A215,[2]CurveFetch!$D$8:$V$1000,16,0)</f>
        <v>68.4114</v>
      </c>
      <c r="R215" s="141">
        <f t="shared" ca="1" si="60"/>
        <v>34.2057</v>
      </c>
      <c r="S215" s="100">
        <f ca="1">VLOOKUP($A215,[2]CurveFetch!$D$8:$V$1000,16,0)</f>
        <v>68.4114</v>
      </c>
      <c r="T215" s="141">
        <f t="shared" ca="1" si="61"/>
        <v>34.2057</v>
      </c>
    </row>
    <row r="216" spans="1:20" x14ac:dyDescent="0.2">
      <c r="A216" s="97">
        <f t="shared" ca="1" si="62"/>
        <v>43405</v>
      </c>
      <c r="B216" s="100">
        <f ca="1">VLOOKUP($A216,[2]CurveFetch!$D$8:$R$1000,2,0)</f>
        <v>5.1609999999999996</v>
      </c>
      <c r="C216" s="100">
        <f ca="1">VLOOKUP($A216,[2]CurveFetch!$D$8:$R$1000,7,0)</f>
        <v>0.12</v>
      </c>
      <c r="D216" s="100">
        <f ca="1">VLOOKUP($A216,[2]CurveFetch!$D$8:$R$1000,5,0)</f>
        <v>0</v>
      </c>
      <c r="E216" s="100">
        <f ca="1">VLOOKUP($A216,[2]CurveFetch!$D$8:$R$1000,4,0)</f>
        <v>0</v>
      </c>
      <c r="F216" s="100">
        <f ca="1">VLOOKUP($A216,[2]CurveFetch!$D$8:$R$1000,15,0)</f>
        <v>0</v>
      </c>
      <c r="G216" s="100">
        <f ca="1">VLOOKUP($A216,[2]CurveFetch!$D$8:$R$1000,3,0)</f>
        <v>-0.19</v>
      </c>
      <c r="H216" s="100">
        <f ca="1">VLOOKUP($A216,[2]CurveFetch!$D$8:$R$1000,9,0)</f>
        <v>0</v>
      </c>
      <c r="I216" s="100">
        <f ca="1">VLOOKUP($A216,[2]CurveFetch!$D$8:$R$1000,11,0)</f>
        <v>6.3131363250028993E-2</v>
      </c>
      <c r="J216" s="100">
        <f ca="1">VLOOKUP($A216,[2]CurveFetch!$D$8:$R$1000,8,0)</f>
        <v>0</v>
      </c>
      <c r="K216" s="100">
        <f t="shared" ca="1" si="57"/>
        <v>0.12</v>
      </c>
      <c r="L216" s="100">
        <f t="shared" ca="1" si="58"/>
        <v>0.12</v>
      </c>
      <c r="M216" s="100">
        <f t="shared" ca="1" si="63"/>
        <v>39.607499999999995</v>
      </c>
      <c r="N216" s="97">
        <f t="shared" ca="1" si="64"/>
        <v>43405</v>
      </c>
      <c r="O216" s="100">
        <f ca="1">VLOOKUP($A216,[2]CurveFetch!$D$8:$V$1000,16,0)</f>
        <v>38.4114</v>
      </c>
      <c r="P216" s="141">
        <f t="shared" ca="1" si="59"/>
        <v>19.2057</v>
      </c>
      <c r="Q216" s="100">
        <f ca="1">VLOOKUP($A216,[2]CurveFetch!$D$8:$V$1000,16,0)</f>
        <v>38.4114</v>
      </c>
      <c r="R216" s="141">
        <f t="shared" ca="1" si="60"/>
        <v>19.2057</v>
      </c>
      <c r="S216" s="100">
        <f ca="1">VLOOKUP($A216,[2]CurveFetch!$D$8:$V$1000,16,0)</f>
        <v>38.4114</v>
      </c>
      <c r="T216" s="141">
        <f t="shared" ca="1" si="61"/>
        <v>19.2057</v>
      </c>
    </row>
    <row r="217" spans="1:20" x14ac:dyDescent="0.2">
      <c r="A217" s="97">
        <f t="shared" ca="1" si="62"/>
        <v>43435</v>
      </c>
      <c r="B217" s="100">
        <f ca="1">VLOOKUP($A217,[2]CurveFetch!$D$8:$R$1000,2,0)</f>
        <v>5.2859999999999996</v>
      </c>
      <c r="C217" s="100">
        <f ca="1">VLOOKUP($A217,[2]CurveFetch!$D$8:$R$1000,7,0)</f>
        <v>0.12</v>
      </c>
      <c r="D217" s="100">
        <f ca="1">VLOOKUP($A217,[2]CurveFetch!$D$8:$R$1000,5,0)</f>
        <v>0</v>
      </c>
      <c r="E217" s="100">
        <f ca="1">VLOOKUP($A217,[2]CurveFetch!$D$8:$R$1000,4,0)</f>
        <v>0</v>
      </c>
      <c r="F217" s="100">
        <f ca="1">VLOOKUP($A217,[2]CurveFetch!$D$8:$R$1000,15,0)</f>
        <v>0</v>
      </c>
      <c r="G217" s="100">
        <f ca="1">VLOOKUP($A217,[2]CurveFetch!$D$8:$R$1000,3,0)</f>
        <v>-0.19</v>
      </c>
      <c r="H217" s="100">
        <f ca="1">VLOOKUP($A217,[2]CurveFetch!$D$8:$R$1000,9,0)</f>
        <v>0</v>
      </c>
      <c r="I217" s="100">
        <f ca="1">VLOOKUP($A217,[2]CurveFetch!$D$8:$R$1000,11,0)</f>
        <v>6.3157158206566005E-2</v>
      </c>
      <c r="J217" s="100">
        <f ca="1">VLOOKUP($A217,[2]CurveFetch!$D$8:$R$1000,8,0)</f>
        <v>0</v>
      </c>
      <c r="K217" s="100">
        <f t="shared" ca="1" si="57"/>
        <v>0.12</v>
      </c>
      <c r="L217" s="100">
        <f t="shared" ca="1" si="58"/>
        <v>0.12</v>
      </c>
      <c r="M217" s="100">
        <f t="shared" ca="1" si="63"/>
        <v>40.544999999999995</v>
      </c>
      <c r="N217" s="97">
        <f t="shared" ca="1" si="64"/>
        <v>43435</v>
      </c>
      <c r="O217" s="100">
        <f ca="1">VLOOKUP($A217,[2]CurveFetch!$D$8:$V$1000,16,0)</f>
        <v>23.4114</v>
      </c>
      <c r="P217" s="141">
        <f t="shared" ca="1" si="59"/>
        <v>11.7057</v>
      </c>
      <c r="Q217" s="100">
        <f ca="1">VLOOKUP($A217,[2]CurveFetch!$D$8:$V$1000,16,0)</f>
        <v>23.4114</v>
      </c>
      <c r="R217" s="141">
        <f t="shared" ca="1" si="60"/>
        <v>11.7057</v>
      </c>
      <c r="S217" s="100">
        <f ca="1">VLOOKUP($A217,[2]CurveFetch!$D$8:$V$1000,16,0)</f>
        <v>23.4114</v>
      </c>
      <c r="T217" s="141">
        <f t="shared" ca="1" si="61"/>
        <v>11.7057</v>
      </c>
    </row>
    <row r="218" spans="1:20" x14ac:dyDescent="0.2">
      <c r="A218" s="97">
        <f t="shared" ca="1" si="62"/>
        <v>43466</v>
      </c>
      <c r="B218" s="100">
        <f ca="1">VLOOKUP($A218,[2]CurveFetch!$D$8:$R$1000,2,0)</f>
        <v>5.4649999999999999</v>
      </c>
      <c r="C218" s="100">
        <f ca="1">VLOOKUP($A218,[2]CurveFetch!$D$8:$R$1000,7,0)</f>
        <v>0.12</v>
      </c>
      <c r="D218" s="100">
        <f ca="1">VLOOKUP($A218,[2]CurveFetch!$D$8:$R$1000,5,0)</f>
        <v>0</v>
      </c>
      <c r="E218" s="100">
        <f ca="1">VLOOKUP($A218,[2]CurveFetch!$D$8:$R$1000,4,0)</f>
        <v>0</v>
      </c>
      <c r="F218" s="100">
        <f ca="1">VLOOKUP($A218,[2]CurveFetch!$D$8:$R$1000,15,0)</f>
        <v>0</v>
      </c>
      <c r="G218" s="100">
        <f ca="1">VLOOKUP($A218,[2]CurveFetch!$D$8:$R$1000,3,0)</f>
        <v>-0.19</v>
      </c>
      <c r="H218" s="100">
        <f ca="1">VLOOKUP($A218,[2]CurveFetch!$D$8:$R$1000,9,0)</f>
        <v>0</v>
      </c>
      <c r="I218" s="100">
        <f ca="1">VLOOKUP($A218,[2]CurveFetch!$D$8:$R$1000,11,0)</f>
        <v>6.3183812995218996E-2</v>
      </c>
      <c r="J218" s="100">
        <f ca="1">VLOOKUP($A218,[2]CurveFetch!$D$8:$R$1000,8,0)</f>
        <v>0</v>
      </c>
      <c r="K218" s="100">
        <f t="shared" ca="1" si="57"/>
        <v>0.12</v>
      </c>
      <c r="L218" s="100">
        <f t="shared" ca="1" si="58"/>
        <v>0.12</v>
      </c>
      <c r="M218" s="100">
        <f t="shared" ca="1" si="63"/>
        <v>41.887500000000003</v>
      </c>
      <c r="N218" s="97">
        <f t="shared" ca="1" si="64"/>
        <v>43466</v>
      </c>
      <c r="O218" s="100">
        <f ca="1">VLOOKUP($A218,[2]CurveFetch!$D$8:$V$1000,16,0)</f>
        <v>54.974299999999999</v>
      </c>
      <c r="P218" s="141">
        <f t="shared" ca="1" si="59"/>
        <v>27.48715</v>
      </c>
      <c r="Q218" s="100">
        <f ca="1">VLOOKUP($A218,[2]CurveFetch!$D$8:$V$1000,16,0)</f>
        <v>54.974299999999999</v>
      </c>
      <c r="R218" s="141">
        <f t="shared" ca="1" si="60"/>
        <v>27.48715</v>
      </c>
      <c r="S218" s="100">
        <f ca="1">VLOOKUP($A218,[2]CurveFetch!$D$8:$V$1000,16,0)</f>
        <v>54.974299999999999</v>
      </c>
      <c r="T218" s="141">
        <f t="shared" ca="1" si="61"/>
        <v>27.48715</v>
      </c>
    </row>
    <row r="219" spans="1:20" x14ac:dyDescent="0.2">
      <c r="A219" s="97">
        <f t="shared" ca="1" si="62"/>
        <v>43497</v>
      </c>
      <c r="B219" s="100">
        <f ca="1">VLOOKUP($A219,[2]CurveFetch!$D$8:$R$1000,2,0)</f>
        <v>5.359</v>
      </c>
      <c r="C219" s="100">
        <f ca="1">VLOOKUP($A219,[2]CurveFetch!$D$8:$R$1000,7,0)</f>
        <v>0.31</v>
      </c>
      <c r="D219" s="100">
        <f ca="1">VLOOKUP($A219,[2]CurveFetch!$D$8:$R$1000,5,0)</f>
        <v>0</v>
      </c>
      <c r="E219" s="100">
        <f ca="1">VLOOKUP($A219,[2]CurveFetch!$D$8:$R$1000,4,0)</f>
        <v>0</v>
      </c>
      <c r="F219" s="100">
        <f ca="1">VLOOKUP($A219,[2]CurveFetch!$D$8:$R$1000,15,0)</f>
        <v>0</v>
      </c>
      <c r="G219" s="100">
        <f ca="1">VLOOKUP($A219,[2]CurveFetch!$D$8:$R$1000,3,0)</f>
        <v>0</v>
      </c>
      <c r="H219" s="100">
        <f ca="1">VLOOKUP($A219,[2]CurveFetch!$D$8:$R$1000,9,0)</f>
        <v>0</v>
      </c>
      <c r="I219" s="100">
        <f ca="1">VLOOKUP($A219,[2]CurveFetch!$D$8:$R$1000,11,0)</f>
        <v>6.3210467784109006E-2</v>
      </c>
      <c r="J219" s="100">
        <f ca="1">VLOOKUP($A219,[2]CurveFetch!$D$8:$R$1000,8,0)</f>
        <v>0</v>
      </c>
      <c r="K219" s="100">
        <f t="shared" ca="1" si="57"/>
        <v>0.31</v>
      </c>
      <c r="L219" s="100">
        <f t="shared" ca="1" si="58"/>
        <v>0.31</v>
      </c>
      <c r="M219" s="100">
        <f t="shared" ca="1" si="63"/>
        <v>42.517499999999998</v>
      </c>
      <c r="N219" s="97">
        <f t="shared" ca="1" si="64"/>
        <v>43497</v>
      </c>
      <c r="O219" s="100">
        <f ca="1">VLOOKUP($A219,[2]CurveFetch!$D$8:$V$1000,16,0)</f>
        <v>44.974299999999999</v>
      </c>
      <c r="P219" s="141">
        <f t="shared" ca="1" si="59"/>
        <v>22.48715</v>
      </c>
      <c r="Q219" s="100">
        <f ca="1">VLOOKUP($A219,[2]CurveFetch!$D$8:$V$1000,16,0)</f>
        <v>44.974299999999999</v>
      </c>
      <c r="R219" s="141">
        <f t="shared" ca="1" si="60"/>
        <v>22.48715</v>
      </c>
      <c r="S219" s="100">
        <f ca="1">VLOOKUP($A219,[2]CurveFetch!$D$8:$V$1000,16,0)</f>
        <v>44.974299999999999</v>
      </c>
      <c r="T219" s="141">
        <f t="shared" ca="1" si="61"/>
        <v>22.48715</v>
      </c>
    </row>
    <row r="220" spans="1:20" x14ac:dyDescent="0.2">
      <c r="A220" s="97">
        <f t="shared" ca="1" si="62"/>
        <v>43525</v>
      </c>
      <c r="B220" s="100">
        <f ca="1">VLOOKUP($A220,[2]CurveFetch!$D$8:$R$1000,2,0)</f>
        <v>5.2089999999999996</v>
      </c>
      <c r="C220" s="100">
        <f ca="1">VLOOKUP($A220,[2]CurveFetch!$D$8:$R$1000,7,0)</f>
        <v>0.31</v>
      </c>
      <c r="D220" s="100">
        <f ca="1">VLOOKUP($A220,[2]CurveFetch!$D$8:$R$1000,5,0)</f>
        <v>0</v>
      </c>
      <c r="E220" s="100">
        <f ca="1">VLOOKUP($A220,[2]CurveFetch!$D$8:$R$1000,4,0)</f>
        <v>0</v>
      </c>
      <c r="F220" s="100">
        <f ca="1">VLOOKUP($A220,[2]CurveFetch!$D$8:$R$1000,15,0)</f>
        <v>0</v>
      </c>
      <c r="G220" s="100">
        <f ca="1">VLOOKUP($A220,[2]CurveFetch!$D$8:$R$1000,3,0)</f>
        <v>0</v>
      </c>
      <c r="H220" s="100">
        <f ca="1">VLOOKUP($A220,[2]CurveFetch!$D$8:$R$1000,9,0)</f>
        <v>0</v>
      </c>
      <c r="I220" s="100">
        <f ca="1">VLOOKUP($A220,[2]CurveFetch!$D$8:$R$1000,11,0)</f>
        <v>6.3234543077501995E-2</v>
      </c>
      <c r="J220" s="100">
        <f ca="1">VLOOKUP($A220,[2]CurveFetch!$D$8:$R$1000,8,0)</f>
        <v>0</v>
      </c>
      <c r="K220" s="100">
        <f t="shared" ca="1" si="57"/>
        <v>0.31</v>
      </c>
      <c r="L220" s="100">
        <f t="shared" ca="1" si="58"/>
        <v>0.31</v>
      </c>
      <c r="M220" s="100">
        <f t="shared" ca="1" si="63"/>
        <v>41.392499999999991</v>
      </c>
      <c r="N220" s="97">
        <f t="shared" ca="1" si="64"/>
        <v>43525</v>
      </c>
      <c r="O220" s="100">
        <f ca="1">VLOOKUP($A220,[2]CurveFetch!$D$8:$V$1000,16,0)</f>
        <v>34.974299999999999</v>
      </c>
      <c r="P220" s="141">
        <f t="shared" ca="1" si="59"/>
        <v>17.48715</v>
      </c>
      <c r="Q220" s="100">
        <f ca="1">VLOOKUP($A220,[2]CurveFetch!$D$8:$V$1000,16,0)</f>
        <v>34.974299999999999</v>
      </c>
      <c r="R220" s="141">
        <f t="shared" ca="1" si="60"/>
        <v>17.48715</v>
      </c>
      <c r="S220" s="100">
        <f ca="1">VLOOKUP($A220,[2]CurveFetch!$D$8:$V$1000,16,0)</f>
        <v>34.974299999999999</v>
      </c>
      <c r="T220" s="141">
        <f t="shared" ca="1" si="61"/>
        <v>17.48715</v>
      </c>
    </row>
    <row r="221" spans="1:20" x14ac:dyDescent="0.2">
      <c r="A221" s="97">
        <f t="shared" ca="1" si="62"/>
        <v>43556</v>
      </c>
      <c r="B221" s="100">
        <f ca="1">VLOOKUP($A221,[2]CurveFetch!$D$8:$R$1000,2,0)</f>
        <v>5.0259999999999998</v>
      </c>
      <c r="C221" s="100">
        <f ca="1">VLOOKUP($A221,[2]CurveFetch!$D$8:$R$1000,7,0)</f>
        <v>0.3775</v>
      </c>
      <c r="D221" s="100">
        <f ca="1">VLOOKUP($A221,[2]CurveFetch!$D$8:$R$1000,5,0)</f>
        <v>0</v>
      </c>
      <c r="E221" s="100">
        <f ca="1">VLOOKUP($A221,[2]CurveFetch!$D$8:$R$1000,4,0)</f>
        <v>0</v>
      </c>
      <c r="F221" s="100">
        <f ca="1">VLOOKUP($A221,[2]CurveFetch!$D$8:$R$1000,15,0)</f>
        <v>0</v>
      </c>
      <c r="G221" s="100">
        <f ca="1">VLOOKUP($A221,[2]CurveFetch!$D$8:$R$1000,3,0)</f>
        <v>0</v>
      </c>
      <c r="H221" s="100">
        <f ca="1">VLOOKUP($A221,[2]CurveFetch!$D$8:$R$1000,9,0)</f>
        <v>0</v>
      </c>
      <c r="I221" s="100">
        <f ca="1">VLOOKUP($A221,[2]CurveFetch!$D$8:$R$1000,11,0)</f>
        <v>6.3261197866839994E-2</v>
      </c>
      <c r="J221" s="100">
        <f ca="1">VLOOKUP($A221,[2]CurveFetch!$D$8:$R$1000,8,0)</f>
        <v>0</v>
      </c>
      <c r="K221" s="100">
        <f t="shared" ca="1" si="57"/>
        <v>0.3775</v>
      </c>
      <c r="L221" s="100">
        <f t="shared" ca="1" si="58"/>
        <v>0.3775</v>
      </c>
      <c r="M221" s="100">
        <f t="shared" ca="1" si="63"/>
        <v>40.526250000000005</v>
      </c>
      <c r="N221" s="97">
        <f t="shared" ca="1" si="64"/>
        <v>43556</v>
      </c>
      <c r="O221" s="100">
        <f ca="1">VLOOKUP($A221,[2]CurveFetch!$D$8:$V$1000,16,0)</f>
        <v>33.843499999999999</v>
      </c>
      <c r="P221" s="141">
        <f t="shared" ca="1" si="59"/>
        <v>16.921749999999999</v>
      </c>
      <c r="Q221" s="100">
        <f ca="1">VLOOKUP($A221,[2]CurveFetch!$D$8:$V$1000,16,0)</f>
        <v>33.843499999999999</v>
      </c>
      <c r="R221" s="141">
        <f t="shared" ca="1" si="60"/>
        <v>16.921749999999999</v>
      </c>
      <c r="S221" s="100">
        <f ca="1">VLOOKUP($A221,[2]CurveFetch!$D$8:$V$1000,16,0)</f>
        <v>33.843499999999999</v>
      </c>
      <c r="T221" s="141">
        <f t="shared" ca="1" si="61"/>
        <v>16.921749999999999</v>
      </c>
    </row>
    <row r="222" spans="1:20" x14ac:dyDescent="0.2">
      <c r="A222" s="97">
        <f t="shared" ca="1" si="62"/>
        <v>43586</v>
      </c>
      <c r="B222" s="100">
        <f ca="1">VLOOKUP($A222,[2]CurveFetch!$D$8:$R$1000,2,0)</f>
        <v>5.0010000000000003</v>
      </c>
      <c r="C222" s="100">
        <f ca="1">VLOOKUP($A222,[2]CurveFetch!$D$8:$R$1000,7,0)</f>
        <v>0.3775</v>
      </c>
      <c r="D222" s="100">
        <f ca="1">VLOOKUP($A222,[2]CurveFetch!$D$8:$R$1000,5,0)</f>
        <v>0</v>
      </c>
      <c r="E222" s="100">
        <f ca="1">VLOOKUP($A222,[2]CurveFetch!$D$8:$R$1000,4,0)</f>
        <v>0</v>
      </c>
      <c r="F222" s="100">
        <f ca="1">VLOOKUP($A222,[2]CurveFetch!$D$8:$R$1000,15,0)</f>
        <v>0</v>
      </c>
      <c r="G222" s="100">
        <f ca="1">VLOOKUP($A222,[2]CurveFetch!$D$8:$R$1000,3,0)</f>
        <v>0</v>
      </c>
      <c r="H222" s="100">
        <f ca="1">VLOOKUP($A222,[2]CurveFetch!$D$8:$R$1000,9,0)</f>
        <v>0</v>
      </c>
      <c r="I222" s="100">
        <f ca="1">VLOOKUP($A222,[2]CurveFetch!$D$8:$R$1000,11,0)</f>
        <v>6.3286992824488006E-2</v>
      </c>
      <c r="J222" s="100">
        <f ca="1">VLOOKUP($A222,[2]CurveFetch!$D$8:$R$1000,8,0)</f>
        <v>0</v>
      </c>
      <c r="K222" s="100">
        <f t="shared" ca="1" si="57"/>
        <v>0.3775</v>
      </c>
      <c r="L222" s="100">
        <f t="shared" ca="1" si="58"/>
        <v>0.3775</v>
      </c>
      <c r="M222" s="100">
        <f t="shared" ca="1" si="63"/>
        <v>40.338750000000005</v>
      </c>
      <c r="N222" s="97">
        <f t="shared" ca="1" si="64"/>
        <v>43586</v>
      </c>
      <c r="O222" s="100">
        <f ca="1">VLOOKUP($A222,[2]CurveFetch!$D$8:$V$1000,16,0)</f>
        <v>38.843499999999999</v>
      </c>
      <c r="P222" s="141">
        <f t="shared" ca="1" si="59"/>
        <v>19.421749999999999</v>
      </c>
      <c r="Q222" s="100">
        <f ca="1">VLOOKUP($A222,[2]CurveFetch!$D$8:$V$1000,16,0)</f>
        <v>38.843499999999999</v>
      </c>
      <c r="R222" s="141">
        <f t="shared" ca="1" si="60"/>
        <v>19.421749999999999</v>
      </c>
      <c r="S222" s="100">
        <f ca="1">VLOOKUP($A222,[2]CurveFetch!$D$8:$V$1000,16,0)</f>
        <v>38.843499999999999</v>
      </c>
      <c r="T222" s="141">
        <f t="shared" ca="1" si="61"/>
        <v>19.421749999999999</v>
      </c>
    </row>
    <row r="223" spans="1:20" x14ac:dyDescent="0.2">
      <c r="A223" s="97">
        <f t="shared" ca="1" si="62"/>
        <v>43617</v>
      </c>
      <c r="B223" s="100">
        <f ca="1">VLOOKUP($A223,[2]CurveFetch!$D$8:$R$1000,2,0)</f>
        <v>5.03</v>
      </c>
      <c r="C223" s="100">
        <f ca="1">VLOOKUP($A223,[2]CurveFetch!$D$8:$R$1000,7,0)</f>
        <v>0.3775</v>
      </c>
      <c r="D223" s="100">
        <f ca="1">VLOOKUP($A223,[2]CurveFetch!$D$8:$R$1000,5,0)</f>
        <v>0</v>
      </c>
      <c r="E223" s="100">
        <f ca="1">VLOOKUP($A223,[2]CurveFetch!$D$8:$R$1000,4,0)</f>
        <v>0</v>
      </c>
      <c r="F223" s="100">
        <f ca="1">VLOOKUP($A223,[2]CurveFetch!$D$8:$R$1000,15,0)</f>
        <v>0</v>
      </c>
      <c r="G223" s="100">
        <f ca="1">VLOOKUP($A223,[2]CurveFetch!$D$8:$R$1000,3,0)</f>
        <v>0</v>
      </c>
      <c r="H223" s="100">
        <f ca="1">VLOOKUP($A223,[2]CurveFetch!$D$8:$R$1000,9,0)</f>
        <v>0</v>
      </c>
      <c r="I223" s="100">
        <f ca="1">VLOOKUP($A223,[2]CurveFetch!$D$8:$R$1000,11,0)</f>
        <v>6.3313647614289995E-2</v>
      </c>
      <c r="J223" s="100">
        <f ca="1">VLOOKUP($A223,[2]CurveFetch!$D$8:$R$1000,8,0)</f>
        <v>0</v>
      </c>
      <c r="K223" s="100">
        <f t="shared" ca="1" si="57"/>
        <v>0.3775</v>
      </c>
      <c r="L223" s="100">
        <f t="shared" ca="1" si="58"/>
        <v>0.3775</v>
      </c>
      <c r="M223" s="100">
        <f t="shared" ca="1" si="63"/>
        <v>40.556250000000006</v>
      </c>
      <c r="N223" s="97">
        <f t="shared" ca="1" si="64"/>
        <v>43617</v>
      </c>
      <c r="O223" s="100">
        <f ca="1">VLOOKUP($A223,[2]CurveFetch!$D$8:$V$1000,16,0)</f>
        <v>63.843499999999999</v>
      </c>
      <c r="P223" s="141">
        <f t="shared" ca="1" si="59"/>
        <v>31.921749999999999</v>
      </c>
      <c r="Q223" s="100">
        <f ca="1">VLOOKUP($A223,[2]CurveFetch!$D$8:$V$1000,16,0)</f>
        <v>63.843499999999999</v>
      </c>
      <c r="R223" s="141">
        <f t="shared" ca="1" si="60"/>
        <v>31.921749999999999</v>
      </c>
      <c r="S223" s="100">
        <f ca="1">VLOOKUP($A223,[2]CurveFetch!$D$8:$V$1000,16,0)</f>
        <v>63.843499999999999</v>
      </c>
      <c r="T223" s="141">
        <f t="shared" ca="1" si="61"/>
        <v>31.921749999999999</v>
      </c>
    </row>
    <row r="224" spans="1:20" x14ac:dyDescent="0.2">
      <c r="A224" s="97">
        <f t="shared" ca="1" si="62"/>
        <v>43647</v>
      </c>
      <c r="B224" s="100">
        <f ca="1">VLOOKUP($A224,[2]CurveFetch!$D$8:$R$1000,2,0)</f>
        <v>5.0599999999999996</v>
      </c>
      <c r="C224" s="100">
        <f ca="1">VLOOKUP($A224,[2]CurveFetch!$D$8:$R$1000,7,0)</f>
        <v>0.3775</v>
      </c>
      <c r="D224" s="100">
        <f ca="1">VLOOKUP($A224,[2]CurveFetch!$D$8:$R$1000,5,0)</f>
        <v>0</v>
      </c>
      <c r="E224" s="100">
        <f ca="1">VLOOKUP($A224,[2]CurveFetch!$D$8:$R$1000,4,0)</f>
        <v>0</v>
      </c>
      <c r="F224" s="100">
        <f ca="1">VLOOKUP($A224,[2]CurveFetch!$D$8:$R$1000,15,0)</f>
        <v>0</v>
      </c>
      <c r="G224" s="100">
        <f ca="1">VLOOKUP($A224,[2]CurveFetch!$D$8:$R$1000,3,0)</f>
        <v>0</v>
      </c>
      <c r="H224" s="100">
        <f ca="1">VLOOKUP($A224,[2]CurveFetch!$D$8:$R$1000,9,0)</f>
        <v>0</v>
      </c>
      <c r="I224" s="100">
        <f ca="1">VLOOKUP($A224,[2]CurveFetch!$D$8:$R$1000,11,0)</f>
        <v>6.3339442572386995E-2</v>
      </c>
      <c r="J224" s="100">
        <f ca="1">VLOOKUP($A224,[2]CurveFetch!$D$8:$R$1000,8,0)</f>
        <v>0</v>
      </c>
      <c r="K224" s="100">
        <f t="shared" ca="1" si="57"/>
        <v>0.3775</v>
      </c>
      <c r="L224" s="100">
        <f t="shared" ca="1" si="58"/>
        <v>0.3775</v>
      </c>
      <c r="M224" s="100">
        <f t="shared" ca="1" si="63"/>
        <v>40.78125</v>
      </c>
      <c r="N224" s="97">
        <f t="shared" ca="1" si="64"/>
        <v>43647</v>
      </c>
      <c r="O224" s="100">
        <f ca="1">VLOOKUP($A224,[2]CurveFetch!$D$8:$V$1000,16,0)</f>
        <v>60.833100000000002</v>
      </c>
      <c r="P224" s="141">
        <f t="shared" ca="1" si="59"/>
        <v>30.416550000000001</v>
      </c>
      <c r="Q224" s="100">
        <f ca="1">VLOOKUP($A224,[2]CurveFetch!$D$8:$V$1000,16,0)</f>
        <v>60.833100000000002</v>
      </c>
      <c r="R224" s="141">
        <f t="shared" ca="1" si="60"/>
        <v>30.416550000000001</v>
      </c>
      <c r="S224" s="100">
        <f ca="1">VLOOKUP($A224,[2]CurveFetch!$D$8:$V$1000,16,0)</f>
        <v>60.833100000000002</v>
      </c>
      <c r="T224" s="141">
        <f t="shared" ca="1" si="61"/>
        <v>30.416550000000001</v>
      </c>
    </row>
    <row r="225" spans="1:20" x14ac:dyDescent="0.2">
      <c r="A225" s="97">
        <f t="shared" ca="1" si="62"/>
        <v>43678</v>
      </c>
      <c r="B225" s="100">
        <f ca="1">VLOOKUP($A225,[2]CurveFetch!$D$8:$R$1000,2,0)</f>
        <v>5.08</v>
      </c>
      <c r="C225" s="100">
        <f ca="1">VLOOKUP($A225,[2]CurveFetch!$D$8:$R$1000,7,0)</f>
        <v>0.3775</v>
      </c>
      <c r="D225" s="100">
        <f ca="1">VLOOKUP($A225,[2]CurveFetch!$D$8:$R$1000,5,0)</f>
        <v>0</v>
      </c>
      <c r="E225" s="100">
        <f ca="1">VLOOKUP($A225,[2]CurveFetch!$D$8:$R$1000,4,0)</f>
        <v>0</v>
      </c>
      <c r="F225" s="100">
        <f ca="1">VLOOKUP($A225,[2]CurveFetch!$D$8:$R$1000,15,0)</f>
        <v>0</v>
      </c>
      <c r="G225" s="100">
        <f ca="1">VLOOKUP($A225,[2]CurveFetch!$D$8:$R$1000,3,0)</f>
        <v>0</v>
      </c>
      <c r="H225" s="100">
        <f ca="1">VLOOKUP($A225,[2]CurveFetch!$D$8:$R$1000,9,0)</f>
        <v>0</v>
      </c>
      <c r="I225" s="100">
        <f ca="1">VLOOKUP($A225,[2]CurveFetch!$D$8:$R$1000,11,0)</f>
        <v>6.3366097362653001E-2</v>
      </c>
      <c r="J225" s="100">
        <f ca="1">VLOOKUP($A225,[2]CurveFetch!$D$8:$R$1000,8,0)</f>
        <v>0</v>
      </c>
      <c r="K225" s="100">
        <f t="shared" ca="1" si="57"/>
        <v>0.3775</v>
      </c>
      <c r="L225" s="100">
        <f t="shared" ca="1" si="58"/>
        <v>0.3775</v>
      </c>
      <c r="M225" s="100">
        <f t="shared" ca="1" si="63"/>
        <v>40.931250000000006</v>
      </c>
      <c r="N225" s="97">
        <f t="shared" ca="1" si="64"/>
        <v>43678</v>
      </c>
      <c r="O225" s="100">
        <f ca="1">VLOOKUP($A225,[2]CurveFetch!$D$8:$V$1000,16,0)</f>
        <v>70.833100000000002</v>
      </c>
      <c r="P225" s="141">
        <f t="shared" ca="1" si="59"/>
        <v>35.416550000000001</v>
      </c>
      <c r="Q225" s="100">
        <f ca="1">VLOOKUP($A225,[2]CurveFetch!$D$8:$V$1000,16,0)</f>
        <v>70.833100000000002</v>
      </c>
      <c r="R225" s="141">
        <f t="shared" ca="1" si="60"/>
        <v>35.416550000000001</v>
      </c>
      <c r="S225" s="100">
        <f ca="1">VLOOKUP($A225,[2]CurveFetch!$D$8:$V$1000,16,0)</f>
        <v>70.833100000000002</v>
      </c>
      <c r="T225" s="141">
        <f t="shared" ca="1" si="61"/>
        <v>35.416550000000001</v>
      </c>
    </row>
    <row r="226" spans="1:20" x14ac:dyDescent="0.2">
      <c r="A226" s="97">
        <f t="shared" ca="1" si="62"/>
        <v>43709</v>
      </c>
      <c r="B226" s="100">
        <f ca="1">VLOOKUP($A226,[2]CurveFetch!$D$8:$R$1000,2,0)</f>
        <v>5.101</v>
      </c>
      <c r="C226" s="100">
        <f ca="1">VLOOKUP($A226,[2]CurveFetch!$D$8:$R$1000,7,0)</f>
        <v>0.3775</v>
      </c>
      <c r="D226" s="100">
        <f ca="1">VLOOKUP($A226,[2]CurveFetch!$D$8:$R$1000,5,0)</f>
        <v>0</v>
      </c>
      <c r="E226" s="100">
        <f ca="1">VLOOKUP($A226,[2]CurveFetch!$D$8:$R$1000,4,0)</f>
        <v>0</v>
      </c>
      <c r="F226" s="100">
        <f ca="1">VLOOKUP($A226,[2]CurveFetch!$D$8:$R$1000,15,0)</f>
        <v>0</v>
      </c>
      <c r="G226" s="100">
        <f ca="1">VLOOKUP($A226,[2]CurveFetch!$D$8:$R$1000,3,0)</f>
        <v>0</v>
      </c>
      <c r="H226" s="100">
        <f ca="1">VLOOKUP($A226,[2]CurveFetch!$D$8:$R$1000,9,0)</f>
        <v>0</v>
      </c>
      <c r="I226" s="100">
        <f ca="1">VLOOKUP($A226,[2]CurveFetch!$D$8:$R$1000,11,0)</f>
        <v>6.3392752153154E-2</v>
      </c>
      <c r="J226" s="100">
        <f ca="1">VLOOKUP($A226,[2]CurveFetch!$D$8:$R$1000,8,0)</f>
        <v>0</v>
      </c>
      <c r="K226" s="100">
        <f t="shared" ca="1" si="57"/>
        <v>0.3775</v>
      </c>
      <c r="L226" s="100">
        <f t="shared" ca="1" si="58"/>
        <v>0.3775</v>
      </c>
      <c r="M226" s="100">
        <f t="shared" ca="1" si="63"/>
        <v>41.088750000000005</v>
      </c>
      <c r="N226" s="97">
        <f t="shared" ca="1" si="64"/>
        <v>43709</v>
      </c>
      <c r="O226" s="100">
        <f ca="1">VLOOKUP($A226,[2]CurveFetch!$D$8:$V$1000,16,0)</f>
        <v>50.833100000000002</v>
      </c>
      <c r="P226" s="141">
        <f t="shared" ca="1" si="59"/>
        <v>25.416550000000001</v>
      </c>
      <c r="Q226" s="100">
        <f ca="1">VLOOKUP($A226,[2]CurveFetch!$D$8:$V$1000,16,0)</f>
        <v>50.833100000000002</v>
      </c>
      <c r="R226" s="141">
        <f t="shared" ca="1" si="60"/>
        <v>25.416550000000001</v>
      </c>
      <c r="S226" s="100">
        <f ca="1">VLOOKUP($A226,[2]CurveFetch!$D$8:$V$1000,16,0)</f>
        <v>50.833100000000002</v>
      </c>
      <c r="T226" s="141">
        <f t="shared" ca="1" si="61"/>
        <v>25.416550000000001</v>
      </c>
    </row>
    <row r="227" spans="1:20" x14ac:dyDescent="0.2">
      <c r="A227" s="97">
        <f t="shared" ca="1" si="62"/>
        <v>43739</v>
      </c>
      <c r="B227" s="100">
        <f ca="1">VLOOKUP($A227,[2]CurveFetch!$D$8:$R$1000,2,0)</f>
        <v>5.1310000000000002</v>
      </c>
      <c r="C227" s="100">
        <f ca="1">VLOOKUP($A227,[2]CurveFetch!$D$8:$R$1000,7,0)</f>
        <v>0.3775</v>
      </c>
      <c r="D227" s="100">
        <f ca="1">VLOOKUP($A227,[2]CurveFetch!$D$8:$R$1000,5,0)</f>
        <v>0</v>
      </c>
      <c r="E227" s="100">
        <f ca="1">VLOOKUP($A227,[2]CurveFetch!$D$8:$R$1000,4,0)</f>
        <v>0</v>
      </c>
      <c r="F227" s="100">
        <f ca="1">VLOOKUP($A227,[2]CurveFetch!$D$8:$R$1000,15,0)</f>
        <v>0</v>
      </c>
      <c r="G227" s="100">
        <f ca="1">VLOOKUP($A227,[2]CurveFetch!$D$8:$R$1000,3,0)</f>
        <v>0</v>
      </c>
      <c r="H227" s="100">
        <f ca="1">VLOOKUP($A227,[2]CurveFetch!$D$8:$R$1000,9,0)</f>
        <v>0</v>
      </c>
      <c r="I227" s="100">
        <f ca="1">VLOOKUP($A227,[2]CurveFetch!$D$8:$R$1000,11,0)</f>
        <v>6.3418547111928E-2</v>
      </c>
      <c r="J227" s="100">
        <f ca="1">VLOOKUP($A227,[2]CurveFetch!$D$8:$R$1000,8,0)</f>
        <v>0</v>
      </c>
      <c r="K227" s="100">
        <f t="shared" ca="1" si="57"/>
        <v>0.3775</v>
      </c>
      <c r="L227" s="100">
        <f t="shared" ca="1" si="58"/>
        <v>0.3775</v>
      </c>
      <c r="M227" s="100">
        <f t="shared" ca="1" si="63"/>
        <v>41.313750000000006</v>
      </c>
      <c r="N227" s="97">
        <f t="shared" ca="1" si="64"/>
        <v>43739</v>
      </c>
      <c r="O227" s="100">
        <f ca="1">VLOOKUP($A227,[2]CurveFetch!$D$8:$V$1000,16,0)</f>
        <v>68.626900000000006</v>
      </c>
      <c r="P227" s="141">
        <f t="shared" ca="1" si="59"/>
        <v>34.313450000000003</v>
      </c>
      <c r="Q227" s="100">
        <f ca="1">VLOOKUP($A227,[2]CurveFetch!$D$8:$V$1000,16,0)</f>
        <v>68.626900000000006</v>
      </c>
      <c r="R227" s="141">
        <f t="shared" ca="1" si="60"/>
        <v>34.313450000000003</v>
      </c>
      <c r="S227" s="100">
        <f ca="1">VLOOKUP($A227,[2]CurveFetch!$D$8:$V$1000,16,0)</f>
        <v>68.626900000000006</v>
      </c>
      <c r="T227" s="141">
        <f t="shared" ca="1" si="61"/>
        <v>34.313450000000003</v>
      </c>
    </row>
    <row r="228" spans="1:20" x14ac:dyDescent="0.2">
      <c r="A228" s="97">
        <f t="shared" ca="1" si="62"/>
        <v>43770</v>
      </c>
      <c r="B228" s="100">
        <f ca="1">VLOOKUP($A228,[2]CurveFetch!$D$8:$R$1000,2,0)</f>
        <v>5.2709999999999999</v>
      </c>
      <c r="C228" s="100">
        <f ca="1">VLOOKUP($A228,[2]CurveFetch!$D$8:$R$1000,7,0)</f>
        <v>0.31</v>
      </c>
      <c r="D228" s="100">
        <f ca="1">VLOOKUP($A228,[2]CurveFetch!$D$8:$R$1000,5,0)</f>
        <v>0</v>
      </c>
      <c r="E228" s="100">
        <f ca="1">VLOOKUP($A228,[2]CurveFetch!$D$8:$R$1000,4,0)</f>
        <v>0</v>
      </c>
      <c r="F228" s="100">
        <f ca="1">VLOOKUP($A228,[2]CurveFetch!$D$8:$R$1000,15,0)</f>
        <v>0</v>
      </c>
      <c r="G228" s="100">
        <f ca="1">VLOOKUP($A228,[2]CurveFetch!$D$8:$R$1000,3,0)</f>
        <v>0</v>
      </c>
      <c r="H228" s="100">
        <f ca="1">VLOOKUP($A228,[2]CurveFetch!$D$8:$R$1000,9,0)</f>
        <v>0</v>
      </c>
      <c r="I228" s="100">
        <f ca="1">VLOOKUP($A228,[2]CurveFetch!$D$8:$R$1000,11,0)</f>
        <v>6.3445201902893003E-2</v>
      </c>
      <c r="J228" s="100">
        <f ca="1">VLOOKUP($A228,[2]CurveFetch!$D$8:$R$1000,8,0)</f>
        <v>0</v>
      </c>
      <c r="K228" s="100">
        <f t="shared" ca="1" si="57"/>
        <v>0.31</v>
      </c>
      <c r="L228" s="100">
        <f t="shared" ca="1" si="58"/>
        <v>0.31</v>
      </c>
      <c r="M228" s="100">
        <f t="shared" ca="1" si="63"/>
        <v>41.857499999999995</v>
      </c>
      <c r="N228" s="97">
        <f t="shared" ca="1" si="64"/>
        <v>43770</v>
      </c>
      <c r="O228" s="100">
        <f ca="1">VLOOKUP($A228,[2]CurveFetch!$D$8:$V$1000,16,0)</f>
        <v>38.626899999999999</v>
      </c>
      <c r="P228" s="141">
        <f t="shared" ca="1" si="59"/>
        <v>19.31345</v>
      </c>
      <c r="Q228" s="100">
        <f ca="1">VLOOKUP($A228,[2]CurveFetch!$D$8:$V$1000,16,0)</f>
        <v>38.626899999999999</v>
      </c>
      <c r="R228" s="141">
        <f t="shared" ca="1" si="60"/>
        <v>19.31345</v>
      </c>
      <c r="S228" s="100">
        <f ca="1">VLOOKUP($A228,[2]CurveFetch!$D$8:$V$1000,16,0)</f>
        <v>38.626899999999999</v>
      </c>
      <c r="T228" s="141">
        <f t="shared" ca="1" si="61"/>
        <v>19.31345</v>
      </c>
    </row>
    <row r="229" spans="1:20" x14ac:dyDescent="0.2">
      <c r="A229" s="97">
        <f t="shared" ca="1" si="62"/>
        <v>43800</v>
      </c>
      <c r="B229" s="100">
        <f ca="1">VLOOKUP($A229,[2]CurveFetch!$D$8:$R$1000,2,0)</f>
        <v>5.3959999999999999</v>
      </c>
      <c r="C229" s="100">
        <f ca="1">VLOOKUP($A229,[2]CurveFetch!$D$8:$R$1000,7,0)</f>
        <v>0.31</v>
      </c>
      <c r="D229" s="100">
        <f ca="1">VLOOKUP($A229,[2]CurveFetch!$D$8:$R$1000,5,0)</f>
        <v>0</v>
      </c>
      <c r="E229" s="100">
        <f ca="1">VLOOKUP($A229,[2]CurveFetch!$D$8:$R$1000,4,0)</f>
        <v>0</v>
      </c>
      <c r="F229" s="100">
        <f ca="1">VLOOKUP($A229,[2]CurveFetch!$D$8:$R$1000,15,0)</f>
        <v>0</v>
      </c>
      <c r="G229" s="100">
        <f ca="1">VLOOKUP($A229,[2]CurveFetch!$D$8:$R$1000,3,0)</f>
        <v>0</v>
      </c>
      <c r="H229" s="100">
        <f ca="1">VLOOKUP($A229,[2]CurveFetch!$D$8:$R$1000,9,0)</f>
        <v>0</v>
      </c>
      <c r="I229" s="100">
        <f ca="1">VLOOKUP($A229,[2]CurveFetch!$D$8:$R$1000,11,0)</f>
        <v>6.3470996862116005E-2</v>
      </c>
      <c r="J229" s="100">
        <f ca="1">VLOOKUP($A229,[2]CurveFetch!$D$8:$R$1000,8,0)</f>
        <v>0</v>
      </c>
      <c r="K229" s="100">
        <f t="shared" ca="1" si="57"/>
        <v>0.31</v>
      </c>
      <c r="L229" s="100">
        <f t="shared" ca="1" si="58"/>
        <v>0.31</v>
      </c>
      <c r="M229" s="100">
        <f t="shared" ca="1" si="63"/>
        <v>42.794999999999995</v>
      </c>
      <c r="N229" s="97">
        <f t="shared" ca="1" si="64"/>
        <v>43800</v>
      </c>
      <c r="O229" s="100">
        <f ca="1">VLOOKUP($A229,[2]CurveFetch!$D$8:$V$1000,16,0)</f>
        <v>23.626899999999999</v>
      </c>
      <c r="P229" s="141">
        <f t="shared" ca="1" si="59"/>
        <v>11.81345</v>
      </c>
      <c r="Q229" s="100">
        <f ca="1">VLOOKUP($A229,[2]CurveFetch!$D$8:$V$1000,16,0)</f>
        <v>23.626899999999999</v>
      </c>
      <c r="R229" s="141">
        <f t="shared" ca="1" si="60"/>
        <v>11.81345</v>
      </c>
      <c r="S229" s="100">
        <f ca="1">VLOOKUP($A229,[2]CurveFetch!$D$8:$V$1000,16,0)</f>
        <v>23.626899999999999</v>
      </c>
      <c r="T229" s="141">
        <f t="shared" ca="1" si="61"/>
        <v>11.81345</v>
      </c>
    </row>
    <row r="230" spans="1:20" x14ac:dyDescent="0.2">
      <c r="A230" s="97">
        <f t="shared" ca="1" si="62"/>
        <v>43831</v>
      </c>
      <c r="B230" s="100">
        <f ca="1">VLOOKUP($A230,[2]CurveFetch!$D$8:$R$1000,2,0)</f>
        <v>5.5750000000000002</v>
      </c>
      <c r="C230" s="100">
        <f ca="1">VLOOKUP($A230,[2]CurveFetch!$D$8:$R$1000,7,0)</f>
        <v>0.31</v>
      </c>
      <c r="D230" s="100">
        <f ca="1">VLOOKUP($A230,[2]CurveFetch!$D$8:$R$1000,5,0)</f>
        <v>0</v>
      </c>
      <c r="E230" s="100">
        <f ca="1">VLOOKUP($A230,[2]CurveFetch!$D$8:$R$1000,4,0)</f>
        <v>0</v>
      </c>
      <c r="F230" s="100">
        <f ca="1">VLOOKUP($A230,[2]CurveFetch!$D$8:$R$1000,15,0)</f>
        <v>0</v>
      </c>
      <c r="G230" s="100">
        <f ca="1">VLOOKUP($A230,[2]CurveFetch!$D$8:$R$1000,3,0)</f>
        <v>0</v>
      </c>
      <c r="H230" s="100">
        <f ca="1">VLOOKUP($A230,[2]CurveFetch!$D$8:$R$1000,9,0)</f>
        <v>0</v>
      </c>
      <c r="I230" s="100">
        <f ca="1">VLOOKUP($A230,[2]CurveFetch!$D$8:$R$1000,11,0)</f>
        <v>6.3497651653543999E-2</v>
      </c>
      <c r="J230" s="100">
        <f ca="1">VLOOKUP($A230,[2]CurveFetch!$D$8:$R$1000,8,0)</f>
        <v>0</v>
      </c>
      <c r="K230" s="100">
        <f t="shared" ca="1" si="57"/>
        <v>0.31</v>
      </c>
      <c r="L230" s="100">
        <f t="shared" ca="1" si="58"/>
        <v>0.31</v>
      </c>
      <c r="M230" s="100">
        <f t="shared" ca="1" si="63"/>
        <v>44.137499999999996</v>
      </c>
      <c r="N230" s="97">
        <f t="shared" ca="1" si="64"/>
        <v>43831</v>
      </c>
      <c r="O230" s="100">
        <f ca="1">VLOOKUP($A230,[2]CurveFetch!$D$8:$V$1000,16,0)</f>
        <v>55.200099999999999</v>
      </c>
      <c r="P230" s="141">
        <f t="shared" ca="1" si="59"/>
        <v>27.60005</v>
      </c>
      <c r="Q230" s="100">
        <f ca="1">VLOOKUP($A230,[2]CurveFetch!$D$8:$V$1000,16,0)</f>
        <v>55.200099999999999</v>
      </c>
      <c r="R230" s="141">
        <f t="shared" ca="1" si="60"/>
        <v>27.60005</v>
      </c>
      <c r="S230" s="100">
        <f ca="1">VLOOKUP($A230,[2]CurveFetch!$D$8:$V$1000,16,0)</f>
        <v>55.200099999999999</v>
      </c>
      <c r="T230" s="141">
        <f t="shared" ca="1" si="61"/>
        <v>27.60005</v>
      </c>
    </row>
    <row r="231" spans="1:20" x14ac:dyDescent="0.2">
      <c r="A231" s="97">
        <f t="shared" ca="1" si="62"/>
        <v>43862</v>
      </c>
      <c r="B231" s="100">
        <f ca="1">VLOOKUP($A231,[2]CurveFetch!$D$8:$R$1000,2,0)</f>
        <v>5.4690000000000003</v>
      </c>
      <c r="C231" s="100">
        <f ca="1">VLOOKUP($A231,[2]CurveFetch!$D$8:$R$1000,7,0)</f>
        <v>0.31</v>
      </c>
      <c r="D231" s="100">
        <f ca="1">VLOOKUP($A231,[2]CurveFetch!$D$8:$R$1000,5,0)</f>
        <v>0</v>
      </c>
      <c r="E231" s="100">
        <f ca="1">VLOOKUP($A231,[2]CurveFetch!$D$8:$R$1000,4,0)</f>
        <v>0</v>
      </c>
      <c r="F231" s="100">
        <f ca="1">VLOOKUP($A231,[2]CurveFetch!$D$8:$R$1000,15,0)</f>
        <v>0</v>
      </c>
      <c r="G231" s="100">
        <f ca="1">VLOOKUP($A231,[2]CurveFetch!$D$8:$R$1000,3,0)</f>
        <v>0</v>
      </c>
      <c r="H231" s="100">
        <f ca="1">VLOOKUP($A231,[2]CurveFetch!$D$8:$R$1000,9,0)</f>
        <v>0</v>
      </c>
      <c r="I231" s="100">
        <f ca="1">VLOOKUP($A231,[2]CurveFetch!$D$8:$R$1000,11,0)</f>
        <v>6.3524306445207998E-2</v>
      </c>
      <c r="J231" s="100">
        <f ca="1">VLOOKUP($A231,[2]CurveFetch!$D$8:$R$1000,8,0)</f>
        <v>0</v>
      </c>
      <c r="K231" s="100">
        <f t="shared" ca="1" si="57"/>
        <v>0.31</v>
      </c>
      <c r="L231" s="100">
        <f t="shared" ca="1" si="58"/>
        <v>0.31</v>
      </c>
      <c r="M231" s="100">
        <f t="shared" ca="1" si="63"/>
        <v>43.342500000000001</v>
      </c>
      <c r="N231" s="97">
        <f t="shared" ca="1" si="64"/>
        <v>43862</v>
      </c>
      <c r="O231" s="100">
        <f ca="1">VLOOKUP($A231,[2]CurveFetch!$D$8:$V$1000,16,0)</f>
        <v>45.200099999999999</v>
      </c>
      <c r="P231" s="141">
        <f t="shared" ca="1" si="59"/>
        <v>22.60005</v>
      </c>
      <c r="Q231" s="100">
        <f ca="1">VLOOKUP($A231,[2]CurveFetch!$D$8:$V$1000,16,0)</f>
        <v>45.200099999999999</v>
      </c>
      <c r="R231" s="141">
        <f t="shared" ca="1" si="60"/>
        <v>22.60005</v>
      </c>
      <c r="S231" s="100">
        <f ca="1">VLOOKUP($A231,[2]CurveFetch!$D$8:$V$1000,16,0)</f>
        <v>45.200099999999999</v>
      </c>
      <c r="T231" s="141">
        <f t="shared" ca="1" si="61"/>
        <v>22.60005</v>
      </c>
    </row>
    <row r="232" spans="1:20" x14ac:dyDescent="0.2">
      <c r="A232" s="97">
        <f t="shared" ca="1" si="62"/>
        <v>43891</v>
      </c>
      <c r="B232" s="100">
        <f ca="1">VLOOKUP($A232,[2]CurveFetch!$D$8:$R$1000,2,0)</f>
        <v>5.319</v>
      </c>
      <c r="C232" s="100">
        <f ca="1">VLOOKUP($A232,[2]CurveFetch!$D$8:$R$1000,7,0)</f>
        <v>0.31</v>
      </c>
      <c r="D232" s="100">
        <f ca="1">VLOOKUP($A232,[2]CurveFetch!$D$8:$R$1000,5,0)</f>
        <v>0</v>
      </c>
      <c r="E232" s="100">
        <f ca="1">VLOOKUP($A232,[2]CurveFetch!$D$8:$R$1000,4,0)</f>
        <v>0</v>
      </c>
      <c r="F232" s="100">
        <f ca="1">VLOOKUP($A232,[2]CurveFetch!$D$8:$R$1000,15,0)</f>
        <v>0</v>
      </c>
      <c r="G232" s="100">
        <f ca="1">VLOOKUP($A232,[2]CurveFetch!$D$8:$R$1000,3,0)</f>
        <v>0</v>
      </c>
      <c r="H232" s="100">
        <f ca="1">VLOOKUP($A232,[2]CurveFetch!$D$8:$R$1000,9,0)</f>
        <v>0</v>
      </c>
      <c r="I232" s="100">
        <f ca="1">VLOOKUP($A232,[2]CurveFetch!$D$8:$R$1000,11,0)</f>
        <v>6.3549241573107998E-2</v>
      </c>
      <c r="J232" s="100">
        <f ca="1">VLOOKUP($A232,[2]CurveFetch!$D$8:$R$1000,8,0)</f>
        <v>0</v>
      </c>
      <c r="K232" s="100">
        <f t="shared" ca="1" si="57"/>
        <v>0.31</v>
      </c>
      <c r="L232" s="100">
        <f t="shared" ca="1" si="58"/>
        <v>0.31</v>
      </c>
      <c r="M232" s="100">
        <f t="shared" ca="1" si="63"/>
        <v>42.217499999999994</v>
      </c>
      <c r="N232" s="97">
        <f t="shared" ca="1" si="64"/>
        <v>43891</v>
      </c>
      <c r="O232" s="100">
        <f ca="1">VLOOKUP($A232,[2]CurveFetch!$D$8:$V$1000,16,0)</f>
        <v>35.200099999999999</v>
      </c>
      <c r="P232" s="141">
        <f t="shared" ca="1" si="59"/>
        <v>17.60005</v>
      </c>
      <c r="Q232" s="100">
        <f ca="1">VLOOKUP($A232,[2]CurveFetch!$D$8:$V$1000,16,0)</f>
        <v>35.200099999999999</v>
      </c>
      <c r="R232" s="141">
        <f t="shared" ca="1" si="60"/>
        <v>17.60005</v>
      </c>
      <c r="S232" s="100">
        <f ca="1">VLOOKUP($A232,[2]CurveFetch!$D$8:$V$1000,16,0)</f>
        <v>35.200099999999999</v>
      </c>
      <c r="T232" s="141">
        <f t="shared" ca="1" si="61"/>
        <v>17.60005</v>
      </c>
    </row>
    <row r="233" spans="1:20" x14ac:dyDescent="0.2">
      <c r="A233" s="97">
        <f t="shared" ca="1" si="62"/>
        <v>43922</v>
      </c>
      <c r="B233" s="100">
        <f ca="1">VLOOKUP($A233,[2]CurveFetch!$D$8:$R$1000,2,0)</f>
        <v>5.1360000000000001</v>
      </c>
      <c r="C233" s="100">
        <f ca="1">VLOOKUP($A233,[2]CurveFetch!$D$8:$R$1000,7,0)</f>
        <v>0.3775</v>
      </c>
      <c r="D233" s="100">
        <f ca="1">VLOOKUP($A233,[2]CurveFetch!$D$8:$R$1000,5,0)</f>
        <v>0</v>
      </c>
      <c r="E233" s="100">
        <f ca="1">VLOOKUP($A233,[2]CurveFetch!$D$8:$R$1000,4,0)</f>
        <v>0</v>
      </c>
      <c r="F233" s="100">
        <f ca="1">VLOOKUP($A233,[2]CurveFetch!$D$8:$R$1000,15,0)</f>
        <v>0</v>
      </c>
      <c r="G233" s="100">
        <f ca="1">VLOOKUP($A233,[2]CurveFetch!$D$8:$R$1000,3,0)</f>
        <v>0</v>
      </c>
      <c r="H233" s="100">
        <f ca="1">VLOOKUP($A233,[2]CurveFetch!$D$8:$R$1000,9,0)</f>
        <v>0</v>
      </c>
      <c r="I233" s="100">
        <f ca="1">VLOOKUP($A233,[2]CurveFetch!$D$8:$R$1000,11,0)</f>
        <v>6.3575896365227993E-2</v>
      </c>
      <c r="J233" s="100">
        <f ca="1">VLOOKUP($A233,[2]CurveFetch!$D$8:$R$1000,8,0)</f>
        <v>0</v>
      </c>
      <c r="K233" s="100">
        <f t="shared" ca="1" si="57"/>
        <v>0.3775</v>
      </c>
      <c r="L233" s="100">
        <f t="shared" ca="1" si="58"/>
        <v>0.3775</v>
      </c>
      <c r="M233" s="100">
        <f t="shared" ca="1" si="63"/>
        <v>41.351250000000007</v>
      </c>
      <c r="N233" s="97">
        <f t="shared" ca="1" si="64"/>
        <v>43922</v>
      </c>
      <c r="O233" s="100">
        <f ca="1">VLOOKUP($A233,[2]CurveFetch!$D$8:$V$1000,16,0)</f>
        <v>34.073700000000002</v>
      </c>
      <c r="P233" s="141">
        <f t="shared" ca="1" si="59"/>
        <v>17.036850000000001</v>
      </c>
      <c r="Q233" s="100">
        <f ca="1">VLOOKUP($A233,[2]CurveFetch!$D$8:$V$1000,16,0)</f>
        <v>34.073700000000002</v>
      </c>
      <c r="R233" s="141">
        <f t="shared" ca="1" si="60"/>
        <v>17.036850000000001</v>
      </c>
      <c r="S233" s="100">
        <f ca="1">VLOOKUP($A233,[2]CurveFetch!$D$8:$V$1000,16,0)</f>
        <v>34.073700000000002</v>
      </c>
      <c r="T233" s="141">
        <f t="shared" ca="1" si="61"/>
        <v>17.036850000000001</v>
      </c>
    </row>
    <row r="234" spans="1:20" x14ac:dyDescent="0.2">
      <c r="A234" s="97">
        <f t="shared" ca="1" si="62"/>
        <v>43952</v>
      </c>
      <c r="B234" s="100">
        <f ca="1">VLOOKUP($A234,[2]CurveFetch!$D$8:$R$1000,2,0)</f>
        <v>5.1109999999999998</v>
      </c>
      <c r="C234" s="100">
        <f ca="1">VLOOKUP($A234,[2]CurveFetch!$D$8:$R$1000,7,0)</f>
        <v>0.3775</v>
      </c>
      <c r="D234" s="100">
        <f ca="1">VLOOKUP($A234,[2]CurveFetch!$D$8:$R$1000,5,0)</f>
        <v>0</v>
      </c>
      <c r="E234" s="100">
        <f ca="1">VLOOKUP($A234,[2]CurveFetch!$D$8:$R$1000,4,0)</f>
        <v>0</v>
      </c>
      <c r="F234" s="100">
        <f ca="1">VLOOKUP($A234,[2]CurveFetch!$D$8:$R$1000,15,0)</f>
        <v>0</v>
      </c>
      <c r="G234" s="100">
        <f ca="1">VLOOKUP($A234,[2]CurveFetch!$D$8:$R$1000,3,0)</f>
        <v>0</v>
      </c>
      <c r="H234" s="100">
        <f ca="1">VLOOKUP($A234,[2]CurveFetch!$D$8:$R$1000,9,0)</f>
        <v>0</v>
      </c>
      <c r="I234" s="100">
        <f ca="1">VLOOKUP($A234,[2]CurveFetch!$D$8:$R$1000,11,0)</f>
        <v>6.3601691325569004E-2</v>
      </c>
      <c r="J234" s="100">
        <f ca="1">VLOOKUP($A234,[2]CurveFetch!$D$8:$R$1000,8,0)</f>
        <v>0</v>
      </c>
      <c r="K234" s="100">
        <f t="shared" ca="1" si="57"/>
        <v>0.3775</v>
      </c>
      <c r="L234" s="100">
        <f t="shared" ca="1" si="58"/>
        <v>0.3775</v>
      </c>
      <c r="M234" s="100">
        <f t="shared" ca="1" si="63"/>
        <v>41.16375</v>
      </c>
      <c r="N234" s="97">
        <f t="shared" ca="1" si="64"/>
        <v>43952</v>
      </c>
      <c r="O234" s="100">
        <f ca="1">VLOOKUP($A234,[2]CurveFetch!$D$8:$V$1000,16,0)</f>
        <v>39.073700000000002</v>
      </c>
      <c r="P234" s="141">
        <f t="shared" ca="1" si="59"/>
        <v>19.536850000000001</v>
      </c>
      <c r="Q234" s="100">
        <f ca="1">VLOOKUP($A234,[2]CurveFetch!$D$8:$V$1000,16,0)</f>
        <v>39.073700000000002</v>
      </c>
      <c r="R234" s="141">
        <f t="shared" ca="1" si="60"/>
        <v>19.536850000000001</v>
      </c>
      <c r="S234" s="100">
        <f ca="1">VLOOKUP($A234,[2]CurveFetch!$D$8:$V$1000,16,0)</f>
        <v>39.073700000000002</v>
      </c>
      <c r="T234" s="141">
        <f t="shared" ca="1" si="61"/>
        <v>19.536850000000001</v>
      </c>
    </row>
    <row r="235" spans="1:20" x14ac:dyDescent="0.2">
      <c r="A235" s="97">
        <f t="shared" ca="1" si="62"/>
        <v>43983</v>
      </c>
      <c r="B235" s="100">
        <f ca="1">VLOOKUP($A235,[2]CurveFetch!$D$8:$R$1000,2,0)</f>
        <v>5.14</v>
      </c>
      <c r="C235" s="100">
        <f ca="1">VLOOKUP($A235,[2]CurveFetch!$D$8:$R$1000,7,0)</f>
        <v>0.3775</v>
      </c>
      <c r="D235" s="100">
        <f ca="1">VLOOKUP($A235,[2]CurveFetch!$D$8:$R$1000,5,0)</f>
        <v>0</v>
      </c>
      <c r="E235" s="100">
        <f ca="1">VLOOKUP($A235,[2]CurveFetch!$D$8:$R$1000,4,0)</f>
        <v>0</v>
      </c>
      <c r="F235" s="100">
        <f ca="1">VLOOKUP($A235,[2]CurveFetch!$D$8:$R$1000,15,0)</f>
        <v>0</v>
      </c>
      <c r="G235" s="100">
        <f ca="1">VLOOKUP($A235,[2]CurveFetch!$D$8:$R$1000,3,0)</f>
        <v>0</v>
      </c>
      <c r="H235" s="100">
        <f ca="1">VLOOKUP($A235,[2]CurveFetch!$D$8:$R$1000,9,0)</f>
        <v>0</v>
      </c>
      <c r="I235" s="100">
        <f ca="1">VLOOKUP($A235,[2]CurveFetch!$D$8:$R$1000,11,0)</f>
        <v>6.3628346118154003E-2</v>
      </c>
      <c r="J235" s="100">
        <f ca="1">VLOOKUP($A235,[2]CurveFetch!$D$8:$R$1000,8,0)</f>
        <v>0</v>
      </c>
      <c r="K235" s="100">
        <f t="shared" ca="1" si="57"/>
        <v>0.3775</v>
      </c>
      <c r="L235" s="100">
        <f t="shared" ca="1" si="58"/>
        <v>0.3775</v>
      </c>
      <c r="M235" s="100">
        <f t="shared" ca="1" si="63"/>
        <v>41.381250000000001</v>
      </c>
      <c r="N235" s="97">
        <f t="shared" ca="1" si="64"/>
        <v>43983</v>
      </c>
      <c r="O235" s="100">
        <f ca="1">VLOOKUP($A235,[2]CurveFetch!$D$8:$V$1000,16,0)</f>
        <v>64.073700000000002</v>
      </c>
      <c r="P235" s="141">
        <f t="shared" ca="1" si="59"/>
        <v>32.036850000000001</v>
      </c>
      <c r="Q235" s="100">
        <f ca="1">VLOOKUP($A235,[2]CurveFetch!$D$8:$V$1000,16,0)</f>
        <v>64.073700000000002</v>
      </c>
      <c r="R235" s="141">
        <f t="shared" ca="1" si="60"/>
        <v>32.036850000000001</v>
      </c>
      <c r="S235" s="100">
        <f ca="1">VLOOKUP($A235,[2]CurveFetch!$D$8:$V$1000,16,0)</f>
        <v>64.073700000000002</v>
      </c>
      <c r="T235" s="141">
        <f t="shared" ca="1" si="61"/>
        <v>32.036850000000001</v>
      </c>
    </row>
    <row r="236" spans="1:20" x14ac:dyDescent="0.2">
      <c r="A236" s="97">
        <f t="shared" ca="1" si="62"/>
        <v>44013</v>
      </c>
      <c r="B236" s="100">
        <f ca="1">VLOOKUP($A236,[2]CurveFetch!$D$8:$R$1000,2,0)</f>
        <v>5.17</v>
      </c>
      <c r="C236" s="100">
        <f ca="1">VLOOKUP($A236,[2]CurveFetch!$D$8:$R$1000,7,0)</f>
        <v>0.3775</v>
      </c>
      <c r="D236" s="100">
        <f ca="1">VLOOKUP($A236,[2]CurveFetch!$D$8:$R$1000,5,0)</f>
        <v>0</v>
      </c>
      <c r="E236" s="100">
        <f ca="1">VLOOKUP($A236,[2]CurveFetch!$D$8:$R$1000,4,0)</f>
        <v>0</v>
      </c>
      <c r="F236" s="100">
        <f ca="1">VLOOKUP($A236,[2]CurveFetch!$D$8:$R$1000,15,0)</f>
        <v>0</v>
      </c>
      <c r="G236" s="100">
        <f ca="1">VLOOKUP($A236,[2]CurveFetch!$D$8:$R$1000,3,0)</f>
        <v>0</v>
      </c>
      <c r="H236" s="100">
        <f ca="1">VLOOKUP($A236,[2]CurveFetch!$D$8:$R$1000,9,0)</f>
        <v>0</v>
      </c>
      <c r="I236" s="100">
        <f ca="1">VLOOKUP($A236,[2]CurveFetch!$D$8:$R$1000,11,0)</f>
        <v>6.3654141078943002E-2</v>
      </c>
      <c r="J236" s="100">
        <f ca="1">VLOOKUP($A236,[2]CurveFetch!$D$8:$R$1000,8,0)</f>
        <v>0</v>
      </c>
      <c r="K236" s="100">
        <f t="shared" ca="1" si="57"/>
        <v>0.3775</v>
      </c>
      <c r="L236" s="100">
        <f t="shared" ca="1" si="58"/>
        <v>0.3775</v>
      </c>
      <c r="M236" s="100">
        <f t="shared" ca="1" si="63"/>
        <v>41.606250000000003</v>
      </c>
      <c r="N236" s="97">
        <f t="shared" ca="1" si="64"/>
        <v>44013</v>
      </c>
      <c r="O236" s="100">
        <f ca="1">VLOOKUP($A236,[2]CurveFetch!$D$8:$V$1000,16,0)</f>
        <v>61.172699999999999</v>
      </c>
      <c r="P236" s="141">
        <f t="shared" ca="1" si="59"/>
        <v>30.586349999999999</v>
      </c>
      <c r="Q236" s="100">
        <f ca="1">VLOOKUP($A236,[2]CurveFetch!$D$8:$V$1000,16,0)</f>
        <v>61.172699999999999</v>
      </c>
      <c r="R236" s="141">
        <f t="shared" ca="1" si="60"/>
        <v>30.586349999999999</v>
      </c>
      <c r="S236" s="100">
        <f ca="1">VLOOKUP($A236,[2]CurveFetch!$D$8:$V$1000,16,0)</f>
        <v>61.172699999999999</v>
      </c>
      <c r="T236" s="141">
        <f t="shared" ca="1" si="61"/>
        <v>30.586349999999999</v>
      </c>
    </row>
    <row r="237" spans="1:20" x14ac:dyDescent="0.2">
      <c r="A237" s="97">
        <f t="shared" ca="1" si="62"/>
        <v>44044</v>
      </c>
      <c r="B237" s="100">
        <f ca="1">VLOOKUP($A237,[2]CurveFetch!$D$8:$R$1000,2,0)</f>
        <v>5.19</v>
      </c>
      <c r="C237" s="100">
        <f ca="1">VLOOKUP($A237,[2]CurveFetch!$D$8:$R$1000,7,0)</f>
        <v>0.3775</v>
      </c>
      <c r="D237" s="100">
        <f ca="1">VLOOKUP($A237,[2]CurveFetch!$D$8:$R$1000,5,0)</f>
        <v>0</v>
      </c>
      <c r="E237" s="100">
        <f ca="1">VLOOKUP($A237,[2]CurveFetch!$D$8:$R$1000,4,0)</f>
        <v>0</v>
      </c>
      <c r="F237" s="100">
        <f ca="1">VLOOKUP($A237,[2]CurveFetch!$D$8:$R$1000,15,0)</f>
        <v>0</v>
      </c>
      <c r="G237" s="100">
        <f ca="1">VLOOKUP($A237,[2]CurveFetch!$D$8:$R$1000,3,0)</f>
        <v>0</v>
      </c>
      <c r="H237" s="100">
        <f ca="1">VLOOKUP($A237,[2]CurveFetch!$D$8:$R$1000,9,0)</f>
        <v>0</v>
      </c>
      <c r="I237" s="100">
        <f ca="1">VLOOKUP($A237,[2]CurveFetch!$D$8:$R$1000,11,0)</f>
        <v>6.3680795871999998E-2</v>
      </c>
      <c r="J237" s="100">
        <f ca="1">VLOOKUP($A237,[2]CurveFetch!$D$8:$R$1000,8,0)</f>
        <v>0</v>
      </c>
      <c r="K237" s="100">
        <f t="shared" ca="1" si="57"/>
        <v>0.3775</v>
      </c>
      <c r="L237" s="100">
        <f t="shared" ca="1" si="58"/>
        <v>0.3775</v>
      </c>
      <c r="M237" s="100">
        <f t="shared" ca="1" si="63"/>
        <v>41.756250000000009</v>
      </c>
      <c r="N237" s="97">
        <f t="shared" ca="1" si="64"/>
        <v>44044</v>
      </c>
      <c r="O237" s="100">
        <f ca="1">VLOOKUP($A237,[2]CurveFetch!$D$8:$V$1000,16,0)</f>
        <v>71.172700000000006</v>
      </c>
      <c r="P237" s="141">
        <f t="shared" ca="1" si="59"/>
        <v>35.586350000000003</v>
      </c>
      <c r="Q237" s="100">
        <f ca="1">VLOOKUP($A237,[2]CurveFetch!$D$8:$V$1000,16,0)</f>
        <v>71.172700000000006</v>
      </c>
      <c r="R237" s="141">
        <f t="shared" ca="1" si="60"/>
        <v>35.586350000000003</v>
      </c>
      <c r="S237" s="100">
        <f ca="1">VLOOKUP($A237,[2]CurveFetch!$D$8:$V$1000,16,0)</f>
        <v>71.172700000000006</v>
      </c>
      <c r="T237" s="141">
        <f t="shared" ca="1" si="61"/>
        <v>35.586350000000003</v>
      </c>
    </row>
    <row r="238" spans="1:20" x14ac:dyDescent="0.2">
      <c r="A238" s="97">
        <f t="shared" ca="1" si="62"/>
        <v>44075</v>
      </c>
      <c r="B238" s="100">
        <f ca="1">VLOOKUP($A238,[2]CurveFetch!$D$8:$R$1000,2,0)</f>
        <v>5.2110000000000003</v>
      </c>
      <c r="C238" s="100">
        <f ca="1">VLOOKUP($A238,[2]CurveFetch!$D$8:$R$1000,7,0)</f>
        <v>0.3775</v>
      </c>
      <c r="D238" s="100">
        <f ca="1">VLOOKUP($A238,[2]CurveFetch!$D$8:$R$1000,5,0)</f>
        <v>0</v>
      </c>
      <c r="E238" s="100">
        <f ca="1">VLOOKUP($A238,[2]CurveFetch!$D$8:$R$1000,4,0)</f>
        <v>0</v>
      </c>
      <c r="F238" s="100">
        <f ca="1">VLOOKUP($A238,[2]CurveFetch!$D$8:$R$1000,15,0)</f>
        <v>0</v>
      </c>
      <c r="G238" s="100">
        <f ca="1">VLOOKUP($A238,[2]CurveFetch!$D$8:$R$1000,3,0)</f>
        <v>0</v>
      </c>
      <c r="H238" s="100">
        <f ca="1">VLOOKUP($A238,[2]CurveFetch!$D$8:$R$1000,9,0)</f>
        <v>0</v>
      </c>
      <c r="I238" s="100">
        <f ca="1">VLOOKUP($A238,[2]CurveFetch!$D$8:$R$1000,11,0)</f>
        <v>6.3707450665274001E-2</v>
      </c>
      <c r="J238" s="100">
        <f ca="1">VLOOKUP($A238,[2]CurveFetch!$D$8:$R$1000,8,0)</f>
        <v>0</v>
      </c>
      <c r="K238" s="100">
        <f t="shared" ca="1" si="57"/>
        <v>0.3775</v>
      </c>
      <c r="L238" s="100">
        <f t="shared" ca="1" si="58"/>
        <v>0.3775</v>
      </c>
      <c r="M238" s="100">
        <f t="shared" ca="1" si="63"/>
        <v>41.913750000000007</v>
      </c>
      <c r="N238" s="97">
        <f t="shared" ca="1" si="64"/>
        <v>44075</v>
      </c>
      <c r="O238" s="100">
        <f ca="1">VLOOKUP($A238,[2]CurveFetch!$D$8:$V$1000,16,0)</f>
        <v>51.172699999999999</v>
      </c>
      <c r="P238" s="141">
        <f t="shared" ca="1" si="59"/>
        <v>25.586349999999999</v>
      </c>
      <c r="Q238" s="100">
        <f ca="1">VLOOKUP($A238,[2]CurveFetch!$D$8:$V$1000,16,0)</f>
        <v>51.172699999999999</v>
      </c>
      <c r="R238" s="141">
        <f t="shared" ca="1" si="60"/>
        <v>25.586349999999999</v>
      </c>
      <c r="S238" s="100">
        <f ca="1">VLOOKUP($A238,[2]CurveFetch!$D$8:$V$1000,16,0)</f>
        <v>51.172699999999999</v>
      </c>
      <c r="T238" s="141">
        <f t="shared" ca="1" si="61"/>
        <v>25.586349999999999</v>
      </c>
    </row>
    <row r="239" spans="1:20" x14ac:dyDescent="0.2">
      <c r="A239" s="97">
        <f t="shared" ca="1" si="62"/>
        <v>44105</v>
      </c>
      <c r="B239" s="100">
        <f ca="1">VLOOKUP($A239,[2]CurveFetch!$D$8:$R$1000,2,0)</f>
        <v>5.2409999999999997</v>
      </c>
      <c r="C239" s="100">
        <f ca="1">VLOOKUP($A239,[2]CurveFetch!$D$8:$R$1000,7,0)</f>
        <v>0.3775</v>
      </c>
      <c r="D239" s="100">
        <f ca="1">VLOOKUP($A239,[2]CurveFetch!$D$8:$R$1000,5,0)</f>
        <v>0</v>
      </c>
      <c r="E239" s="100">
        <f ca="1">VLOOKUP($A239,[2]CurveFetch!$D$8:$R$1000,4,0)</f>
        <v>0</v>
      </c>
      <c r="F239" s="100">
        <f ca="1">VLOOKUP($A239,[2]CurveFetch!$D$8:$R$1000,15,0)</f>
        <v>0</v>
      </c>
      <c r="G239" s="100">
        <f ca="1">VLOOKUP($A239,[2]CurveFetch!$D$8:$R$1000,3,0)</f>
        <v>0</v>
      </c>
      <c r="H239" s="100">
        <f ca="1">VLOOKUP($A239,[2]CurveFetch!$D$8:$R$1000,9,0)</f>
        <v>0</v>
      </c>
      <c r="I239" s="100">
        <f ca="1">VLOOKUP($A239,[2]CurveFetch!$D$8:$R$1000,11,0)</f>
        <v>6.3733245626741E-2</v>
      </c>
      <c r="J239" s="100">
        <f ca="1">VLOOKUP($A239,[2]CurveFetch!$D$8:$R$1000,8,0)</f>
        <v>0</v>
      </c>
      <c r="K239" s="100">
        <f t="shared" ca="1" si="57"/>
        <v>0.3775</v>
      </c>
      <c r="L239" s="100">
        <f t="shared" ca="1" si="58"/>
        <v>0.3775</v>
      </c>
      <c r="M239" s="100">
        <f t="shared" ca="1" si="63"/>
        <v>42.138750000000002</v>
      </c>
      <c r="N239" s="97">
        <f t="shared" ca="1" si="64"/>
        <v>44105</v>
      </c>
      <c r="O239" s="100">
        <f ca="1">VLOOKUP($A239,[2]CurveFetch!$D$8:$V$1000,16,0)</f>
        <v>68.842399999999998</v>
      </c>
      <c r="P239" s="141">
        <f t="shared" ca="1" si="59"/>
        <v>34.421199999999999</v>
      </c>
      <c r="Q239" s="100">
        <f ca="1">VLOOKUP($A239,[2]CurveFetch!$D$8:$V$1000,16,0)</f>
        <v>68.842399999999998</v>
      </c>
      <c r="R239" s="141">
        <f t="shared" ca="1" si="60"/>
        <v>34.421199999999999</v>
      </c>
      <c r="S239" s="100">
        <f ca="1">VLOOKUP($A239,[2]CurveFetch!$D$8:$V$1000,16,0)</f>
        <v>68.842399999999998</v>
      </c>
      <c r="T239" s="141">
        <f t="shared" ca="1" si="61"/>
        <v>34.421199999999999</v>
      </c>
    </row>
    <row r="240" spans="1:20" x14ac:dyDescent="0.2">
      <c r="A240" s="97">
        <f t="shared" ca="1" si="62"/>
        <v>44136</v>
      </c>
      <c r="B240" s="100">
        <f ca="1">VLOOKUP($A240,[2]CurveFetch!$D$8:$R$1000,2,0)</f>
        <v>5.3810000000000002</v>
      </c>
      <c r="C240" s="100">
        <f ca="1">VLOOKUP($A240,[2]CurveFetch!$D$8:$R$1000,7,0)</f>
        <v>0.33</v>
      </c>
      <c r="D240" s="100">
        <f ca="1">VLOOKUP($A240,[2]CurveFetch!$D$8:$R$1000,5,0)</f>
        <v>0</v>
      </c>
      <c r="E240" s="100">
        <f ca="1">VLOOKUP($A240,[2]CurveFetch!$D$8:$R$1000,4,0)</f>
        <v>0</v>
      </c>
      <c r="F240" s="100">
        <f ca="1">VLOOKUP($A240,[2]CurveFetch!$D$8:$R$1000,15,0)</f>
        <v>0</v>
      </c>
      <c r="G240" s="100">
        <f ca="1">VLOOKUP($A240,[2]CurveFetch!$D$8:$R$1000,3,0)</f>
        <v>0</v>
      </c>
      <c r="H240" s="100">
        <f ca="1">VLOOKUP($A240,[2]CurveFetch!$D$8:$R$1000,9,0)</f>
        <v>0</v>
      </c>
      <c r="I240" s="100">
        <f ca="1">VLOOKUP($A240,[2]CurveFetch!$D$8:$R$1000,11,0)</f>
        <v>6.3759900420488999E-2</v>
      </c>
      <c r="J240" s="100">
        <f ca="1">VLOOKUP($A240,[2]CurveFetch!$D$8:$R$1000,8,0)</f>
        <v>0</v>
      </c>
      <c r="K240" s="100">
        <f t="shared" ca="1" si="57"/>
        <v>0.33</v>
      </c>
      <c r="L240" s="100">
        <f t="shared" ca="1" si="58"/>
        <v>0.33</v>
      </c>
      <c r="M240" s="100">
        <f t="shared" ca="1" si="63"/>
        <v>42.832500000000003</v>
      </c>
      <c r="N240" s="97">
        <f t="shared" ca="1" si="64"/>
        <v>44136</v>
      </c>
      <c r="O240" s="100">
        <f ca="1">VLOOKUP($A240,[2]CurveFetch!$D$8:$V$1000,16,0)</f>
        <v>38.842399999999998</v>
      </c>
      <c r="P240" s="141">
        <f t="shared" ca="1" si="59"/>
        <v>19.421199999999999</v>
      </c>
      <c r="Q240" s="100">
        <f ca="1">VLOOKUP($A240,[2]CurveFetch!$D$8:$V$1000,16,0)</f>
        <v>38.842399999999998</v>
      </c>
      <c r="R240" s="141">
        <f t="shared" ca="1" si="60"/>
        <v>19.421199999999999</v>
      </c>
      <c r="S240" s="100">
        <f ca="1">VLOOKUP($A240,[2]CurveFetch!$D$8:$V$1000,16,0)</f>
        <v>38.842399999999998</v>
      </c>
      <c r="T240" s="141">
        <f t="shared" ca="1" si="61"/>
        <v>19.421199999999999</v>
      </c>
    </row>
    <row r="241" spans="1:20" x14ac:dyDescent="0.2">
      <c r="A241" s="97">
        <f t="shared" ca="1" si="62"/>
        <v>44166</v>
      </c>
      <c r="B241" s="100">
        <f ca="1">VLOOKUP($A241,[2]CurveFetch!$D$8:$R$1000,2,0)</f>
        <v>5.5060000000000002</v>
      </c>
      <c r="C241" s="100">
        <f ca="1">VLOOKUP($A241,[2]CurveFetch!$D$8:$R$1000,7,0)</f>
        <v>0.33</v>
      </c>
      <c r="D241" s="100">
        <f ca="1">VLOOKUP($A241,[2]CurveFetch!$D$8:$R$1000,5,0)</f>
        <v>0</v>
      </c>
      <c r="E241" s="100">
        <f ca="1">VLOOKUP($A241,[2]CurveFetch!$D$8:$R$1000,4,0)</f>
        <v>0</v>
      </c>
      <c r="F241" s="100">
        <f ca="1">VLOOKUP($A241,[2]CurveFetch!$D$8:$R$1000,15,0)</f>
        <v>0</v>
      </c>
      <c r="G241" s="100">
        <f ca="1">VLOOKUP($A241,[2]CurveFetch!$D$8:$R$1000,3,0)</f>
        <v>0</v>
      </c>
      <c r="H241" s="100">
        <f ca="1">VLOOKUP($A241,[2]CurveFetch!$D$8:$R$1000,9,0)</f>
        <v>0</v>
      </c>
      <c r="I241" s="100">
        <f ca="1">VLOOKUP($A241,[2]CurveFetch!$D$8:$R$1000,11,0)</f>
        <v>6.3785695382403002E-2</v>
      </c>
      <c r="J241" s="100">
        <f ca="1">VLOOKUP($A241,[2]CurveFetch!$D$8:$R$1000,8,0)</f>
        <v>0</v>
      </c>
      <c r="K241" s="100">
        <f t="shared" ca="1" si="57"/>
        <v>0.33</v>
      </c>
      <c r="L241" s="100">
        <f t="shared" ca="1" si="58"/>
        <v>0.33</v>
      </c>
      <c r="M241" s="100">
        <f t="shared" ca="1" si="63"/>
        <v>43.77</v>
      </c>
      <c r="N241" s="97">
        <f t="shared" ca="1" si="64"/>
        <v>44166</v>
      </c>
      <c r="O241" s="100">
        <f ca="1">VLOOKUP($A241,[2]CurveFetch!$D$8:$V$1000,16,0)</f>
        <v>23.842400000000001</v>
      </c>
      <c r="P241" s="141">
        <f t="shared" ca="1" si="59"/>
        <v>11.921200000000001</v>
      </c>
      <c r="Q241" s="100">
        <f ca="1">VLOOKUP($A241,[2]CurveFetch!$D$8:$V$1000,16,0)</f>
        <v>23.842400000000001</v>
      </c>
      <c r="R241" s="141">
        <f t="shared" ca="1" si="60"/>
        <v>11.921200000000001</v>
      </c>
      <c r="S241" s="100">
        <f ca="1">VLOOKUP($A241,[2]CurveFetch!$D$8:$V$1000,16,0)</f>
        <v>23.842400000000001</v>
      </c>
      <c r="T241" s="141">
        <f t="shared" ca="1" si="61"/>
        <v>11.921200000000001</v>
      </c>
    </row>
    <row r="242" spans="1:20" x14ac:dyDescent="0.2">
      <c r="A242" s="97">
        <f t="shared" ca="1" si="62"/>
        <v>44197</v>
      </c>
      <c r="B242" s="100">
        <f ca="1">VLOOKUP($A242,[2]CurveFetch!$D$8:$R$1000,2,0)</f>
        <v>5.6849999999999996</v>
      </c>
      <c r="C242" s="100">
        <f ca="1">VLOOKUP($A242,[2]CurveFetch!$D$8:$R$1000,7,0)</f>
        <v>0.33</v>
      </c>
      <c r="D242" s="100">
        <f ca="1">VLOOKUP($A242,[2]CurveFetch!$D$8:$R$1000,5,0)</f>
        <v>0</v>
      </c>
      <c r="E242" s="100">
        <f ca="1">VLOOKUP($A242,[2]CurveFetch!$D$8:$R$1000,4,0)</f>
        <v>0</v>
      </c>
      <c r="F242" s="100">
        <f ca="1">VLOOKUP($A242,[2]CurveFetch!$D$8:$R$1000,15,0)</f>
        <v>0</v>
      </c>
      <c r="G242" s="100">
        <f ca="1">VLOOKUP($A242,[2]CurveFetch!$D$8:$R$1000,3,0)</f>
        <v>0</v>
      </c>
      <c r="H242" s="100">
        <f ca="1">VLOOKUP($A242,[2]CurveFetch!$D$8:$R$1000,9,0)</f>
        <v>0</v>
      </c>
      <c r="I242" s="100">
        <f ca="1">VLOOKUP($A242,[2]CurveFetch!$D$8:$R$1000,11,0)</f>
        <v>6.3812350176614005E-2</v>
      </c>
      <c r="J242" s="100">
        <f ca="1">VLOOKUP($A242,[2]CurveFetch!$D$8:$R$1000,8,0)</f>
        <v>0</v>
      </c>
      <c r="K242" s="100">
        <f t="shared" ca="1" si="57"/>
        <v>0.33</v>
      </c>
      <c r="L242" s="100">
        <f t="shared" ca="1" si="58"/>
        <v>0.33</v>
      </c>
      <c r="M242" s="100">
        <f t="shared" ca="1" si="63"/>
        <v>45.112499999999997</v>
      </c>
      <c r="N242" s="97">
        <f t="shared" ca="1" si="64"/>
        <v>44197</v>
      </c>
      <c r="O242" s="100">
        <f ca="1">VLOOKUP($A242,[2]CurveFetch!$D$8:$V$1000,16,0)</f>
        <v>55.425899999999999</v>
      </c>
      <c r="P242" s="141">
        <f t="shared" ca="1" si="59"/>
        <v>27.712949999999999</v>
      </c>
      <c r="Q242" s="100">
        <f ca="1">VLOOKUP($A242,[2]CurveFetch!$D$8:$V$1000,16,0)</f>
        <v>55.425899999999999</v>
      </c>
      <c r="R242" s="141">
        <f t="shared" ca="1" si="60"/>
        <v>27.712949999999999</v>
      </c>
      <c r="S242" s="100">
        <f ca="1">VLOOKUP($A242,[2]CurveFetch!$D$8:$V$1000,16,0)</f>
        <v>55.425899999999999</v>
      </c>
      <c r="T242" s="141">
        <f t="shared" ca="1" si="61"/>
        <v>27.712949999999999</v>
      </c>
    </row>
    <row r="243" spans="1:20" x14ac:dyDescent="0.2">
      <c r="A243" s="97">
        <f t="shared" ca="1" si="62"/>
        <v>44228</v>
      </c>
      <c r="B243" s="100">
        <f ca="1">VLOOKUP($A243,[2]CurveFetch!$D$8:$R$1000,2,0)</f>
        <v>5.5789999999999997</v>
      </c>
      <c r="C243" s="100">
        <f ca="1">VLOOKUP($A243,[2]CurveFetch!$D$8:$R$1000,7,0)</f>
        <v>0.33</v>
      </c>
      <c r="D243" s="100">
        <f ca="1">VLOOKUP($A243,[2]CurveFetch!$D$8:$R$1000,5,0)</f>
        <v>0</v>
      </c>
      <c r="E243" s="100">
        <f ca="1">VLOOKUP($A243,[2]CurveFetch!$D$8:$R$1000,4,0)</f>
        <v>0</v>
      </c>
      <c r="F243" s="100">
        <f ca="1">VLOOKUP($A243,[2]CurveFetch!$D$8:$R$1000,15,0)</f>
        <v>0</v>
      </c>
      <c r="G243" s="100">
        <f ca="1">VLOOKUP($A243,[2]CurveFetch!$D$8:$R$1000,3,0)</f>
        <v>0</v>
      </c>
      <c r="H243" s="100">
        <f ca="1">VLOOKUP($A243,[2]CurveFetch!$D$8:$R$1000,9,0)</f>
        <v>0</v>
      </c>
      <c r="I243" s="100">
        <f ca="1">VLOOKUP($A243,[2]CurveFetch!$D$8:$R$1000,11,0)</f>
        <v>6.3826617474556993E-2</v>
      </c>
      <c r="J243" s="100">
        <f ca="1">VLOOKUP($A243,[2]CurveFetch!$D$8:$R$1000,8,0)</f>
        <v>0</v>
      </c>
      <c r="K243" s="100">
        <f t="shared" ca="1" si="57"/>
        <v>0.33</v>
      </c>
      <c r="L243" s="100">
        <f t="shared" ca="1" si="58"/>
        <v>0.33</v>
      </c>
      <c r="M243" s="100">
        <f t="shared" ca="1" si="63"/>
        <v>44.317499999999995</v>
      </c>
      <c r="N243" s="97">
        <f t="shared" ca="1" si="64"/>
        <v>44228</v>
      </c>
      <c r="O243" s="100">
        <f ca="1">VLOOKUP($A243,[2]CurveFetch!$D$8:$V$1000,16,0)</f>
        <v>45.425899999999999</v>
      </c>
      <c r="P243" s="141">
        <f t="shared" ca="1" si="59"/>
        <v>22.712949999999999</v>
      </c>
      <c r="Q243" s="100">
        <f ca="1">VLOOKUP($A243,[2]CurveFetch!$D$8:$V$1000,16,0)</f>
        <v>45.425899999999999</v>
      </c>
      <c r="R243" s="141">
        <f t="shared" ca="1" si="60"/>
        <v>22.712949999999999</v>
      </c>
      <c r="S243" s="100">
        <f ca="1">VLOOKUP($A243,[2]CurveFetch!$D$8:$V$1000,16,0)</f>
        <v>45.425899999999999</v>
      </c>
      <c r="T243" s="141">
        <f t="shared" ca="1" si="61"/>
        <v>22.712949999999999</v>
      </c>
    </row>
    <row r="244" spans="1:20" x14ac:dyDescent="0.2">
      <c r="A244" s="97">
        <f t="shared" ca="1" si="62"/>
        <v>44256</v>
      </c>
      <c r="B244" s="100">
        <f ca="1">VLOOKUP($A244,[2]CurveFetch!$D$8:$R$1000,2,0)</f>
        <v>5.4290000000000003</v>
      </c>
      <c r="C244" s="100">
        <f ca="1">VLOOKUP($A244,[2]CurveFetch!$D$8:$R$1000,7,0)</f>
        <v>0.33</v>
      </c>
      <c r="D244" s="100">
        <f ca="1">VLOOKUP($A244,[2]CurveFetch!$D$8:$R$1000,5,0)</f>
        <v>0</v>
      </c>
      <c r="E244" s="100">
        <f ca="1">VLOOKUP($A244,[2]CurveFetch!$D$8:$R$1000,4,0)</f>
        <v>0</v>
      </c>
      <c r="F244" s="100">
        <f ca="1">VLOOKUP($A244,[2]CurveFetch!$D$8:$R$1000,15,0)</f>
        <v>0</v>
      </c>
      <c r="G244" s="100">
        <f ca="1">VLOOKUP($A244,[2]CurveFetch!$D$8:$R$1000,3,0)</f>
        <v>0</v>
      </c>
      <c r="H244" s="100">
        <f ca="1">VLOOKUP($A244,[2]CurveFetch!$D$8:$R$1000,9,0)</f>
        <v>0</v>
      </c>
      <c r="I244" s="100">
        <f ca="1">VLOOKUP($A244,[2]CurveFetch!$D$8:$R$1000,11,0)</f>
        <v>6.3824012011130998E-2</v>
      </c>
      <c r="J244" s="100">
        <f ca="1">VLOOKUP($A244,[2]CurveFetch!$D$8:$R$1000,8,0)</f>
        <v>0</v>
      </c>
      <c r="K244" s="100">
        <f t="shared" ca="1" si="57"/>
        <v>0.33</v>
      </c>
      <c r="L244" s="100">
        <f t="shared" ca="1" si="58"/>
        <v>0.33</v>
      </c>
      <c r="M244" s="100">
        <f t="shared" ca="1" si="63"/>
        <v>43.192500000000003</v>
      </c>
      <c r="N244" s="97">
        <f t="shared" ca="1" si="64"/>
        <v>44256</v>
      </c>
      <c r="O244" s="100">
        <f ca="1">VLOOKUP($A244,[2]CurveFetch!$D$8:$V$1000,16,0)</f>
        <v>35.425899999999999</v>
      </c>
      <c r="P244" s="141">
        <f t="shared" ca="1" si="59"/>
        <v>17.712949999999999</v>
      </c>
      <c r="Q244" s="100">
        <f ca="1">VLOOKUP($A244,[2]CurveFetch!$D$8:$V$1000,16,0)</f>
        <v>35.425899999999999</v>
      </c>
      <c r="R244" s="141">
        <f t="shared" ca="1" si="60"/>
        <v>17.712949999999999</v>
      </c>
      <c r="S244" s="100">
        <f ca="1">VLOOKUP($A244,[2]CurveFetch!$D$8:$V$1000,16,0)</f>
        <v>35.425899999999999</v>
      </c>
      <c r="T244" s="141">
        <f t="shared" ca="1" si="61"/>
        <v>17.712949999999999</v>
      </c>
    </row>
    <row r="245" spans="1:20" x14ac:dyDescent="0.2">
      <c r="A245" s="97">
        <f t="shared" ca="1" si="62"/>
        <v>44287</v>
      </c>
      <c r="B245" s="100">
        <f ca="1">VLOOKUP($A245,[2]CurveFetch!$D$8:$R$1000,2,0)</f>
        <v>5.2460000000000004</v>
      </c>
      <c r="C245" s="100">
        <f ca="1">VLOOKUP($A245,[2]CurveFetch!$D$8:$R$1000,7,0)</f>
        <v>0.33</v>
      </c>
      <c r="D245" s="100">
        <f ca="1">VLOOKUP($A245,[2]CurveFetch!$D$8:$R$1000,5,0)</f>
        <v>0</v>
      </c>
      <c r="E245" s="100">
        <f ca="1">VLOOKUP($A245,[2]CurveFetch!$D$8:$R$1000,4,0)</f>
        <v>0</v>
      </c>
      <c r="F245" s="100">
        <f ca="1">VLOOKUP($A245,[2]CurveFetch!$D$8:$R$1000,15,0)</f>
        <v>0</v>
      </c>
      <c r="G245" s="100">
        <f ca="1">VLOOKUP($A245,[2]CurveFetch!$D$8:$R$1000,3,0)</f>
        <v>0</v>
      </c>
      <c r="H245" s="100">
        <f ca="1">VLOOKUP($A245,[2]CurveFetch!$D$8:$R$1000,9,0)</f>
        <v>0</v>
      </c>
      <c r="I245" s="100">
        <f ca="1">VLOOKUP($A245,[2]CurveFetch!$D$8:$R$1000,11,0)</f>
        <v>6.3821127390911003E-2</v>
      </c>
      <c r="J245" s="100">
        <f ca="1">VLOOKUP($A245,[2]CurveFetch!$D$8:$R$1000,8,0)</f>
        <v>0</v>
      </c>
      <c r="K245" s="100">
        <f t="shared" ca="1" si="57"/>
        <v>0.33</v>
      </c>
      <c r="L245" s="100">
        <f t="shared" ca="1" si="58"/>
        <v>0.33</v>
      </c>
      <c r="M245" s="100">
        <f t="shared" ca="1" si="63"/>
        <v>41.820000000000007</v>
      </c>
      <c r="N245" s="97">
        <f t="shared" ca="1" si="64"/>
        <v>44287</v>
      </c>
      <c r="O245" s="100">
        <f ca="1">VLOOKUP($A245,[2]CurveFetch!$D$8:$V$1000,16,0)</f>
        <v>34.303899999999999</v>
      </c>
      <c r="P245" s="141">
        <f t="shared" ca="1" si="59"/>
        <v>17.151949999999999</v>
      </c>
      <c r="Q245" s="100">
        <f ca="1">VLOOKUP($A245,[2]CurveFetch!$D$8:$V$1000,16,0)</f>
        <v>34.303899999999999</v>
      </c>
      <c r="R245" s="141">
        <f t="shared" ca="1" si="60"/>
        <v>17.151949999999999</v>
      </c>
      <c r="S245" s="100">
        <f ca="1">VLOOKUP($A245,[2]CurveFetch!$D$8:$V$1000,16,0)</f>
        <v>34.303899999999999</v>
      </c>
      <c r="T245" s="141">
        <f t="shared" ca="1" si="61"/>
        <v>17.151949999999999</v>
      </c>
    </row>
    <row r="246" spans="1:20" x14ac:dyDescent="0.2">
      <c r="A246" s="97">
        <f t="shared" ca="1" si="62"/>
        <v>44317</v>
      </c>
      <c r="B246" s="100">
        <f ca="1">VLOOKUP($A246,[2]CurveFetch!$D$8:$R$1000,2,0)</f>
        <v>5.2210000000000001</v>
      </c>
      <c r="C246" s="100">
        <f ca="1">VLOOKUP($A246,[2]CurveFetch!$D$8:$R$1000,7,0)</f>
        <v>0.33</v>
      </c>
      <c r="D246" s="100">
        <f ca="1">VLOOKUP($A246,[2]CurveFetch!$D$8:$R$1000,5,0)</f>
        <v>0</v>
      </c>
      <c r="E246" s="100">
        <f ca="1">VLOOKUP($A246,[2]CurveFetch!$D$8:$R$1000,4,0)</f>
        <v>0</v>
      </c>
      <c r="F246" s="100">
        <f ca="1">VLOOKUP($A246,[2]CurveFetch!$D$8:$R$1000,15,0)</f>
        <v>0</v>
      </c>
      <c r="G246" s="100">
        <f ca="1">VLOOKUP($A246,[2]CurveFetch!$D$8:$R$1000,3,0)</f>
        <v>0</v>
      </c>
      <c r="H246" s="100">
        <f ca="1">VLOOKUP($A246,[2]CurveFetch!$D$8:$R$1000,9,0)</f>
        <v>0</v>
      </c>
      <c r="I246" s="100">
        <f ca="1">VLOOKUP($A246,[2]CurveFetch!$D$8:$R$1000,11,0)</f>
        <v>6.3818335822957997E-2</v>
      </c>
      <c r="J246" s="100">
        <f ca="1">VLOOKUP($A246,[2]CurveFetch!$D$8:$R$1000,8,0)</f>
        <v>0</v>
      </c>
      <c r="K246" s="100">
        <f t="shared" ca="1" si="57"/>
        <v>0.33</v>
      </c>
      <c r="L246" s="100">
        <f t="shared" ca="1" si="58"/>
        <v>0.33</v>
      </c>
      <c r="M246" s="100">
        <f t="shared" ca="1" si="63"/>
        <v>41.6325</v>
      </c>
      <c r="N246" s="97">
        <f t="shared" ca="1" si="64"/>
        <v>44317</v>
      </c>
      <c r="O246" s="100">
        <f ca="1">VLOOKUP($A246,[2]CurveFetch!$D$8:$V$1000,16,0)</f>
        <v>39.303899999999999</v>
      </c>
      <c r="P246" s="141">
        <f t="shared" ca="1" si="59"/>
        <v>19.651949999999999</v>
      </c>
      <c r="Q246" s="100">
        <f ca="1">VLOOKUP($A246,[2]CurveFetch!$D$8:$V$1000,16,0)</f>
        <v>39.303899999999999</v>
      </c>
      <c r="R246" s="141">
        <f t="shared" ca="1" si="60"/>
        <v>19.651949999999999</v>
      </c>
      <c r="S246" s="100">
        <f ca="1">VLOOKUP($A246,[2]CurveFetch!$D$8:$V$1000,16,0)</f>
        <v>39.303899999999999</v>
      </c>
      <c r="T246" s="141">
        <f t="shared" ca="1" si="61"/>
        <v>19.651949999999999</v>
      </c>
    </row>
    <row r="247" spans="1:20" x14ac:dyDescent="0.2">
      <c r="A247" s="97">
        <f t="shared" ca="1" si="62"/>
        <v>44348</v>
      </c>
      <c r="B247" s="100">
        <f ca="1">VLOOKUP($A247,[2]CurveFetch!$D$8:$R$1000,2,0)</f>
        <v>5.25</v>
      </c>
      <c r="C247" s="100">
        <f ca="1">VLOOKUP($A247,[2]CurveFetch!$D$8:$R$1000,7,0)</f>
        <v>0.33</v>
      </c>
      <c r="D247" s="100">
        <f ca="1">VLOOKUP($A247,[2]CurveFetch!$D$8:$R$1000,5,0)</f>
        <v>0</v>
      </c>
      <c r="E247" s="100">
        <f ca="1">VLOOKUP($A247,[2]CurveFetch!$D$8:$R$1000,4,0)</f>
        <v>0</v>
      </c>
      <c r="F247" s="100">
        <f ca="1">VLOOKUP($A247,[2]CurveFetch!$D$8:$R$1000,15,0)</f>
        <v>0</v>
      </c>
      <c r="G247" s="100">
        <f ca="1">VLOOKUP($A247,[2]CurveFetch!$D$8:$R$1000,3,0)</f>
        <v>0</v>
      </c>
      <c r="H247" s="100">
        <f ca="1">VLOOKUP($A247,[2]CurveFetch!$D$8:$R$1000,9,0)</f>
        <v>0</v>
      </c>
      <c r="I247" s="100">
        <f ca="1">VLOOKUP($A247,[2]CurveFetch!$D$8:$R$1000,11,0)</f>
        <v>6.3815451202742998E-2</v>
      </c>
      <c r="J247" s="100">
        <f ca="1">VLOOKUP($A247,[2]CurveFetch!$D$8:$R$1000,8,0)</f>
        <v>0</v>
      </c>
      <c r="K247" s="100">
        <f t="shared" ca="1" si="57"/>
        <v>0.33</v>
      </c>
      <c r="L247" s="100">
        <f t="shared" ca="1" si="58"/>
        <v>0.33</v>
      </c>
      <c r="M247" s="100">
        <f t="shared" ca="1" si="63"/>
        <v>41.85</v>
      </c>
      <c r="N247" s="97">
        <f t="shared" ca="1" si="64"/>
        <v>44348</v>
      </c>
      <c r="O247" s="100">
        <f ca="1">VLOOKUP($A247,[2]CurveFetch!$D$8:$V$1000,16,0)</f>
        <v>64.303899999999999</v>
      </c>
      <c r="P247" s="141">
        <f t="shared" ca="1" si="59"/>
        <v>32.151949999999999</v>
      </c>
      <c r="Q247" s="100">
        <f ca="1">VLOOKUP($A247,[2]CurveFetch!$D$8:$V$1000,16,0)</f>
        <v>64.303899999999999</v>
      </c>
      <c r="R247" s="141">
        <f t="shared" ca="1" si="60"/>
        <v>32.151949999999999</v>
      </c>
      <c r="S247" s="100">
        <f ca="1">VLOOKUP($A247,[2]CurveFetch!$D$8:$V$1000,16,0)</f>
        <v>64.303899999999999</v>
      </c>
      <c r="T247" s="141">
        <f t="shared" ca="1" si="61"/>
        <v>32.151949999999999</v>
      </c>
    </row>
    <row r="248" spans="1:20" x14ac:dyDescent="0.2">
      <c r="A248" s="97">
        <f t="shared" ca="1" si="62"/>
        <v>44378</v>
      </c>
      <c r="B248" s="100">
        <f ca="1">VLOOKUP($A248,[2]CurveFetch!$D$8:$R$1000,2,0)</f>
        <v>5.28</v>
      </c>
      <c r="C248" s="100">
        <f ca="1">VLOOKUP($A248,[2]CurveFetch!$D$8:$R$1000,7,0)</f>
        <v>0.33</v>
      </c>
      <c r="D248" s="100">
        <f ca="1">VLOOKUP($A248,[2]CurveFetch!$D$8:$R$1000,5,0)</f>
        <v>0</v>
      </c>
      <c r="E248" s="100">
        <f ca="1">VLOOKUP($A248,[2]CurveFetch!$D$8:$R$1000,4,0)</f>
        <v>0</v>
      </c>
      <c r="F248" s="100">
        <f ca="1">VLOOKUP($A248,[2]CurveFetch!$D$8:$R$1000,15,0)</f>
        <v>0</v>
      </c>
      <c r="G248" s="100">
        <f ca="1">VLOOKUP($A248,[2]CurveFetch!$D$8:$R$1000,3,0)</f>
        <v>0</v>
      </c>
      <c r="H248" s="100">
        <f ca="1">VLOOKUP($A248,[2]CurveFetch!$D$8:$R$1000,9,0)</f>
        <v>0</v>
      </c>
      <c r="I248" s="100">
        <f ca="1">VLOOKUP($A248,[2]CurveFetch!$D$8:$R$1000,11,0)</f>
        <v>6.3812659634797E-2</v>
      </c>
      <c r="J248" s="100">
        <f ca="1">VLOOKUP($A248,[2]CurveFetch!$D$8:$R$1000,8,0)</f>
        <v>0</v>
      </c>
      <c r="K248" s="100">
        <f t="shared" ca="1" si="57"/>
        <v>0.33</v>
      </c>
      <c r="L248" s="100">
        <f t="shared" ca="1" si="58"/>
        <v>0.33</v>
      </c>
      <c r="M248" s="100">
        <f t="shared" ca="1" si="63"/>
        <v>42.075000000000003</v>
      </c>
      <c r="N248" s="97">
        <f t="shared" ca="1" si="64"/>
        <v>44378</v>
      </c>
      <c r="O248" s="100">
        <f ca="1">VLOOKUP($A248,[2]CurveFetch!$D$8:$V$1000,16,0)</f>
        <v>61.512300000000003</v>
      </c>
      <c r="P248" s="141">
        <f t="shared" ca="1" si="59"/>
        <v>30.756150000000002</v>
      </c>
      <c r="Q248" s="100">
        <f ca="1">VLOOKUP($A248,[2]CurveFetch!$D$8:$V$1000,16,0)</f>
        <v>61.512300000000003</v>
      </c>
      <c r="R248" s="141">
        <f t="shared" ca="1" si="60"/>
        <v>30.756150000000002</v>
      </c>
      <c r="S248" s="100">
        <f ca="1">VLOOKUP($A248,[2]CurveFetch!$D$8:$V$1000,16,0)</f>
        <v>61.512300000000003</v>
      </c>
      <c r="T248" s="141">
        <f t="shared" ca="1" si="61"/>
        <v>30.756150000000002</v>
      </c>
    </row>
    <row r="249" spans="1:20" x14ac:dyDescent="0.2">
      <c r="A249" s="97">
        <f t="shared" ca="1" si="62"/>
        <v>44409</v>
      </c>
      <c r="B249" s="100">
        <f ca="1">VLOOKUP($A249,[2]CurveFetch!$D$8:$R$1000,2,0)</f>
        <v>5.3</v>
      </c>
      <c r="C249" s="100">
        <f ca="1">VLOOKUP($A249,[2]CurveFetch!$D$8:$R$1000,7,0)</f>
        <v>0.33</v>
      </c>
      <c r="D249" s="100">
        <f ca="1">VLOOKUP($A249,[2]CurveFetch!$D$8:$R$1000,5,0)</f>
        <v>0</v>
      </c>
      <c r="E249" s="100">
        <f ca="1">VLOOKUP($A249,[2]CurveFetch!$D$8:$R$1000,4,0)</f>
        <v>0</v>
      </c>
      <c r="F249" s="100">
        <f ca="1">VLOOKUP($A249,[2]CurveFetch!$D$8:$R$1000,15,0)</f>
        <v>0</v>
      </c>
      <c r="G249" s="100">
        <f ca="1">VLOOKUP($A249,[2]CurveFetch!$D$8:$R$1000,3,0)</f>
        <v>0</v>
      </c>
      <c r="H249" s="100">
        <f ca="1">VLOOKUP($A249,[2]CurveFetch!$D$8:$R$1000,9,0)</f>
        <v>0</v>
      </c>
      <c r="I249" s="100">
        <f ca="1">VLOOKUP($A249,[2]CurveFetch!$D$8:$R$1000,11,0)</f>
        <v>6.3809775014587997E-2</v>
      </c>
      <c r="J249" s="100">
        <f ca="1">VLOOKUP($A249,[2]CurveFetch!$D$8:$R$1000,8,0)</f>
        <v>0</v>
      </c>
      <c r="K249" s="100">
        <f t="shared" ca="1" si="57"/>
        <v>0.33</v>
      </c>
      <c r="L249" s="100">
        <f t="shared" ca="1" si="58"/>
        <v>0.33</v>
      </c>
      <c r="M249" s="100">
        <f t="shared" ca="1" si="63"/>
        <v>42.225000000000001</v>
      </c>
      <c r="N249" s="97">
        <f t="shared" ca="1" si="64"/>
        <v>44409</v>
      </c>
      <c r="O249" s="100">
        <f ca="1">VLOOKUP($A249,[2]CurveFetch!$D$8:$V$1000,16,0)</f>
        <v>71.512299999999996</v>
      </c>
      <c r="P249" s="141">
        <f t="shared" ca="1" si="59"/>
        <v>35.756149999999998</v>
      </c>
      <c r="Q249" s="100">
        <f ca="1">VLOOKUP($A249,[2]CurveFetch!$D$8:$V$1000,16,0)</f>
        <v>71.512299999999996</v>
      </c>
      <c r="R249" s="141">
        <f t="shared" ca="1" si="60"/>
        <v>35.756149999999998</v>
      </c>
      <c r="S249" s="100">
        <f ca="1">VLOOKUP($A249,[2]CurveFetch!$D$8:$V$1000,16,0)</f>
        <v>71.512299999999996</v>
      </c>
      <c r="T249" s="141">
        <f t="shared" ca="1" si="61"/>
        <v>35.756149999999998</v>
      </c>
    </row>
    <row r="250" spans="1:20" x14ac:dyDescent="0.2">
      <c r="A250" s="97">
        <f t="shared" ca="1" si="62"/>
        <v>44440</v>
      </c>
      <c r="B250" s="100">
        <f ca="1">VLOOKUP($A250,[2]CurveFetch!$D$8:$R$1000,2,0)</f>
        <v>5.3209999999999997</v>
      </c>
      <c r="C250" s="100">
        <f ca="1">VLOOKUP($A250,[2]CurveFetch!$D$8:$R$1000,7,0)</f>
        <v>0.33</v>
      </c>
      <c r="D250" s="100">
        <f ca="1">VLOOKUP($A250,[2]CurveFetch!$D$8:$R$1000,5,0)</f>
        <v>0</v>
      </c>
      <c r="E250" s="100">
        <f ca="1">VLOOKUP($A250,[2]CurveFetch!$D$8:$R$1000,4,0)</f>
        <v>0</v>
      </c>
      <c r="F250" s="100">
        <f ca="1">VLOOKUP($A250,[2]CurveFetch!$D$8:$R$1000,15,0)</f>
        <v>0</v>
      </c>
      <c r="G250" s="100">
        <f ca="1">VLOOKUP($A250,[2]CurveFetch!$D$8:$R$1000,3,0)</f>
        <v>0</v>
      </c>
      <c r="H250" s="100">
        <f ca="1">VLOOKUP($A250,[2]CurveFetch!$D$8:$R$1000,9,0)</f>
        <v>0</v>
      </c>
      <c r="I250" s="100">
        <f ca="1">VLOOKUP($A250,[2]CurveFetch!$D$8:$R$1000,11,0)</f>
        <v>6.3806890394381005E-2</v>
      </c>
      <c r="J250" s="100">
        <f ca="1">VLOOKUP($A250,[2]CurveFetch!$D$8:$R$1000,8,0)</f>
        <v>0</v>
      </c>
      <c r="K250" s="100">
        <f t="shared" ca="1" si="57"/>
        <v>0.33</v>
      </c>
      <c r="L250" s="100">
        <f t="shared" ca="1" si="58"/>
        <v>0.33</v>
      </c>
      <c r="M250" s="100">
        <f t="shared" ca="1" si="63"/>
        <v>42.3825</v>
      </c>
      <c r="N250" s="97">
        <f t="shared" ca="1" si="64"/>
        <v>44440</v>
      </c>
      <c r="O250" s="100">
        <f ca="1">VLOOKUP($A250,[2]CurveFetch!$D$8:$V$1000,16,0)</f>
        <v>51.512300000000003</v>
      </c>
      <c r="P250" s="141">
        <f t="shared" ca="1" si="59"/>
        <v>25.756150000000002</v>
      </c>
      <c r="Q250" s="100">
        <f ca="1">VLOOKUP($A250,[2]CurveFetch!$D$8:$V$1000,16,0)</f>
        <v>51.512300000000003</v>
      </c>
      <c r="R250" s="141">
        <f t="shared" ca="1" si="60"/>
        <v>25.756150000000002</v>
      </c>
      <c r="S250" s="100">
        <f ca="1">VLOOKUP($A250,[2]CurveFetch!$D$8:$V$1000,16,0)</f>
        <v>51.512300000000003</v>
      </c>
      <c r="T250" s="141">
        <f t="shared" ca="1" si="61"/>
        <v>25.756150000000002</v>
      </c>
    </row>
    <row r="251" spans="1:20" x14ac:dyDescent="0.2">
      <c r="A251" s="97">
        <f t="shared" ca="1" si="62"/>
        <v>44470</v>
      </c>
      <c r="B251" s="100">
        <f ca="1">VLOOKUP($A251,[2]CurveFetch!$D$8:$R$1000,2,0)</f>
        <v>5.351</v>
      </c>
      <c r="C251" s="100">
        <f ca="1">VLOOKUP($A251,[2]CurveFetch!$D$8:$R$1000,7,0)</f>
        <v>0.33</v>
      </c>
      <c r="D251" s="100">
        <f ca="1">VLOOKUP($A251,[2]CurveFetch!$D$8:$R$1000,5,0)</f>
        <v>0</v>
      </c>
      <c r="E251" s="100">
        <f ca="1">VLOOKUP($A251,[2]CurveFetch!$D$8:$R$1000,4,0)</f>
        <v>0</v>
      </c>
      <c r="F251" s="100">
        <f ca="1">VLOOKUP($A251,[2]CurveFetch!$D$8:$R$1000,15,0)</f>
        <v>0</v>
      </c>
      <c r="G251" s="100">
        <f ca="1">VLOOKUP($A251,[2]CurveFetch!$D$8:$R$1000,3,0)</f>
        <v>0</v>
      </c>
      <c r="H251" s="100">
        <f ca="1">VLOOKUP($A251,[2]CurveFetch!$D$8:$R$1000,9,0)</f>
        <v>0</v>
      </c>
      <c r="I251" s="100">
        <f ca="1">VLOOKUP($A251,[2]CurveFetch!$D$8:$R$1000,11,0)</f>
        <v>6.3804098826442002E-2</v>
      </c>
      <c r="J251" s="100">
        <f ca="1">VLOOKUP($A251,[2]CurveFetch!$D$8:$R$1000,8,0)</f>
        <v>0</v>
      </c>
      <c r="K251" s="100">
        <f t="shared" ca="1" si="57"/>
        <v>0.33</v>
      </c>
      <c r="L251" s="100">
        <f t="shared" ca="1" si="58"/>
        <v>0.33</v>
      </c>
      <c r="M251" s="100">
        <f t="shared" ca="1" si="63"/>
        <v>42.607500000000002</v>
      </c>
      <c r="N251" s="97">
        <f t="shared" ca="1" si="64"/>
        <v>44470</v>
      </c>
      <c r="O251" s="100">
        <f ca="1">VLOOKUP($A251,[2]CurveFetch!$D$8:$V$1000,16,0)</f>
        <v>69.0578</v>
      </c>
      <c r="P251" s="141">
        <f t="shared" ca="1" si="59"/>
        <v>34.5289</v>
      </c>
      <c r="Q251" s="100">
        <f ca="1">VLOOKUP($A251,[2]CurveFetch!$D$8:$V$1000,16,0)</f>
        <v>69.0578</v>
      </c>
      <c r="R251" s="141">
        <f t="shared" ca="1" si="60"/>
        <v>34.5289</v>
      </c>
      <c r="S251" s="100">
        <f ca="1">VLOOKUP($A251,[2]CurveFetch!$D$8:$V$1000,16,0)</f>
        <v>69.0578</v>
      </c>
      <c r="T251" s="141">
        <f t="shared" ca="1" si="61"/>
        <v>34.5289</v>
      </c>
    </row>
    <row r="252" spans="1:20" x14ac:dyDescent="0.2">
      <c r="A252" s="97">
        <f t="shared" ca="1" si="62"/>
        <v>44501</v>
      </c>
      <c r="B252" s="100">
        <f ca="1">VLOOKUP($A252,[2]CurveFetch!$D$8:$R$1000,2,0)</f>
        <v>5.4909999999999997</v>
      </c>
      <c r="C252" s="100">
        <f ca="1">VLOOKUP($A252,[2]CurveFetch!$D$8:$R$1000,7,0)</f>
        <v>0</v>
      </c>
      <c r="D252" s="100">
        <f ca="1">VLOOKUP($A252,[2]CurveFetch!$D$8:$R$1000,5,0)</f>
        <v>0</v>
      </c>
      <c r="E252" s="100">
        <f ca="1">VLOOKUP($A252,[2]CurveFetch!$D$8:$R$1000,4,0)</f>
        <v>0</v>
      </c>
      <c r="F252" s="100">
        <f ca="1">VLOOKUP($A252,[2]CurveFetch!$D$8:$R$1000,15,0)</f>
        <v>0</v>
      </c>
      <c r="G252" s="100">
        <f ca="1">VLOOKUP($A252,[2]CurveFetch!$D$8:$R$1000,3,0)</f>
        <v>0</v>
      </c>
      <c r="H252" s="100">
        <f ca="1">VLOOKUP($A252,[2]CurveFetch!$D$8:$R$1000,9,0)</f>
        <v>0</v>
      </c>
      <c r="I252" s="100">
        <f ca="1">VLOOKUP($A252,[2]CurveFetch!$D$8:$R$1000,11,0)</f>
        <v>6.3801214206241005E-2</v>
      </c>
      <c r="J252" s="100">
        <f ca="1">VLOOKUP($A252,[2]CurveFetch!$D$8:$R$1000,8,0)</f>
        <v>0</v>
      </c>
      <c r="K252" s="100">
        <f t="shared" ca="1" si="57"/>
        <v>0</v>
      </c>
      <c r="L252" s="100">
        <f t="shared" ca="1" si="58"/>
        <v>0</v>
      </c>
      <c r="M252" s="100">
        <f t="shared" ca="1" si="63"/>
        <v>41.182499999999997</v>
      </c>
      <c r="N252" s="97">
        <f t="shared" ca="1" si="64"/>
        <v>44501</v>
      </c>
      <c r="O252" s="100">
        <f ca="1">VLOOKUP($A252,[2]CurveFetch!$D$8:$V$1000,16,0)</f>
        <v>39.0578</v>
      </c>
      <c r="P252" s="141">
        <f t="shared" ca="1" si="59"/>
        <v>19.5289</v>
      </c>
      <c r="Q252" s="100">
        <f ca="1">VLOOKUP($A252,[2]CurveFetch!$D$8:$V$1000,16,0)</f>
        <v>39.0578</v>
      </c>
      <c r="R252" s="141">
        <f t="shared" ca="1" si="60"/>
        <v>19.5289</v>
      </c>
      <c r="S252" s="100">
        <f ca="1">VLOOKUP($A252,[2]CurveFetch!$D$8:$V$1000,16,0)</f>
        <v>39.0578</v>
      </c>
      <c r="T252" s="141">
        <f t="shared" ca="1" si="61"/>
        <v>19.5289</v>
      </c>
    </row>
    <row r="253" spans="1:20" x14ac:dyDescent="0.2">
      <c r="A253" s="97">
        <f t="shared" ca="1" si="62"/>
        <v>44531</v>
      </c>
      <c r="B253" s="100">
        <f ca="1">VLOOKUP($A253,[2]CurveFetch!$D$8:$R$1000,2,0)</f>
        <v>5.6159999999999997</v>
      </c>
      <c r="C253" s="100">
        <f ca="1">VLOOKUP($A253,[2]CurveFetch!$D$8:$R$1000,7,0)</f>
        <v>0</v>
      </c>
      <c r="D253" s="100">
        <f ca="1">VLOOKUP($A253,[2]CurveFetch!$D$8:$R$1000,5,0)</f>
        <v>0</v>
      </c>
      <c r="E253" s="100">
        <f ca="1">VLOOKUP($A253,[2]CurveFetch!$D$8:$R$1000,4,0)</f>
        <v>0</v>
      </c>
      <c r="F253" s="100">
        <f ca="1">VLOOKUP($A253,[2]CurveFetch!$D$8:$R$1000,15,0)</f>
        <v>0</v>
      </c>
      <c r="G253" s="100">
        <f ca="1">VLOOKUP($A253,[2]CurveFetch!$D$8:$R$1000,3,0)</f>
        <v>0</v>
      </c>
      <c r="H253" s="100">
        <f ca="1">VLOOKUP($A253,[2]CurveFetch!$D$8:$R$1000,9,0)</f>
        <v>0</v>
      </c>
      <c r="I253" s="100">
        <f ca="1">VLOOKUP($A253,[2]CurveFetch!$D$8:$R$1000,11,0)</f>
        <v>6.3798422638307997E-2</v>
      </c>
      <c r="J253" s="100">
        <f ca="1">VLOOKUP($A253,[2]CurveFetch!$D$8:$R$1000,8,0)</f>
        <v>0</v>
      </c>
      <c r="K253" s="100">
        <f t="shared" ca="1" si="57"/>
        <v>0</v>
      </c>
      <c r="L253" s="100">
        <f t="shared" ca="1" si="58"/>
        <v>0</v>
      </c>
      <c r="M253" s="100">
        <f t="shared" ca="1" si="63"/>
        <v>42.12</v>
      </c>
      <c r="N253" s="97">
        <f t="shared" ca="1" si="64"/>
        <v>44531</v>
      </c>
      <c r="O253" s="100">
        <f ca="1">VLOOKUP($A253,[2]CurveFetch!$D$8:$V$1000,16,0)</f>
        <v>24.0578</v>
      </c>
      <c r="P253" s="141">
        <f t="shared" ca="1" si="59"/>
        <v>12.0289</v>
      </c>
      <c r="Q253" s="100">
        <f ca="1">VLOOKUP($A253,[2]CurveFetch!$D$8:$V$1000,16,0)</f>
        <v>24.0578</v>
      </c>
      <c r="R253" s="141">
        <f t="shared" ca="1" si="60"/>
        <v>12.0289</v>
      </c>
      <c r="S253" s="100">
        <f ca="1">VLOOKUP($A253,[2]CurveFetch!$D$8:$V$1000,16,0)</f>
        <v>24.0578</v>
      </c>
      <c r="T253" s="141">
        <f t="shared" ca="1" si="61"/>
        <v>12.0289</v>
      </c>
    </row>
    <row r="254" spans="1:20" x14ac:dyDescent="0.2">
      <c r="A254" s="97">
        <f t="shared" ca="1" si="62"/>
        <v>44562</v>
      </c>
      <c r="B254" s="100">
        <f ca="1">VLOOKUP($A254,[2]CurveFetch!$D$8:$R$1000,2,0)</f>
        <v>5.7949999999999999</v>
      </c>
      <c r="C254" s="100">
        <f ca="1">VLOOKUP($A254,[2]CurveFetch!$D$8:$R$1000,7,0)</f>
        <v>0</v>
      </c>
      <c r="D254" s="100">
        <f ca="1">VLOOKUP($A254,[2]CurveFetch!$D$8:$R$1000,5,0)</f>
        <v>0</v>
      </c>
      <c r="E254" s="100">
        <f ca="1">VLOOKUP($A254,[2]CurveFetch!$D$8:$R$1000,4,0)</f>
        <v>0</v>
      </c>
      <c r="F254" s="100">
        <f ca="1">VLOOKUP($A254,[2]CurveFetch!$D$8:$R$1000,15,0)</f>
        <v>0</v>
      </c>
      <c r="G254" s="100">
        <f ca="1">VLOOKUP($A254,[2]CurveFetch!$D$8:$R$1000,3,0)</f>
        <v>0</v>
      </c>
      <c r="H254" s="100">
        <f ca="1">VLOOKUP($A254,[2]CurveFetch!$D$8:$R$1000,9,0)</f>
        <v>0</v>
      </c>
      <c r="I254" s="100">
        <f ca="1">VLOOKUP($A254,[2]CurveFetch!$D$8:$R$1000,11,0)</f>
        <v>6.3795538018111997E-2</v>
      </c>
      <c r="J254" s="100">
        <f ca="1">VLOOKUP($A254,[2]CurveFetch!$D$8:$R$1000,8,0)</f>
        <v>0</v>
      </c>
      <c r="K254" s="100">
        <f t="shared" ca="1" si="57"/>
        <v>0</v>
      </c>
      <c r="L254" s="100">
        <f t="shared" ca="1" si="58"/>
        <v>0</v>
      </c>
      <c r="M254" s="100">
        <f t="shared" ca="1" si="63"/>
        <v>43.462499999999999</v>
      </c>
      <c r="N254" s="97">
        <f t="shared" ca="1" si="64"/>
        <v>44562</v>
      </c>
      <c r="O254" s="100">
        <f ca="1">VLOOKUP($A254,[2]CurveFetch!$D$8:$V$1000,16,0)</f>
        <v>55.651699999999998</v>
      </c>
      <c r="P254" s="141">
        <f t="shared" ca="1" si="59"/>
        <v>27.825849999999999</v>
      </c>
      <c r="Q254" s="100">
        <f ca="1">VLOOKUP($A254,[2]CurveFetch!$D$8:$V$1000,16,0)</f>
        <v>55.651699999999998</v>
      </c>
      <c r="R254" s="141">
        <f t="shared" ca="1" si="60"/>
        <v>27.825849999999999</v>
      </c>
      <c r="S254" s="100">
        <f ca="1">VLOOKUP($A254,[2]CurveFetch!$D$8:$V$1000,16,0)</f>
        <v>55.651699999999998</v>
      </c>
      <c r="T254" s="141">
        <f t="shared" ca="1" si="61"/>
        <v>27.825849999999999</v>
      </c>
    </row>
    <row r="255" spans="1:20" x14ac:dyDescent="0.2">
      <c r="A255" s="97">
        <f t="shared" ca="1" si="62"/>
        <v>44593</v>
      </c>
      <c r="B255" s="100">
        <f ca="1">VLOOKUP($A255,[2]CurveFetch!$D$8:$R$1000,2,0)</f>
        <v>5.6890000000000001</v>
      </c>
      <c r="C255" s="100">
        <f ca="1">VLOOKUP($A255,[2]CurveFetch!$D$8:$R$1000,7,0)</f>
        <v>0</v>
      </c>
      <c r="D255" s="100">
        <f ca="1">VLOOKUP($A255,[2]CurveFetch!$D$8:$R$1000,5,0)</f>
        <v>0</v>
      </c>
      <c r="E255" s="100">
        <f ca="1">VLOOKUP($A255,[2]CurveFetch!$D$8:$R$1000,4,0)</f>
        <v>0</v>
      </c>
      <c r="F255" s="100">
        <f ca="1">VLOOKUP($A255,[2]CurveFetch!$D$8:$R$1000,15,0)</f>
        <v>0</v>
      </c>
      <c r="G255" s="100">
        <f ca="1">VLOOKUP($A255,[2]CurveFetch!$D$8:$R$1000,3,0)</f>
        <v>0</v>
      </c>
      <c r="H255" s="100">
        <f ca="1">VLOOKUP($A255,[2]CurveFetch!$D$8:$R$1000,9,0)</f>
        <v>0</v>
      </c>
      <c r="I255" s="100">
        <f ca="1">VLOOKUP($A255,[2]CurveFetch!$D$8:$R$1000,11,0)</f>
        <v>6.3792653397919993E-2</v>
      </c>
      <c r="J255" s="100">
        <f ca="1">VLOOKUP($A255,[2]CurveFetch!$D$8:$R$1000,8,0)</f>
        <v>0</v>
      </c>
      <c r="K255" s="100">
        <f t="shared" ca="1" si="57"/>
        <v>0</v>
      </c>
      <c r="L255" s="100">
        <f t="shared" ca="1" si="58"/>
        <v>0</v>
      </c>
      <c r="M255" s="100">
        <f t="shared" ca="1" si="63"/>
        <v>42.667500000000004</v>
      </c>
      <c r="N255" s="97">
        <f t="shared" ca="1" si="64"/>
        <v>44593</v>
      </c>
      <c r="O255" s="100">
        <f ca="1">VLOOKUP($A255,[2]CurveFetch!$D$8:$V$1000,16,0)</f>
        <v>45.651699999999998</v>
      </c>
      <c r="P255" s="141">
        <f t="shared" ca="1" si="59"/>
        <v>22.825849999999999</v>
      </c>
      <c r="Q255" s="100">
        <f ca="1">VLOOKUP($A255,[2]CurveFetch!$D$8:$V$1000,16,0)</f>
        <v>45.651699999999998</v>
      </c>
      <c r="R255" s="141">
        <f t="shared" ca="1" si="60"/>
        <v>22.825849999999999</v>
      </c>
      <c r="S255" s="100">
        <f ca="1">VLOOKUP($A255,[2]CurveFetch!$D$8:$V$1000,16,0)</f>
        <v>45.651699999999998</v>
      </c>
      <c r="T255" s="141">
        <f t="shared" ca="1" si="61"/>
        <v>22.825849999999999</v>
      </c>
    </row>
    <row r="256" spans="1:20" x14ac:dyDescent="0.2">
      <c r="A256" s="97">
        <f t="shared" ca="1" si="62"/>
        <v>44621</v>
      </c>
      <c r="B256" s="100">
        <f ca="1">VLOOKUP($A256,[2]CurveFetch!$D$8:$R$1000,2,0)</f>
        <v>5.5389999999999997</v>
      </c>
      <c r="C256" s="100">
        <f ca="1">VLOOKUP($A256,[2]CurveFetch!$D$8:$R$1000,7,0)</f>
        <v>0</v>
      </c>
      <c r="D256" s="100">
        <f ca="1">VLOOKUP($A256,[2]CurveFetch!$D$8:$R$1000,5,0)</f>
        <v>0</v>
      </c>
      <c r="E256" s="100">
        <f ca="1">VLOOKUP($A256,[2]CurveFetch!$D$8:$R$1000,4,0)</f>
        <v>0</v>
      </c>
      <c r="F256" s="100">
        <f ca="1">VLOOKUP($A256,[2]CurveFetch!$D$8:$R$1000,15,0)</f>
        <v>0</v>
      </c>
      <c r="G256" s="100">
        <f ca="1">VLOOKUP($A256,[2]CurveFetch!$D$8:$R$1000,3,0)</f>
        <v>0</v>
      </c>
      <c r="H256" s="100">
        <f ca="1">VLOOKUP($A256,[2]CurveFetch!$D$8:$R$1000,9,0)</f>
        <v>0</v>
      </c>
      <c r="I256" s="100">
        <f ca="1">VLOOKUP($A256,[2]CurveFetch!$D$8:$R$1000,11,0)</f>
        <v>6.3790047934522004E-2</v>
      </c>
      <c r="J256" s="100">
        <f ca="1">VLOOKUP($A256,[2]CurveFetch!$D$8:$R$1000,8,0)</f>
        <v>0</v>
      </c>
      <c r="K256" s="100">
        <f t="shared" ca="1" si="57"/>
        <v>0</v>
      </c>
      <c r="L256" s="100">
        <f t="shared" ca="1" si="58"/>
        <v>0</v>
      </c>
      <c r="M256" s="100">
        <f t="shared" ca="1" si="63"/>
        <v>41.542499999999997</v>
      </c>
      <c r="N256" s="97">
        <f t="shared" ca="1" si="64"/>
        <v>44621</v>
      </c>
      <c r="O256" s="100">
        <f ca="1">VLOOKUP($A256,[2]CurveFetch!$D$8:$V$1000,16,0)</f>
        <v>35.651699999999998</v>
      </c>
      <c r="P256" s="141">
        <f t="shared" ca="1" si="59"/>
        <v>17.825849999999999</v>
      </c>
      <c r="Q256" s="100">
        <f ca="1">VLOOKUP($A256,[2]CurveFetch!$D$8:$V$1000,16,0)</f>
        <v>35.651699999999998</v>
      </c>
      <c r="R256" s="141">
        <f t="shared" ca="1" si="60"/>
        <v>17.825849999999999</v>
      </c>
      <c r="S256" s="100">
        <f ca="1">VLOOKUP($A256,[2]CurveFetch!$D$8:$V$1000,16,0)</f>
        <v>35.651699999999998</v>
      </c>
      <c r="T256" s="141">
        <f t="shared" ca="1" si="61"/>
        <v>17.825849999999999</v>
      </c>
    </row>
    <row r="257" spans="1:20" x14ac:dyDescent="0.2">
      <c r="A257" s="97">
        <f t="shared" ca="1" si="62"/>
        <v>44652</v>
      </c>
      <c r="B257" s="100">
        <f ca="1">VLOOKUP($A257,[2]CurveFetch!$D$8:$R$1000,2,0)</f>
        <v>5.3559999999999999</v>
      </c>
      <c r="C257" s="100">
        <f ca="1">VLOOKUP($A257,[2]CurveFetch!$D$8:$R$1000,7,0)</f>
        <v>0</v>
      </c>
      <c r="D257" s="100">
        <f ca="1">VLOOKUP($A257,[2]CurveFetch!$D$8:$R$1000,5,0)</f>
        <v>0</v>
      </c>
      <c r="E257" s="100">
        <f ca="1">VLOOKUP($A257,[2]CurveFetch!$D$8:$R$1000,4,0)</f>
        <v>0</v>
      </c>
      <c r="F257" s="100">
        <f ca="1">VLOOKUP($A257,[2]CurveFetch!$D$8:$R$1000,15,0)</f>
        <v>0</v>
      </c>
      <c r="G257" s="100">
        <f ca="1">VLOOKUP($A257,[2]CurveFetch!$D$8:$R$1000,3,0)</f>
        <v>0</v>
      </c>
      <c r="H257" s="100">
        <f ca="1">VLOOKUP($A257,[2]CurveFetch!$D$8:$R$1000,9,0)</f>
        <v>0</v>
      </c>
      <c r="I257" s="100">
        <f ca="1">VLOOKUP($A257,[2]CurveFetch!$D$8:$R$1000,11,0)</f>
        <v>6.3787163314334996E-2</v>
      </c>
      <c r="J257" s="100">
        <f ca="1">VLOOKUP($A257,[2]CurveFetch!$D$8:$R$1000,8,0)</f>
        <v>0</v>
      </c>
      <c r="K257" s="100">
        <f t="shared" ca="1" si="57"/>
        <v>0</v>
      </c>
      <c r="L257" s="100">
        <f t="shared" ca="1" si="58"/>
        <v>0</v>
      </c>
      <c r="M257" s="100">
        <f t="shared" ca="1" si="63"/>
        <v>40.17</v>
      </c>
      <c r="N257" s="97">
        <f t="shared" ca="1" si="64"/>
        <v>44652</v>
      </c>
      <c r="O257" s="100">
        <f ca="1">VLOOKUP($A257,[2]CurveFetch!$D$8:$V$1000,16,0)</f>
        <v>34.534199999999998</v>
      </c>
      <c r="P257" s="141">
        <f t="shared" ca="1" si="59"/>
        <v>17.267099999999999</v>
      </c>
      <c r="Q257" s="100">
        <f ca="1">VLOOKUP($A257,[2]CurveFetch!$D$8:$V$1000,16,0)</f>
        <v>34.534199999999998</v>
      </c>
      <c r="R257" s="141">
        <f t="shared" ca="1" si="60"/>
        <v>17.267099999999999</v>
      </c>
      <c r="S257" s="100">
        <f ca="1">VLOOKUP($A257,[2]CurveFetch!$D$8:$V$1000,16,0)</f>
        <v>34.534199999999998</v>
      </c>
      <c r="T257" s="141">
        <f t="shared" ca="1" si="61"/>
        <v>17.267099999999999</v>
      </c>
    </row>
    <row r="258" spans="1:20" x14ac:dyDescent="0.2">
      <c r="A258" s="97">
        <f t="shared" ca="1" si="62"/>
        <v>44682</v>
      </c>
      <c r="B258" s="100">
        <f ca="1">VLOOKUP($A258,[2]CurveFetch!$D$8:$R$1000,2,0)</f>
        <v>5.3310000000000004</v>
      </c>
      <c r="C258" s="100">
        <f ca="1">VLOOKUP($A258,[2]CurveFetch!$D$8:$R$1000,7,0)</f>
        <v>0</v>
      </c>
      <c r="D258" s="100">
        <f ca="1">VLOOKUP($A258,[2]CurveFetch!$D$8:$R$1000,5,0)</f>
        <v>0</v>
      </c>
      <c r="E258" s="100">
        <f ca="1">VLOOKUP($A258,[2]CurveFetch!$D$8:$R$1000,4,0)</f>
        <v>0</v>
      </c>
      <c r="F258" s="100">
        <f ca="1">VLOOKUP($A258,[2]CurveFetch!$D$8:$R$1000,15,0)</f>
        <v>0</v>
      </c>
      <c r="G258" s="100">
        <f ca="1">VLOOKUP($A258,[2]CurveFetch!$D$8:$R$1000,3,0)</f>
        <v>0</v>
      </c>
      <c r="H258" s="100">
        <f ca="1">VLOOKUP($A258,[2]CurveFetch!$D$8:$R$1000,9,0)</f>
        <v>0</v>
      </c>
      <c r="I258" s="100">
        <f ca="1">VLOOKUP($A258,[2]CurveFetch!$D$8:$R$1000,11,0)</f>
        <v>6.3784371746414006E-2</v>
      </c>
      <c r="J258" s="100">
        <f ca="1">VLOOKUP($A258,[2]CurveFetch!$D$8:$R$1000,8,0)</f>
        <v>0</v>
      </c>
      <c r="K258" s="100">
        <f t="shared" ca="1" si="57"/>
        <v>0</v>
      </c>
      <c r="L258" s="100">
        <f t="shared" ca="1" si="58"/>
        <v>0</v>
      </c>
      <c r="M258" s="100">
        <f t="shared" ca="1" si="63"/>
        <v>39.982500000000002</v>
      </c>
      <c r="N258" s="97">
        <f t="shared" ca="1" si="64"/>
        <v>44682</v>
      </c>
      <c r="O258" s="100">
        <f ca="1">VLOOKUP($A258,[2]CurveFetch!$D$8:$V$1000,16,0)</f>
        <v>39.534199999999998</v>
      </c>
      <c r="P258" s="141">
        <f t="shared" ca="1" si="59"/>
        <v>19.767099999999999</v>
      </c>
      <c r="Q258" s="100">
        <f ca="1">VLOOKUP($A258,[2]CurveFetch!$D$8:$V$1000,16,0)</f>
        <v>39.534199999999998</v>
      </c>
      <c r="R258" s="141">
        <f t="shared" ca="1" si="60"/>
        <v>19.767099999999999</v>
      </c>
      <c r="S258" s="100">
        <f ca="1">VLOOKUP($A258,[2]CurveFetch!$D$8:$V$1000,16,0)</f>
        <v>39.534199999999998</v>
      </c>
      <c r="T258" s="141">
        <f t="shared" ca="1" si="61"/>
        <v>19.767099999999999</v>
      </c>
    </row>
    <row r="259" spans="1:20" x14ac:dyDescent="0.2">
      <c r="A259" s="97">
        <f t="shared" ca="1" si="62"/>
        <v>44713</v>
      </c>
      <c r="B259" s="100">
        <f ca="1">VLOOKUP($A259,[2]CurveFetch!$D$8:$R$1000,2,0)</f>
        <v>5.36</v>
      </c>
      <c r="C259" s="100">
        <f ca="1">VLOOKUP($A259,[2]CurveFetch!$D$8:$R$1000,7,0)</f>
        <v>0</v>
      </c>
      <c r="D259" s="100">
        <f ca="1">VLOOKUP($A259,[2]CurveFetch!$D$8:$R$1000,5,0)</f>
        <v>0</v>
      </c>
      <c r="E259" s="100">
        <f ca="1">VLOOKUP($A259,[2]CurveFetch!$D$8:$R$1000,4,0)</f>
        <v>0</v>
      </c>
      <c r="F259" s="100">
        <f ca="1">VLOOKUP($A259,[2]CurveFetch!$D$8:$R$1000,15,0)</f>
        <v>0</v>
      </c>
      <c r="G259" s="100">
        <f ca="1">VLOOKUP($A259,[2]CurveFetch!$D$8:$R$1000,3,0)</f>
        <v>0</v>
      </c>
      <c r="H259" s="100">
        <f ca="1">VLOOKUP($A259,[2]CurveFetch!$D$8:$R$1000,9,0)</f>
        <v>0</v>
      </c>
      <c r="I259" s="100">
        <f ca="1">VLOOKUP($A259,[2]CurveFetch!$D$8:$R$1000,11,0)</f>
        <v>6.3781487126231995E-2</v>
      </c>
      <c r="J259" s="100">
        <f ca="1">VLOOKUP($A259,[2]CurveFetch!$D$8:$R$1000,8,0)</f>
        <v>0</v>
      </c>
      <c r="K259" s="100">
        <f t="shared" ca="1" si="57"/>
        <v>0</v>
      </c>
      <c r="L259" s="100">
        <f t="shared" ca="1" si="58"/>
        <v>0</v>
      </c>
      <c r="M259" s="100">
        <f t="shared" ca="1" si="63"/>
        <v>40.200000000000003</v>
      </c>
      <c r="N259" s="97">
        <f t="shared" ca="1" si="64"/>
        <v>44713</v>
      </c>
      <c r="O259" s="100">
        <f ca="1">VLOOKUP($A259,[2]CurveFetch!$D$8:$V$1000,16,0)</f>
        <v>64.534199999999998</v>
      </c>
      <c r="P259" s="141">
        <f t="shared" ca="1" si="59"/>
        <v>32.267099999999999</v>
      </c>
      <c r="Q259" s="100">
        <f ca="1">VLOOKUP($A259,[2]CurveFetch!$D$8:$V$1000,16,0)</f>
        <v>64.534199999999998</v>
      </c>
      <c r="R259" s="141">
        <f t="shared" ca="1" si="60"/>
        <v>32.267099999999999</v>
      </c>
      <c r="S259" s="100">
        <f ca="1">VLOOKUP($A259,[2]CurveFetch!$D$8:$V$1000,16,0)</f>
        <v>64.534199999999998</v>
      </c>
      <c r="T259" s="141">
        <f t="shared" ca="1" si="61"/>
        <v>32.267099999999999</v>
      </c>
    </row>
    <row r="260" spans="1:20" x14ac:dyDescent="0.2">
      <c r="A260" s="97">
        <f t="shared" ca="1" si="62"/>
        <v>44743</v>
      </c>
      <c r="B260" s="100">
        <f ca="1">VLOOKUP($A260,[2]CurveFetch!$D$8:$R$1000,2,0)</f>
        <v>5.39</v>
      </c>
      <c r="C260" s="100">
        <f ca="1">VLOOKUP($A260,[2]CurveFetch!$D$8:$R$1000,7,0)</f>
        <v>0</v>
      </c>
      <c r="D260" s="100">
        <f ca="1">VLOOKUP($A260,[2]CurveFetch!$D$8:$R$1000,5,0)</f>
        <v>0</v>
      </c>
      <c r="E260" s="100">
        <f ca="1">VLOOKUP($A260,[2]CurveFetch!$D$8:$R$1000,4,0)</f>
        <v>0</v>
      </c>
      <c r="F260" s="100">
        <f ca="1">VLOOKUP($A260,[2]CurveFetch!$D$8:$R$1000,15,0)</f>
        <v>0</v>
      </c>
      <c r="G260" s="100">
        <f ca="1">VLOOKUP($A260,[2]CurveFetch!$D$8:$R$1000,3,0)</f>
        <v>0</v>
      </c>
      <c r="H260" s="100">
        <f ca="1">VLOOKUP($A260,[2]CurveFetch!$D$8:$R$1000,9,0)</f>
        <v>0</v>
      </c>
      <c r="I260" s="100">
        <f ca="1">VLOOKUP($A260,[2]CurveFetch!$D$8:$R$1000,11,0)</f>
        <v>6.3778695558316001E-2</v>
      </c>
      <c r="J260" s="100">
        <f ca="1">VLOOKUP($A260,[2]CurveFetch!$D$8:$R$1000,8,0)</f>
        <v>0</v>
      </c>
      <c r="K260" s="100">
        <f t="shared" ref="K260:K270" ca="1" si="65">C260-J260</f>
        <v>0</v>
      </c>
      <c r="L260" s="100">
        <f t="shared" ref="L260:L270" ca="1" si="66">C260-F260</f>
        <v>0</v>
      </c>
      <c r="M260" s="100">
        <f t="shared" ca="1" si="63"/>
        <v>40.424999999999997</v>
      </c>
      <c r="N260" s="97">
        <f t="shared" ca="1" si="64"/>
        <v>44743</v>
      </c>
      <c r="O260" s="100">
        <f ca="1">VLOOKUP($A260,[2]CurveFetch!$D$8:$V$1000,16,0)</f>
        <v>61.851999999999997</v>
      </c>
      <c r="P260" s="141">
        <f t="shared" ref="P260:P270" ca="1" si="67">O260/2</f>
        <v>30.925999999999998</v>
      </c>
      <c r="Q260" s="100">
        <f ca="1">VLOOKUP($A260,[2]CurveFetch!$D$8:$V$1000,16,0)</f>
        <v>61.851999999999997</v>
      </c>
      <c r="R260" s="141">
        <f t="shared" ref="R260:R270" ca="1" si="68">Q260/2</f>
        <v>30.925999999999998</v>
      </c>
      <c r="S260" s="100">
        <f ca="1">VLOOKUP($A260,[2]CurveFetch!$D$8:$V$1000,16,0)</f>
        <v>61.851999999999997</v>
      </c>
      <c r="T260" s="141">
        <f t="shared" ref="T260:T270" ca="1" si="69">S260/2</f>
        <v>30.925999999999998</v>
      </c>
    </row>
    <row r="261" spans="1:20" x14ac:dyDescent="0.2">
      <c r="A261" s="97">
        <f t="shared" ref="A261:A270" ca="1" si="70">DATE(YEAR(A260),MONTH(A260)+1,1)</f>
        <v>44774</v>
      </c>
      <c r="B261" s="100">
        <f ca="1">VLOOKUP($A261,[2]CurveFetch!$D$8:$R$1000,2,0)</f>
        <v>5.41</v>
      </c>
      <c r="C261" s="100">
        <f ca="1">VLOOKUP($A261,[2]CurveFetch!$D$8:$R$1000,7,0)</f>
        <v>0</v>
      </c>
      <c r="D261" s="100">
        <f ca="1">VLOOKUP($A261,[2]CurveFetch!$D$8:$R$1000,5,0)</f>
        <v>0</v>
      </c>
      <c r="E261" s="100">
        <f ca="1">VLOOKUP($A261,[2]CurveFetch!$D$8:$R$1000,4,0)</f>
        <v>0</v>
      </c>
      <c r="F261" s="100">
        <f ca="1">VLOOKUP($A261,[2]CurveFetch!$D$8:$R$1000,15,0)</f>
        <v>0</v>
      </c>
      <c r="G261" s="100">
        <f ca="1">VLOOKUP($A261,[2]CurveFetch!$D$8:$R$1000,3,0)</f>
        <v>0</v>
      </c>
      <c r="H261" s="100">
        <f ca="1">VLOOKUP($A261,[2]CurveFetch!$D$8:$R$1000,9,0)</f>
        <v>0</v>
      </c>
      <c r="I261" s="100">
        <f ca="1">VLOOKUP($A261,[2]CurveFetch!$D$8:$R$1000,11,0)</f>
        <v>6.3775810938139998E-2</v>
      </c>
      <c r="J261" s="100">
        <f ca="1">VLOOKUP($A261,[2]CurveFetch!$D$8:$R$1000,8,0)</f>
        <v>0</v>
      </c>
      <c r="K261" s="100">
        <f t="shared" ca="1" si="65"/>
        <v>0</v>
      </c>
      <c r="L261" s="100">
        <f t="shared" ca="1" si="66"/>
        <v>0</v>
      </c>
      <c r="M261" s="100">
        <f t="shared" ref="M261:M270" ca="1" si="71">($B261+$C261)*$M$1</f>
        <v>40.575000000000003</v>
      </c>
      <c r="N261" s="97">
        <f t="shared" ref="N261:N270" ca="1" si="72">DATE(YEAR(N260),MONTH(N260)+1,1)</f>
        <v>44774</v>
      </c>
      <c r="O261" s="100">
        <f ca="1">VLOOKUP($A261,[2]CurveFetch!$D$8:$V$1000,16,0)</f>
        <v>71.852000000000004</v>
      </c>
      <c r="P261" s="141">
        <f t="shared" ca="1" si="67"/>
        <v>35.926000000000002</v>
      </c>
      <c r="Q261" s="100">
        <f ca="1">VLOOKUP($A261,[2]CurveFetch!$D$8:$V$1000,16,0)</f>
        <v>71.852000000000004</v>
      </c>
      <c r="R261" s="141">
        <f t="shared" ca="1" si="68"/>
        <v>35.926000000000002</v>
      </c>
      <c r="S261" s="100">
        <f ca="1">VLOOKUP($A261,[2]CurveFetch!$D$8:$V$1000,16,0)</f>
        <v>71.852000000000004</v>
      </c>
      <c r="T261" s="141">
        <f t="shared" ca="1" si="69"/>
        <v>35.926000000000002</v>
      </c>
    </row>
    <row r="262" spans="1:20" x14ac:dyDescent="0.2">
      <c r="A262" s="97">
        <f t="shared" ca="1" si="70"/>
        <v>44805</v>
      </c>
      <c r="B262" s="100">
        <f ca="1">VLOOKUP($A262,[2]CurveFetch!$D$8:$R$1000,2,0)</f>
        <v>5.431</v>
      </c>
      <c r="C262" s="100">
        <f ca="1">VLOOKUP($A262,[2]CurveFetch!$D$8:$R$1000,7,0)</f>
        <v>0</v>
      </c>
      <c r="D262" s="100">
        <f ca="1">VLOOKUP($A262,[2]CurveFetch!$D$8:$R$1000,5,0)</f>
        <v>0</v>
      </c>
      <c r="E262" s="100">
        <f ca="1">VLOOKUP($A262,[2]CurveFetch!$D$8:$R$1000,4,0)</f>
        <v>0</v>
      </c>
      <c r="F262" s="100">
        <f ca="1">VLOOKUP($A262,[2]CurveFetch!$D$8:$R$1000,15,0)</f>
        <v>0</v>
      </c>
      <c r="G262" s="100">
        <f ca="1">VLOOKUP($A262,[2]CurveFetch!$D$8:$R$1000,3,0)</f>
        <v>0</v>
      </c>
      <c r="H262" s="100">
        <f ca="1">VLOOKUP($A262,[2]CurveFetch!$D$8:$R$1000,9,0)</f>
        <v>0</v>
      </c>
      <c r="I262" s="100">
        <f ca="1">VLOOKUP($A262,[2]CurveFetch!$D$8:$R$1000,11,0)</f>
        <v>6.3772926317965994E-2</v>
      </c>
      <c r="J262" s="100">
        <f ca="1">VLOOKUP($A262,[2]CurveFetch!$D$8:$R$1000,8,0)</f>
        <v>0</v>
      </c>
      <c r="K262" s="100">
        <f t="shared" ca="1" si="65"/>
        <v>0</v>
      </c>
      <c r="L262" s="100">
        <f t="shared" ca="1" si="66"/>
        <v>0</v>
      </c>
      <c r="M262" s="100">
        <f t="shared" ca="1" si="71"/>
        <v>40.732500000000002</v>
      </c>
      <c r="N262" s="97">
        <f t="shared" ca="1" si="72"/>
        <v>44805</v>
      </c>
      <c r="O262" s="100">
        <f ca="1">VLOOKUP($A262,[2]CurveFetch!$D$8:$V$1000,16,0)</f>
        <v>51.851999999999997</v>
      </c>
      <c r="P262" s="141">
        <f t="shared" ca="1" si="67"/>
        <v>25.925999999999998</v>
      </c>
      <c r="Q262" s="100">
        <f ca="1">VLOOKUP($A262,[2]CurveFetch!$D$8:$V$1000,16,0)</f>
        <v>51.851999999999997</v>
      </c>
      <c r="R262" s="141">
        <f t="shared" ca="1" si="68"/>
        <v>25.925999999999998</v>
      </c>
      <c r="S262" s="100">
        <f ca="1">VLOOKUP($A262,[2]CurveFetch!$D$8:$V$1000,16,0)</f>
        <v>51.851999999999997</v>
      </c>
      <c r="T262" s="141">
        <f t="shared" ca="1" si="69"/>
        <v>25.925999999999998</v>
      </c>
    </row>
    <row r="263" spans="1:20" x14ac:dyDescent="0.2">
      <c r="A263" s="97">
        <f t="shared" ca="1" si="70"/>
        <v>44835</v>
      </c>
      <c r="B263" s="100">
        <f ca="1">VLOOKUP($A263,[2]CurveFetch!$D$8:$R$1000,2,0)</f>
        <v>5.4610000000000003</v>
      </c>
      <c r="C263" s="100">
        <f ca="1">VLOOKUP($A263,[2]CurveFetch!$D$8:$R$1000,7,0)</f>
        <v>0</v>
      </c>
      <c r="D263" s="100">
        <f ca="1">VLOOKUP($A263,[2]CurveFetch!$D$8:$R$1000,5,0)</f>
        <v>0</v>
      </c>
      <c r="E263" s="100">
        <f ca="1">VLOOKUP($A263,[2]CurveFetch!$D$8:$R$1000,4,0)</f>
        <v>0</v>
      </c>
      <c r="F263" s="100">
        <f ca="1">VLOOKUP($A263,[2]CurveFetch!$D$8:$R$1000,15,0)</f>
        <v>0</v>
      </c>
      <c r="G263" s="100">
        <f ca="1">VLOOKUP($A263,[2]CurveFetch!$D$8:$R$1000,3,0)</f>
        <v>0</v>
      </c>
      <c r="H263" s="100">
        <f ca="1">VLOOKUP($A263,[2]CurveFetch!$D$8:$R$1000,9,0)</f>
        <v>0</v>
      </c>
      <c r="I263" s="100">
        <f ca="1">VLOOKUP($A263,[2]CurveFetch!$D$8:$R$1000,11,0)</f>
        <v>6.3770134750057994E-2</v>
      </c>
      <c r="J263" s="100">
        <f ca="1">VLOOKUP($A263,[2]CurveFetch!$D$8:$R$1000,8,0)</f>
        <v>0</v>
      </c>
      <c r="K263" s="100">
        <f t="shared" ca="1" si="65"/>
        <v>0</v>
      </c>
      <c r="L263" s="100">
        <f t="shared" ca="1" si="66"/>
        <v>0</v>
      </c>
      <c r="M263" s="100">
        <f t="shared" ca="1" si="71"/>
        <v>40.957500000000003</v>
      </c>
      <c r="N263" s="97">
        <f t="shared" ca="1" si="72"/>
        <v>44835</v>
      </c>
      <c r="O263" s="100">
        <f ca="1">VLOOKUP($A263,[2]CurveFetch!$D$8:$V$1000,16,0)</f>
        <v>69.273300000000006</v>
      </c>
      <c r="P263" s="141">
        <f t="shared" ca="1" si="67"/>
        <v>34.636650000000003</v>
      </c>
      <c r="Q263" s="100">
        <f ca="1">VLOOKUP($A263,[2]CurveFetch!$D$8:$V$1000,16,0)</f>
        <v>69.273300000000006</v>
      </c>
      <c r="R263" s="141">
        <f t="shared" ca="1" si="68"/>
        <v>34.636650000000003</v>
      </c>
      <c r="S263" s="100">
        <f ca="1">VLOOKUP($A263,[2]CurveFetch!$D$8:$V$1000,16,0)</f>
        <v>69.273300000000006</v>
      </c>
      <c r="T263" s="141">
        <f t="shared" ca="1" si="69"/>
        <v>34.636650000000003</v>
      </c>
    </row>
    <row r="264" spans="1:20" x14ac:dyDescent="0.2">
      <c r="A264" s="97">
        <f t="shared" ca="1" si="70"/>
        <v>44866</v>
      </c>
      <c r="B264" s="100">
        <f ca="1">VLOOKUP($A264,[2]CurveFetch!$D$8:$R$1000,2,0)</f>
        <v>5.601</v>
      </c>
      <c r="C264" s="100">
        <f ca="1">VLOOKUP($A264,[2]CurveFetch!$D$8:$R$1000,7,0)</f>
        <v>0</v>
      </c>
      <c r="D264" s="100">
        <f ca="1">VLOOKUP($A264,[2]CurveFetch!$D$8:$R$1000,5,0)</f>
        <v>0</v>
      </c>
      <c r="E264" s="100">
        <f ca="1">VLOOKUP($A264,[2]CurveFetch!$D$8:$R$1000,4,0)</f>
        <v>0</v>
      </c>
      <c r="F264" s="100">
        <f ca="1">VLOOKUP($A264,[2]CurveFetch!$D$8:$R$1000,15,0)</f>
        <v>0</v>
      </c>
      <c r="G264" s="100">
        <f ca="1">VLOOKUP($A264,[2]CurveFetch!$D$8:$R$1000,3,0)</f>
        <v>0</v>
      </c>
      <c r="H264" s="100">
        <f ca="1">VLOOKUP($A264,[2]CurveFetch!$D$8:$R$1000,9,0)</f>
        <v>0</v>
      </c>
      <c r="I264" s="100">
        <f ca="1">VLOOKUP($A264,[2]CurveFetch!$D$8:$R$1000,11,0)</f>
        <v>6.3767250129889E-2</v>
      </c>
      <c r="J264" s="100">
        <f ca="1">VLOOKUP($A264,[2]CurveFetch!$D$8:$R$1000,8,0)</f>
        <v>0</v>
      </c>
      <c r="K264" s="100">
        <f t="shared" ca="1" si="65"/>
        <v>0</v>
      </c>
      <c r="L264" s="100">
        <f t="shared" ca="1" si="66"/>
        <v>0</v>
      </c>
      <c r="M264" s="100">
        <f t="shared" ca="1" si="71"/>
        <v>42.0075</v>
      </c>
      <c r="N264" s="97">
        <f t="shared" ca="1" si="72"/>
        <v>44866</v>
      </c>
      <c r="O264" s="100">
        <f ca="1">VLOOKUP($A264,[2]CurveFetch!$D$8:$V$1000,16,0)</f>
        <v>39.273299999999999</v>
      </c>
      <c r="P264" s="141">
        <f t="shared" ca="1" si="67"/>
        <v>19.636649999999999</v>
      </c>
      <c r="Q264" s="100">
        <f ca="1">VLOOKUP($A264,[2]CurveFetch!$D$8:$V$1000,16,0)</f>
        <v>39.273299999999999</v>
      </c>
      <c r="R264" s="141">
        <f t="shared" ca="1" si="68"/>
        <v>19.636649999999999</v>
      </c>
      <c r="S264" s="100">
        <f ca="1">VLOOKUP($A264,[2]CurveFetch!$D$8:$V$1000,16,0)</f>
        <v>39.273299999999999</v>
      </c>
      <c r="T264" s="141">
        <f t="shared" ca="1" si="69"/>
        <v>19.636649999999999</v>
      </c>
    </row>
    <row r="265" spans="1:20" x14ac:dyDescent="0.2">
      <c r="A265" s="97">
        <f t="shared" ca="1" si="70"/>
        <v>44896</v>
      </c>
      <c r="B265" s="100">
        <f ca="1">VLOOKUP($A265,[2]CurveFetch!$D$8:$R$1000,2,0)</f>
        <v>5.726</v>
      </c>
      <c r="C265" s="100">
        <f ca="1">VLOOKUP($A265,[2]CurveFetch!$D$8:$R$1000,7,0)</f>
        <v>0</v>
      </c>
      <c r="D265" s="100">
        <f ca="1">VLOOKUP($A265,[2]CurveFetch!$D$8:$R$1000,5,0)</f>
        <v>0</v>
      </c>
      <c r="E265" s="100">
        <f ca="1">VLOOKUP($A265,[2]CurveFetch!$D$8:$R$1000,4,0)</f>
        <v>0</v>
      </c>
      <c r="F265" s="100">
        <f ca="1">VLOOKUP($A265,[2]CurveFetch!$D$8:$R$1000,15,0)</f>
        <v>0</v>
      </c>
      <c r="G265" s="100">
        <f ca="1">VLOOKUP($A265,[2]CurveFetch!$D$8:$R$1000,3,0)</f>
        <v>0</v>
      </c>
      <c r="H265" s="100">
        <f ca="1">VLOOKUP($A265,[2]CurveFetch!$D$8:$R$1000,9,0)</f>
        <v>0</v>
      </c>
      <c r="I265" s="100">
        <f ca="1">VLOOKUP($A265,[2]CurveFetch!$D$8:$R$1000,11,0)</f>
        <v>6.3764458561986995E-2</v>
      </c>
      <c r="J265" s="100">
        <f ca="1">VLOOKUP($A265,[2]CurveFetch!$D$8:$R$1000,8,0)</f>
        <v>0</v>
      </c>
      <c r="K265" s="100">
        <f t="shared" ca="1" si="65"/>
        <v>0</v>
      </c>
      <c r="L265" s="100">
        <f t="shared" ca="1" si="66"/>
        <v>0</v>
      </c>
      <c r="M265" s="100">
        <f t="shared" ca="1" si="71"/>
        <v>42.945</v>
      </c>
      <c r="N265" s="97">
        <f t="shared" ca="1" si="72"/>
        <v>44896</v>
      </c>
      <c r="O265" s="100">
        <f ca="1">VLOOKUP($A265,[2]CurveFetch!$D$8:$V$1000,16,0)</f>
        <v>24.273299999999999</v>
      </c>
      <c r="P265" s="141">
        <f t="shared" ca="1" si="67"/>
        <v>12.136649999999999</v>
      </c>
      <c r="Q265" s="100">
        <f ca="1">VLOOKUP($A265,[2]CurveFetch!$D$8:$V$1000,16,0)</f>
        <v>24.273299999999999</v>
      </c>
      <c r="R265" s="141">
        <f t="shared" ca="1" si="68"/>
        <v>12.136649999999999</v>
      </c>
      <c r="S265" s="100">
        <f ca="1">VLOOKUP($A265,[2]CurveFetch!$D$8:$V$1000,16,0)</f>
        <v>24.273299999999999</v>
      </c>
      <c r="T265" s="141">
        <f t="shared" ca="1" si="69"/>
        <v>12.136649999999999</v>
      </c>
    </row>
    <row r="266" spans="1:20" x14ac:dyDescent="0.2">
      <c r="A266" s="97">
        <f t="shared" ca="1" si="70"/>
        <v>44927</v>
      </c>
      <c r="B266" s="100">
        <f ca="1">VLOOKUP($A266,[2]CurveFetch!$D$8:$R$1000,2,0)</f>
        <v>5.9050000000000002</v>
      </c>
      <c r="C266" s="100">
        <f ca="1">VLOOKUP($A266,[2]CurveFetch!$D$8:$R$1000,7,0)</f>
        <v>0</v>
      </c>
      <c r="D266" s="100">
        <f ca="1">VLOOKUP($A266,[2]CurveFetch!$D$8:$R$1000,5,0)</f>
        <v>0</v>
      </c>
      <c r="E266" s="100">
        <f ca="1">VLOOKUP($A266,[2]CurveFetch!$D$8:$R$1000,4,0)</f>
        <v>0</v>
      </c>
      <c r="F266" s="100">
        <f ca="1">VLOOKUP($A266,[2]CurveFetch!$D$8:$R$1000,15,0)</f>
        <v>0</v>
      </c>
      <c r="G266" s="100">
        <f ca="1">VLOOKUP($A266,[2]CurveFetch!$D$8:$R$1000,3,0)</f>
        <v>0</v>
      </c>
      <c r="H266" s="100">
        <f ca="1">VLOOKUP($A266,[2]CurveFetch!$D$8:$R$1000,9,0)</f>
        <v>0</v>
      </c>
      <c r="I266" s="100">
        <f ca="1">VLOOKUP($A266,[2]CurveFetch!$D$8:$R$1000,11,0)</f>
        <v>6.3761573941824995E-2</v>
      </c>
      <c r="J266" s="100">
        <f ca="1">VLOOKUP($A266,[2]CurveFetch!$D$8:$R$1000,8,0)</f>
        <v>0</v>
      </c>
      <c r="K266" s="100">
        <f t="shared" ca="1" si="65"/>
        <v>0</v>
      </c>
      <c r="L266" s="100">
        <f t="shared" ca="1" si="66"/>
        <v>0</v>
      </c>
      <c r="M266" s="100">
        <f t="shared" ca="1" si="71"/>
        <v>44.287500000000001</v>
      </c>
      <c r="N266" s="97">
        <f t="shared" ca="1" si="72"/>
        <v>44927</v>
      </c>
      <c r="O266" s="100">
        <f ca="1">VLOOKUP($A266,[2]CurveFetch!$D$8:$V$1000,16,0)</f>
        <v>55.877499999999998</v>
      </c>
      <c r="P266" s="141">
        <f t="shared" ca="1" si="67"/>
        <v>27.938749999999999</v>
      </c>
      <c r="Q266" s="100">
        <f ca="1">VLOOKUP($A266,[2]CurveFetch!$D$8:$V$1000,16,0)</f>
        <v>55.877499999999998</v>
      </c>
      <c r="R266" s="141">
        <f t="shared" ca="1" si="68"/>
        <v>27.938749999999999</v>
      </c>
      <c r="S266" s="100">
        <f ca="1">VLOOKUP($A266,[2]CurveFetch!$D$8:$V$1000,16,0)</f>
        <v>55.877499999999998</v>
      </c>
      <c r="T266" s="141">
        <f t="shared" ca="1" si="69"/>
        <v>27.938749999999999</v>
      </c>
    </row>
    <row r="267" spans="1:20" x14ac:dyDescent="0.2">
      <c r="A267" s="97">
        <f t="shared" ca="1" si="70"/>
        <v>44958</v>
      </c>
      <c r="B267" s="100">
        <f ca="1">VLOOKUP($A267,[2]CurveFetch!$D$8:$R$1000,2,0)</f>
        <v>5.7990000000000004</v>
      </c>
      <c r="C267" s="100">
        <f ca="1">VLOOKUP($A267,[2]CurveFetch!$D$8:$R$1000,7,0)</f>
        <v>0</v>
      </c>
      <c r="D267" s="100">
        <f ca="1">VLOOKUP($A267,[2]CurveFetch!$D$8:$R$1000,5,0)</f>
        <v>0</v>
      </c>
      <c r="E267" s="100">
        <f ca="1">VLOOKUP($A267,[2]CurveFetch!$D$8:$R$1000,4,0)</f>
        <v>0</v>
      </c>
      <c r="F267" s="100">
        <f ca="1">VLOOKUP($A267,[2]CurveFetch!$D$8:$R$1000,15,0)</f>
        <v>0</v>
      </c>
      <c r="G267" s="100">
        <f ca="1">VLOOKUP($A267,[2]CurveFetch!$D$8:$R$1000,3,0)</f>
        <v>0</v>
      </c>
      <c r="H267" s="100">
        <f ca="1">VLOOKUP($A267,[2]CurveFetch!$D$8:$R$1000,9,0)</f>
        <v>0</v>
      </c>
      <c r="I267" s="100">
        <f ca="1">VLOOKUP($A267,[2]CurveFetch!$D$8:$R$1000,11,0)</f>
        <v>6.3758689321663994E-2</v>
      </c>
      <c r="J267" s="100">
        <f ca="1">VLOOKUP($A267,[2]CurveFetch!$D$8:$R$1000,8,0)</f>
        <v>0</v>
      </c>
      <c r="K267" s="100">
        <f t="shared" ca="1" si="65"/>
        <v>0</v>
      </c>
      <c r="L267" s="100">
        <f t="shared" ca="1" si="66"/>
        <v>0</v>
      </c>
      <c r="M267" s="100">
        <f t="shared" ca="1" si="71"/>
        <v>43.4925</v>
      </c>
      <c r="N267" s="97">
        <f t="shared" ca="1" si="72"/>
        <v>44958</v>
      </c>
      <c r="O267" s="100">
        <f ca="1">VLOOKUP($A267,[2]CurveFetch!$D$8:$V$1000,16,0)</f>
        <v>45.877499999999998</v>
      </c>
      <c r="P267" s="141">
        <f t="shared" ca="1" si="67"/>
        <v>22.938749999999999</v>
      </c>
      <c r="Q267" s="100">
        <f ca="1">VLOOKUP($A267,[2]CurveFetch!$D$8:$V$1000,16,0)</f>
        <v>45.877499999999998</v>
      </c>
      <c r="R267" s="141">
        <f t="shared" ca="1" si="68"/>
        <v>22.938749999999999</v>
      </c>
      <c r="S267" s="100">
        <f ca="1">VLOOKUP($A267,[2]CurveFetch!$D$8:$V$1000,16,0)</f>
        <v>45.877499999999998</v>
      </c>
      <c r="T267" s="141">
        <f t="shared" ca="1" si="69"/>
        <v>22.938749999999999</v>
      </c>
    </row>
    <row r="268" spans="1:20" x14ac:dyDescent="0.2">
      <c r="A268" s="97">
        <f t="shared" ca="1" si="70"/>
        <v>44986</v>
      </c>
      <c r="B268" s="100">
        <f ca="1">VLOOKUP($A268,[2]CurveFetch!$D$8:$R$1000,2,0)</f>
        <v>5.649</v>
      </c>
      <c r="C268" s="100">
        <f ca="1">VLOOKUP($A268,[2]CurveFetch!$D$8:$R$1000,7,0)</f>
        <v>0</v>
      </c>
      <c r="D268" s="100">
        <f ca="1">VLOOKUP($A268,[2]CurveFetch!$D$8:$R$1000,5,0)</f>
        <v>0</v>
      </c>
      <c r="E268" s="100">
        <f ca="1">VLOOKUP($A268,[2]CurveFetch!$D$8:$R$1000,4,0)</f>
        <v>0</v>
      </c>
      <c r="F268" s="100">
        <f ca="1">VLOOKUP($A268,[2]CurveFetch!$D$8:$R$1000,15,0)</f>
        <v>0</v>
      </c>
      <c r="G268" s="100">
        <f ca="1">VLOOKUP($A268,[2]CurveFetch!$D$8:$R$1000,3,0)</f>
        <v>0</v>
      </c>
      <c r="H268" s="100">
        <f ca="1">VLOOKUP($A268,[2]CurveFetch!$D$8:$R$1000,9,0)</f>
        <v>0</v>
      </c>
      <c r="I268" s="100">
        <f ca="1">VLOOKUP($A268,[2]CurveFetch!$D$8:$R$1000,11,0)</f>
        <v>6.3756083858295995E-2</v>
      </c>
      <c r="J268" s="100">
        <f ca="1">VLOOKUP($A268,[2]CurveFetch!$D$8:$R$1000,8,0)</f>
        <v>0</v>
      </c>
      <c r="K268" s="100">
        <f t="shared" ca="1" si="65"/>
        <v>0</v>
      </c>
      <c r="L268" s="100">
        <f t="shared" ca="1" si="66"/>
        <v>0</v>
      </c>
      <c r="M268" s="100">
        <f t="shared" ca="1" si="71"/>
        <v>42.3675</v>
      </c>
      <c r="N268" s="97">
        <f t="shared" ca="1" si="72"/>
        <v>44986</v>
      </c>
      <c r="O268" s="100">
        <f ca="1">VLOOKUP($A268,[2]CurveFetch!$D$8:$V$1000,16,0)</f>
        <v>35.877499999999998</v>
      </c>
      <c r="P268" s="141">
        <f t="shared" ca="1" si="67"/>
        <v>17.938749999999999</v>
      </c>
      <c r="Q268" s="100">
        <f ca="1">VLOOKUP($A268,[2]CurveFetch!$D$8:$V$1000,16,0)</f>
        <v>35.877499999999998</v>
      </c>
      <c r="R268" s="141">
        <f t="shared" ca="1" si="68"/>
        <v>17.938749999999999</v>
      </c>
      <c r="S268" s="100">
        <f ca="1">VLOOKUP($A268,[2]CurveFetch!$D$8:$V$1000,16,0)</f>
        <v>35.877499999999998</v>
      </c>
      <c r="T268" s="141">
        <f t="shared" ca="1" si="69"/>
        <v>17.938749999999999</v>
      </c>
    </row>
    <row r="269" spans="1:20" x14ac:dyDescent="0.2">
      <c r="A269" s="97">
        <f t="shared" ca="1" si="70"/>
        <v>45017</v>
      </c>
      <c r="B269" s="100">
        <f ca="1">VLOOKUP($A269,[2]CurveFetch!$D$8:$R$1000,2,0)</f>
        <v>5.4660000000000002</v>
      </c>
      <c r="C269" s="100">
        <f ca="1">VLOOKUP($A269,[2]CurveFetch!$D$8:$R$1000,7,0)</f>
        <v>0</v>
      </c>
      <c r="D269" s="100">
        <f ca="1">VLOOKUP($A269,[2]CurveFetch!$D$8:$R$1000,5,0)</f>
        <v>0</v>
      </c>
      <c r="E269" s="100">
        <f ca="1">VLOOKUP($A269,[2]CurveFetch!$D$8:$R$1000,4,0)</f>
        <v>0</v>
      </c>
      <c r="F269" s="100">
        <f ca="1">VLOOKUP($A269,[2]CurveFetch!$D$8:$R$1000,15,0)</f>
        <v>0</v>
      </c>
      <c r="G269" s="100">
        <f ca="1">VLOOKUP($A269,[2]CurveFetch!$D$8:$R$1000,3,0)</f>
        <v>0</v>
      </c>
      <c r="H269" s="100">
        <f ca="1">VLOOKUP($A269,[2]CurveFetch!$D$8:$R$1000,9,0)</f>
        <v>0</v>
      </c>
      <c r="I269" s="100">
        <f ca="1">VLOOKUP($A269,[2]CurveFetch!$D$8:$R$1000,11,0)</f>
        <v>6.3753199238141003E-2</v>
      </c>
      <c r="J269" s="100">
        <f ca="1">VLOOKUP($A269,[2]CurveFetch!$D$8:$R$1000,8,0)</f>
        <v>0</v>
      </c>
      <c r="K269" s="100">
        <f t="shared" ca="1" si="65"/>
        <v>0</v>
      </c>
      <c r="L269" s="100">
        <f t="shared" ca="1" si="66"/>
        <v>0</v>
      </c>
      <c r="M269" s="100">
        <f t="shared" ca="1" si="71"/>
        <v>40.995000000000005</v>
      </c>
      <c r="N269" s="97">
        <f t="shared" ca="1" si="72"/>
        <v>45017</v>
      </c>
      <c r="O269" s="100">
        <f ca="1">VLOOKUP($A269,[2]CurveFetch!$D$8:$V$1000,16,0)</f>
        <v>34.764400000000002</v>
      </c>
      <c r="P269" s="141">
        <f t="shared" ca="1" si="67"/>
        <v>17.382200000000001</v>
      </c>
      <c r="Q269" s="100">
        <f ca="1">VLOOKUP($A269,[2]CurveFetch!$D$8:$V$1000,16,0)</f>
        <v>34.764400000000002</v>
      </c>
      <c r="R269" s="141">
        <f t="shared" ca="1" si="68"/>
        <v>17.382200000000001</v>
      </c>
      <c r="S269" s="100">
        <f ca="1">VLOOKUP($A269,[2]CurveFetch!$D$8:$V$1000,16,0)</f>
        <v>34.764400000000002</v>
      </c>
      <c r="T269" s="141">
        <f t="shared" ca="1" si="69"/>
        <v>17.382200000000001</v>
      </c>
    </row>
    <row r="270" spans="1:20" x14ac:dyDescent="0.2">
      <c r="A270" s="97">
        <f t="shared" ca="1" si="70"/>
        <v>45047</v>
      </c>
      <c r="B270" s="100">
        <f ca="1">VLOOKUP($A270,[2]CurveFetch!$D$8:$R$1000,2,0)</f>
        <v>5.4409999999999998</v>
      </c>
      <c r="C270" s="100">
        <f ca="1">VLOOKUP($A270,[2]CurveFetch!$D$8:$R$1000,7,0)</f>
        <v>0</v>
      </c>
      <c r="D270" s="100">
        <f ca="1">VLOOKUP($A270,[2]CurveFetch!$D$8:$R$1000,5,0)</f>
        <v>0</v>
      </c>
      <c r="E270" s="100">
        <f ca="1">VLOOKUP($A270,[2]CurveFetch!$D$8:$R$1000,4,0)</f>
        <v>0</v>
      </c>
      <c r="F270" s="100">
        <f ca="1">VLOOKUP($A270,[2]CurveFetch!$D$8:$R$1000,15,0)</f>
        <v>0</v>
      </c>
      <c r="G270" s="100">
        <f ca="1">VLOOKUP($A270,[2]CurveFetch!$D$8:$R$1000,3,0)</f>
        <v>0</v>
      </c>
      <c r="H270" s="100">
        <f ca="1">VLOOKUP($A270,[2]CurveFetch!$D$8:$R$1000,9,0)</f>
        <v>0</v>
      </c>
      <c r="I270" s="100">
        <f ca="1">VLOOKUP($A270,[2]CurveFetch!$D$8:$R$1000,11,0)</f>
        <v>6.3750407670252002E-2</v>
      </c>
      <c r="J270" s="100">
        <f ca="1">VLOOKUP($A270,[2]CurveFetch!$D$8:$R$1000,8,0)</f>
        <v>0</v>
      </c>
      <c r="K270" s="100">
        <f t="shared" ca="1" si="65"/>
        <v>0</v>
      </c>
      <c r="L270" s="100">
        <f t="shared" ca="1" si="66"/>
        <v>0</v>
      </c>
      <c r="M270" s="100">
        <f t="shared" ca="1" si="71"/>
        <v>40.807499999999997</v>
      </c>
      <c r="N270" s="97">
        <f t="shared" ca="1" si="72"/>
        <v>45047</v>
      </c>
      <c r="O270" s="100">
        <f ca="1">VLOOKUP($A270,[2]CurveFetch!$D$8:$V$1000,16,0)</f>
        <v>39.764400000000002</v>
      </c>
      <c r="P270" s="141">
        <f t="shared" ca="1" si="67"/>
        <v>19.882200000000001</v>
      </c>
      <c r="Q270" s="100">
        <f ca="1">VLOOKUP($A270,[2]CurveFetch!$D$8:$V$1000,16,0)</f>
        <v>39.764400000000002</v>
      </c>
      <c r="R270" s="141">
        <f t="shared" ca="1" si="68"/>
        <v>19.882200000000001</v>
      </c>
      <c r="S270" s="100">
        <f ca="1">VLOOKUP($A270,[2]CurveFetch!$D$8:$V$1000,16,0)</f>
        <v>39.764400000000002</v>
      </c>
      <c r="T270" s="141">
        <f t="shared" ca="1" si="69"/>
        <v>19.882200000000001</v>
      </c>
    </row>
    <row r="271" spans="1:20" x14ac:dyDescent="0.2">
      <c r="O271" s="223"/>
      <c r="P271" s="223"/>
      <c r="Q271" s="223"/>
      <c r="R271" s="223"/>
      <c r="S271" s="223"/>
      <c r="T271" s="223"/>
    </row>
    <row r="272" spans="1:20" x14ac:dyDescent="0.2">
      <c r="O272" s="223"/>
      <c r="P272" s="223"/>
      <c r="Q272" s="223"/>
      <c r="R272" s="223"/>
      <c r="S272" s="223"/>
      <c r="T272" s="223"/>
    </row>
    <row r="273" spans="15:20" x14ac:dyDescent="0.2">
      <c r="O273" s="223"/>
      <c r="P273" s="223"/>
      <c r="Q273" s="223"/>
      <c r="R273" s="223"/>
      <c r="S273" s="223"/>
      <c r="T273" s="223"/>
    </row>
    <row r="274" spans="15:20" x14ac:dyDescent="0.2">
      <c r="O274" s="223"/>
      <c r="P274" s="223"/>
      <c r="Q274" s="223"/>
      <c r="R274" s="223"/>
      <c r="S274" s="223"/>
      <c r="T274" s="223"/>
    </row>
    <row r="275" spans="15:20" x14ac:dyDescent="0.2">
      <c r="O275" s="223"/>
      <c r="P275" s="223"/>
      <c r="Q275" s="223"/>
      <c r="R275" s="223"/>
      <c r="S275" s="223"/>
      <c r="T275" s="223"/>
    </row>
    <row r="276" spans="15:20" x14ac:dyDescent="0.2">
      <c r="O276" s="223"/>
      <c r="P276" s="223"/>
      <c r="Q276" s="223"/>
      <c r="R276" s="223"/>
      <c r="S276" s="223"/>
      <c r="T276" s="223"/>
    </row>
    <row r="277" spans="15:20" x14ac:dyDescent="0.2">
      <c r="O277" s="223"/>
      <c r="P277" s="223"/>
      <c r="Q277" s="223"/>
      <c r="R277" s="223"/>
      <c r="S277" s="223"/>
      <c r="T277" s="223"/>
    </row>
    <row r="278" spans="15:20" x14ac:dyDescent="0.2">
      <c r="O278" s="223"/>
      <c r="P278" s="223"/>
      <c r="Q278" s="223"/>
      <c r="R278" s="223"/>
      <c r="S278" s="223"/>
      <c r="T278" s="223"/>
    </row>
    <row r="279" spans="15:20" x14ac:dyDescent="0.2">
      <c r="O279" s="223"/>
      <c r="P279" s="223"/>
      <c r="Q279" s="223"/>
      <c r="R279" s="223"/>
      <c r="S279" s="223"/>
      <c r="T279" s="223"/>
    </row>
    <row r="280" spans="15:20" x14ac:dyDescent="0.2">
      <c r="O280" s="136"/>
      <c r="P280" s="136"/>
      <c r="Q280" s="136"/>
      <c r="R280" s="136"/>
      <c r="S280" s="136"/>
      <c r="T280" s="136"/>
    </row>
    <row r="281" spans="15:20" x14ac:dyDescent="0.2">
      <c r="O281" s="136"/>
      <c r="P281" s="136"/>
      <c r="Q281" s="136"/>
      <c r="R281" s="136"/>
      <c r="S281" s="136"/>
      <c r="T281" s="136"/>
    </row>
    <row r="282" spans="15:20" x14ac:dyDescent="0.2">
      <c r="O282" s="136"/>
      <c r="P282" s="136"/>
      <c r="Q282" s="136"/>
      <c r="R282" s="136"/>
      <c r="S282" s="136"/>
      <c r="T282" s="136"/>
    </row>
    <row r="283" spans="15:20" x14ac:dyDescent="0.2">
      <c r="O283" s="136"/>
      <c r="P283" s="136"/>
      <c r="Q283" s="136"/>
      <c r="R283" s="136"/>
      <c r="S283" s="136"/>
      <c r="T283" s="136"/>
    </row>
    <row r="284" spans="15:20" x14ac:dyDescent="0.2">
      <c r="O284" s="136"/>
      <c r="P284" s="136"/>
      <c r="Q284" s="136"/>
      <c r="R284" s="136"/>
      <c r="S284" s="136"/>
      <c r="T284" s="136"/>
    </row>
    <row r="285" spans="15:20" x14ac:dyDescent="0.2">
      <c r="O285" s="136"/>
      <c r="P285" s="136"/>
      <c r="Q285" s="136"/>
      <c r="R285" s="136"/>
      <c r="S285" s="136"/>
      <c r="T285" s="136"/>
    </row>
    <row r="286" spans="15:20" x14ac:dyDescent="0.2">
      <c r="O286" s="136"/>
      <c r="P286" s="136"/>
      <c r="Q286" s="136"/>
      <c r="R286" s="136"/>
      <c r="S286" s="136"/>
      <c r="T286" s="136"/>
    </row>
    <row r="287" spans="15:20" x14ac:dyDescent="0.2">
      <c r="O287" s="136"/>
      <c r="P287" s="136"/>
      <c r="Q287" s="136"/>
      <c r="R287" s="136"/>
      <c r="S287" s="136"/>
      <c r="T287" s="136"/>
    </row>
    <row r="288" spans="15:20" x14ac:dyDescent="0.2">
      <c r="O288" s="136"/>
      <c r="P288" s="136"/>
      <c r="Q288" s="136"/>
      <c r="R288" s="136"/>
      <c r="S288" s="136"/>
      <c r="T288" s="136"/>
    </row>
    <row r="289" spans="15:20" x14ac:dyDescent="0.2">
      <c r="O289" s="136"/>
      <c r="P289" s="136"/>
      <c r="Q289" s="136"/>
      <c r="R289" s="136"/>
      <c r="S289" s="136"/>
      <c r="T289" s="136"/>
    </row>
    <row r="290" spans="15:20" x14ac:dyDescent="0.2">
      <c r="O290" s="136"/>
      <c r="P290" s="136"/>
      <c r="Q290" s="136"/>
      <c r="R290" s="136"/>
      <c r="S290" s="136"/>
      <c r="T290" s="136"/>
    </row>
    <row r="291" spans="15:20" x14ac:dyDescent="0.2">
      <c r="O291" s="136"/>
      <c r="P291" s="136"/>
      <c r="Q291" s="136"/>
      <c r="R291" s="136"/>
      <c r="S291" s="136"/>
      <c r="T291" s="136"/>
    </row>
    <row r="292" spans="15:20" x14ac:dyDescent="0.2">
      <c r="O292" s="136"/>
      <c r="P292" s="136"/>
      <c r="Q292" s="136"/>
      <c r="R292" s="136"/>
      <c r="S292" s="136"/>
      <c r="T292" s="136"/>
    </row>
    <row r="293" spans="15:20" x14ac:dyDescent="0.2">
      <c r="O293" s="136"/>
      <c r="P293" s="136"/>
      <c r="Q293" s="136"/>
      <c r="R293" s="136"/>
      <c r="S293" s="136"/>
      <c r="T293" s="136"/>
    </row>
    <row r="294" spans="15:20" x14ac:dyDescent="0.2">
      <c r="O294" s="136"/>
      <c r="P294" s="136"/>
      <c r="Q294" s="136"/>
      <c r="R294" s="136"/>
      <c r="S294" s="136"/>
      <c r="T294" s="136"/>
    </row>
    <row r="295" spans="15:20" x14ac:dyDescent="0.2">
      <c r="O295" s="136"/>
      <c r="P295" s="136"/>
      <c r="Q295" s="136"/>
      <c r="R295" s="136"/>
      <c r="S295" s="136"/>
      <c r="T295" s="136"/>
    </row>
    <row r="296" spans="15:20" x14ac:dyDescent="0.2">
      <c r="O296" s="136"/>
      <c r="P296" s="136"/>
      <c r="Q296" s="136"/>
      <c r="R296" s="136"/>
      <c r="S296" s="136"/>
      <c r="T296" s="136"/>
    </row>
    <row r="297" spans="15:20" x14ac:dyDescent="0.2">
      <c r="O297" s="136"/>
      <c r="P297" s="136"/>
      <c r="Q297" s="136"/>
      <c r="R297" s="136"/>
      <c r="S297" s="136"/>
      <c r="T297" s="136"/>
    </row>
    <row r="298" spans="15:20" x14ac:dyDescent="0.2">
      <c r="O298" s="136"/>
      <c r="P298" s="136"/>
      <c r="Q298" s="136"/>
      <c r="R298" s="136"/>
      <c r="S298" s="136"/>
      <c r="T298" s="136"/>
    </row>
    <row r="299" spans="15:20" x14ac:dyDescent="0.2">
      <c r="O299" s="136"/>
      <c r="P299" s="136"/>
      <c r="Q299" s="136"/>
      <c r="R299" s="136"/>
      <c r="S299" s="136"/>
      <c r="T299" s="136"/>
    </row>
    <row r="300" spans="15:20" x14ac:dyDescent="0.2">
      <c r="O300" s="136"/>
      <c r="P300" s="136"/>
      <c r="Q300" s="136"/>
      <c r="R300" s="136"/>
      <c r="S300" s="136"/>
      <c r="T300" s="136"/>
    </row>
    <row r="301" spans="15:20" x14ac:dyDescent="0.2">
      <c r="O301" s="136"/>
      <c r="P301" s="136"/>
      <c r="Q301" s="136"/>
      <c r="R301" s="136"/>
      <c r="S301" s="136"/>
      <c r="T301" s="136"/>
    </row>
    <row r="302" spans="15:20" x14ac:dyDescent="0.2">
      <c r="O302" s="136"/>
      <c r="P302" s="136"/>
      <c r="Q302" s="136"/>
      <c r="R302" s="136"/>
      <c r="S302" s="136"/>
      <c r="T302" s="136"/>
    </row>
    <row r="303" spans="15:20" x14ac:dyDescent="0.2">
      <c r="O303" s="136"/>
      <c r="P303" s="136"/>
      <c r="Q303" s="136"/>
      <c r="R303" s="136"/>
      <c r="S303" s="136"/>
      <c r="T303" s="136"/>
    </row>
    <row r="304" spans="15:20" x14ac:dyDescent="0.2">
      <c r="O304" s="136"/>
      <c r="P304" s="136"/>
      <c r="Q304" s="136"/>
      <c r="R304" s="136"/>
      <c r="S304" s="136"/>
      <c r="T304" s="136"/>
    </row>
    <row r="305" spans="15:20" x14ac:dyDescent="0.2">
      <c r="O305" s="136"/>
      <c r="P305" s="136"/>
      <c r="Q305" s="136"/>
      <c r="R305" s="136"/>
      <c r="S305" s="136"/>
      <c r="T305" s="136"/>
    </row>
    <row r="306" spans="15:20" x14ac:dyDescent="0.2">
      <c r="O306" s="136"/>
      <c r="P306" s="136"/>
      <c r="Q306" s="136"/>
      <c r="R306" s="136"/>
      <c r="S306" s="136"/>
      <c r="T306" s="136"/>
    </row>
    <row r="307" spans="15:20" x14ac:dyDescent="0.2">
      <c r="O307" s="136"/>
      <c r="P307" s="136"/>
      <c r="Q307" s="136"/>
      <c r="R307" s="136"/>
      <c r="S307" s="136"/>
      <c r="T307" s="136"/>
    </row>
    <row r="308" spans="15:20" x14ac:dyDescent="0.2">
      <c r="O308" s="136"/>
      <c r="P308" s="136"/>
      <c r="Q308" s="136"/>
      <c r="R308" s="136"/>
      <c r="S308" s="136"/>
      <c r="T308" s="136"/>
    </row>
    <row r="309" spans="15:20" x14ac:dyDescent="0.2">
      <c r="O309" s="136"/>
      <c r="P309" s="136"/>
      <c r="Q309" s="136"/>
      <c r="R309" s="136"/>
      <c r="S309" s="136"/>
      <c r="T309" s="136"/>
    </row>
    <row r="310" spans="15:20" x14ac:dyDescent="0.2">
      <c r="O310" s="136"/>
      <c r="P310" s="136"/>
      <c r="Q310" s="136"/>
      <c r="R310" s="136"/>
      <c r="S310" s="136"/>
      <c r="T310" s="136"/>
    </row>
    <row r="311" spans="15:20" x14ac:dyDescent="0.2">
      <c r="O311" s="136"/>
      <c r="P311" s="136"/>
      <c r="Q311" s="136"/>
      <c r="R311" s="136"/>
      <c r="S311" s="136"/>
      <c r="T311" s="136"/>
    </row>
    <row r="312" spans="15:20" x14ac:dyDescent="0.2">
      <c r="O312" s="136"/>
      <c r="P312" s="136"/>
      <c r="Q312" s="136"/>
      <c r="R312" s="136"/>
      <c r="S312" s="136"/>
      <c r="T312" s="136"/>
    </row>
    <row r="313" spans="15:20" x14ac:dyDescent="0.2">
      <c r="O313" s="136"/>
      <c r="P313" s="136"/>
      <c r="Q313" s="136"/>
      <c r="R313" s="136"/>
      <c r="S313" s="136"/>
      <c r="T313" s="136"/>
    </row>
    <row r="314" spans="15:20" x14ac:dyDescent="0.2">
      <c r="O314" s="136"/>
      <c r="P314" s="136"/>
      <c r="Q314" s="136"/>
      <c r="R314" s="136"/>
      <c r="S314" s="136"/>
      <c r="T314" s="136"/>
    </row>
    <row r="315" spans="15:20" x14ac:dyDescent="0.2">
      <c r="O315" s="136"/>
      <c r="P315" s="136"/>
      <c r="Q315" s="136"/>
      <c r="R315" s="136"/>
      <c r="S315" s="136"/>
      <c r="T315" s="136"/>
    </row>
    <row r="316" spans="15:20" x14ac:dyDescent="0.2">
      <c r="O316" s="136"/>
      <c r="P316" s="136"/>
      <c r="Q316" s="136"/>
      <c r="R316" s="136"/>
      <c r="S316" s="136"/>
      <c r="T316" s="136"/>
    </row>
    <row r="317" spans="15:20" x14ac:dyDescent="0.2">
      <c r="O317" s="136"/>
      <c r="P317" s="136"/>
      <c r="Q317" s="136"/>
      <c r="R317" s="136"/>
      <c r="S317" s="136"/>
      <c r="T317" s="136"/>
    </row>
    <row r="318" spans="15:20" x14ac:dyDescent="0.2">
      <c r="O318" s="136"/>
      <c r="P318" s="136"/>
      <c r="Q318" s="136"/>
      <c r="R318" s="136"/>
      <c r="S318" s="136"/>
      <c r="T318" s="136"/>
    </row>
    <row r="319" spans="15:20" x14ac:dyDescent="0.2">
      <c r="O319" s="136"/>
      <c r="P319" s="136"/>
      <c r="Q319" s="136"/>
      <c r="R319" s="136"/>
      <c r="S319" s="136"/>
      <c r="T319" s="136"/>
    </row>
    <row r="320" spans="15:20" x14ac:dyDescent="0.2">
      <c r="O320" s="136"/>
      <c r="P320" s="136"/>
      <c r="Q320" s="136"/>
      <c r="R320" s="136"/>
      <c r="S320" s="136"/>
      <c r="T320" s="136"/>
    </row>
    <row r="321" spans="15:20" x14ac:dyDescent="0.2">
      <c r="O321" s="136"/>
      <c r="P321" s="136"/>
      <c r="Q321" s="136"/>
      <c r="R321" s="136"/>
      <c r="S321" s="136"/>
      <c r="T321" s="136"/>
    </row>
    <row r="322" spans="15:20" x14ac:dyDescent="0.2">
      <c r="O322" s="136"/>
      <c r="P322" s="136"/>
      <c r="Q322" s="136"/>
      <c r="R322" s="136"/>
      <c r="S322" s="136"/>
      <c r="T322" s="136"/>
    </row>
    <row r="323" spans="15:20" x14ac:dyDescent="0.2">
      <c r="O323" s="136"/>
      <c r="P323" s="136"/>
      <c r="Q323" s="136"/>
      <c r="R323" s="136"/>
      <c r="S323" s="136"/>
      <c r="T323" s="136"/>
    </row>
    <row r="324" spans="15:20" x14ac:dyDescent="0.2">
      <c r="O324" s="136"/>
      <c r="P324" s="136"/>
      <c r="Q324" s="136"/>
      <c r="R324" s="136"/>
      <c r="S324" s="136"/>
      <c r="T324" s="136"/>
    </row>
    <row r="325" spans="15:20" x14ac:dyDescent="0.2">
      <c r="O325" s="136"/>
      <c r="P325" s="136"/>
      <c r="Q325" s="136"/>
      <c r="R325" s="136"/>
      <c r="S325" s="136"/>
      <c r="T325" s="136"/>
    </row>
    <row r="326" spans="15:20" x14ac:dyDescent="0.2">
      <c r="O326" s="136"/>
      <c r="P326" s="136"/>
      <c r="Q326" s="136"/>
      <c r="R326" s="136"/>
      <c r="S326" s="136"/>
      <c r="T326" s="136"/>
    </row>
    <row r="327" spans="15:20" x14ac:dyDescent="0.2">
      <c r="O327" s="136"/>
      <c r="P327" s="136"/>
      <c r="Q327" s="136"/>
      <c r="R327" s="136"/>
      <c r="S327" s="136"/>
      <c r="T327" s="136"/>
    </row>
    <row r="328" spans="15:20" x14ac:dyDescent="0.2">
      <c r="O328" s="136"/>
      <c r="P328" s="136"/>
      <c r="Q328" s="136"/>
      <c r="R328" s="136"/>
      <c r="S328" s="136"/>
      <c r="T328" s="136"/>
    </row>
    <row r="329" spans="15:20" x14ac:dyDescent="0.2">
      <c r="O329" s="136"/>
      <c r="P329" s="136"/>
      <c r="Q329" s="136"/>
      <c r="R329" s="136"/>
      <c r="S329" s="136"/>
      <c r="T329" s="136"/>
    </row>
    <row r="330" spans="15:20" x14ac:dyDescent="0.2">
      <c r="O330" s="136"/>
      <c r="P330" s="136"/>
      <c r="Q330" s="136"/>
      <c r="R330" s="136"/>
      <c r="S330" s="136"/>
      <c r="T330" s="136"/>
    </row>
    <row r="331" spans="15:20" x14ac:dyDescent="0.2">
      <c r="O331" s="136"/>
      <c r="P331" s="136"/>
      <c r="Q331" s="136"/>
      <c r="R331" s="136"/>
      <c r="S331" s="136"/>
      <c r="T331" s="136"/>
    </row>
    <row r="332" spans="15:20" x14ac:dyDescent="0.2">
      <c r="O332" s="136"/>
      <c r="P332" s="136"/>
      <c r="Q332" s="136"/>
      <c r="R332" s="136"/>
      <c r="S332" s="136"/>
      <c r="T332" s="136"/>
    </row>
    <row r="333" spans="15:20" x14ac:dyDescent="0.2">
      <c r="O333" s="136"/>
      <c r="P333" s="136"/>
      <c r="Q333" s="136"/>
      <c r="R333" s="136"/>
      <c r="S333" s="136"/>
      <c r="T333" s="136"/>
    </row>
    <row r="334" spans="15:20" x14ac:dyDescent="0.2">
      <c r="O334" s="136"/>
      <c r="P334" s="136"/>
      <c r="Q334" s="136"/>
      <c r="R334" s="136"/>
      <c r="S334" s="136"/>
      <c r="T334" s="136"/>
    </row>
    <row r="335" spans="15:20" x14ac:dyDescent="0.2">
      <c r="O335" s="136"/>
      <c r="P335" s="136"/>
      <c r="Q335" s="136"/>
      <c r="R335" s="136"/>
      <c r="S335" s="136"/>
      <c r="T335" s="136"/>
    </row>
    <row r="336" spans="15:20" x14ac:dyDescent="0.2">
      <c r="O336" s="136"/>
      <c r="P336" s="136"/>
      <c r="Q336" s="136"/>
      <c r="R336" s="136"/>
      <c r="S336" s="136"/>
      <c r="T336" s="136"/>
    </row>
    <row r="337" spans="15:20" x14ac:dyDescent="0.2">
      <c r="O337" s="136"/>
      <c r="P337" s="136"/>
      <c r="Q337" s="136"/>
      <c r="R337" s="136"/>
      <c r="S337" s="136"/>
      <c r="T337" s="136"/>
    </row>
    <row r="338" spans="15:20" x14ac:dyDescent="0.2">
      <c r="O338" s="136"/>
      <c r="P338" s="136"/>
      <c r="Q338" s="136"/>
      <c r="R338" s="136"/>
      <c r="S338" s="136"/>
      <c r="T338" s="136"/>
    </row>
    <row r="339" spans="15:20" x14ac:dyDescent="0.2">
      <c r="O339" s="136"/>
      <c r="P339" s="136"/>
      <c r="Q339" s="136"/>
      <c r="R339" s="136"/>
      <c r="S339" s="136"/>
      <c r="T339" s="136"/>
    </row>
    <row r="340" spans="15:20" x14ac:dyDescent="0.2">
      <c r="O340" s="136"/>
      <c r="P340" s="136"/>
      <c r="Q340" s="136"/>
      <c r="R340" s="136"/>
      <c r="S340" s="136"/>
      <c r="T340" s="136"/>
    </row>
    <row r="341" spans="15:20" x14ac:dyDescent="0.2">
      <c r="O341" s="136"/>
      <c r="P341" s="136"/>
      <c r="Q341" s="136"/>
      <c r="R341" s="136"/>
      <c r="S341" s="136"/>
      <c r="T341" s="136"/>
    </row>
    <row r="342" spans="15:20" x14ac:dyDescent="0.2">
      <c r="O342" s="136"/>
      <c r="P342" s="136"/>
      <c r="Q342" s="136"/>
      <c r="R342" s="136"/>
      <c r="S342" s="136"/>
      <c r="T342" s="136"/>
    </row>
    <row r="343" spans="15:20" x14ac:dyDescent="0.2">
      <c r="O343" s="136"/>
      <c r="P343" s="136"/>
      <c r="Q343" s="136"/>
      <c r="R343" s="136"/>
      <c r="S343" s="136"/>
      <c r="T343" s="136"/>
    </row>
    <row r="344" spans="15:20" x14ac:dyDescent="0.2">
      <c r="O344" s="136"/>
      <c r="P344" s="136"/>
      <c r="Q344" s="136"/>
      <c r="R344" s="136"/>
      <c r="S344" s="136"/>
      <c r="T344" s="136"/>
    </row>
    <row r="345" spans="15:20" x14ac:dyDescent="0.2">
      <c r="O345" s="136"/>
      <c r="P345" s="136"/>
      <c r="Q345" s="136"/>
      <c r="R345" s="136"/>
      <c r="S345" s="136"/>
      <c r="T345" s="136"/>
    </row>
    <row r="346" spans="15:20" x14ac:dyDescent="0.2">
      <c r="O346" s="136"/>
      <c r="P346" s="136"/>
      <c r="Q346" s="136"/>
      <c r="R346" s="136"/>
      <c r="S346" s="136"/>
      <c r="T346" s="136"/>
    </row>
    <row r="347" spans="15:20" x14ac:dyDescent="0.2">
      <c r="O347" s="136"/>
      <c r="P347" s="136"/>
      <c r="Q347" s="136"/>
      <c r="R347" s="136"/>
      <c r="S347" s="136"/>
      <c r="T347" s="136"/>
    </row>
    <row r="348" spans="15:20" x14ac:dyDescent="0.2">
      <c r="O348" s="136"/>
      <c r="P348" s="136"/>
      <c r="Q348" s="136"/>
      <c r="R348" s="136"/>
      <c r="S348" s="136"/>
      <c r="T348" s="136"/>
    </row>
    <row r="349" spans="15:20" x14ac:dyDescent="0.2">
      <c r="O349" s="136"/>
      <c r="P349" s="136"/>
      <c r="Q349" s="136"/>
      <c r="R349" s="136"/>
      <c r="S349" s="136"/>
      <c r="T349" s="136"/>
    </row>
    <row r="350" spans="15:20" x14ac:dyDescent="0.2">
      <c r="O350" s="136"/>
      <c r="P350" s="136"/>
      <c r="Q350" s="136"/>
      <c r="R350" s="136"/>
      <c r="S350" s="136"/>
      <c r="T350" s="136"/>
    </row>
    <row r="351" spans="15:20" x14ac:dyDescent="0.2">
      <c r="O351" s="136"/>
      <c r="P351" s="136"/>
      <c r="Q351" s="136"/>
      <c r="R351" s="136"/>
      <c r="S351" s="136"/>
      <c r="T351" s="136"/>
    </row>
    <row r="352" spans="15:20" x14ac:dyDescent="0.2">
      <c r="O352" s="136"/>
      <c r="P352" s="136"/>
      <c r="Q352" s="136"/>
      <c r="R352" s="136"/>
      <c r="S352" s="136"/>
      <c r="T352" s="136"/>
    </row>
    <row r="353" spans="15:20" x14ac:dyDescent="0.2">
      <c r="O353" s="136"/>
      <c r="P353" s="136"/>
      <c r="Q353" s="136"/>
      <c r="R353" s="136"/>
      <c r="S353" s="136"/>
      <c r="T353" s="136"/>
    </row>
    <row r="354" spans="15:20" x14ac:dyDescent="0.2">
      <c r="O354" s="136"/>
      <c r="P354" s="136"/>
      <c r="Q354" s="136"/>
      <c r="R354" s="136"/>
      <c r="S354" s="136"/>
      <c r="T354" s="136"/>
    </row>
    <row r="355" spans="15:20" x14ac:dyDescent="0.2">
      <c r="O355" s="136"/>
      <c r="P355" s="136"/>
      <c r="Q355" s="136"/>
      <c r="R355" s="136"/>
      <c r="S355" s="136"/>
      <c r="T355" s="136"/>
    </row>
    <row r="356" spans="15:20" x14ac:dyDescent="0.2">
      <c r="O356" s="136"/>
      <c r="P356" s="136"/>
      <c r="Q356" s="136"/>
      <c r="R356" s="136"/>
      <c r="S356" s="136"/>
      <c r="T356" s="136"/>
    </row>
    <row r="357" spans="15:20" x14ac:dyDescent="0.2">
      <c r="O357" s="136"/>
      <c r="P357" s="136"/>
      <c r="Q357" s="136"/>
      <c r="R357" s="136"/>
      <c r="S357" s="136"/>
      <c r="T357" s="136"/>
    </row>
    <row r="358" spans="15:20" x14ac:dyDescent="0.2">
      <c r="O358" s="136"/>
      <c r="P358" s="136"/>
      <c r="Q358" s="136"/>
      <c r="R358" s="136"/>
      <c r="S358" s="136"/>
      <c r="T358" s="136"/>
    </row>
    <row r="359" spans="15:20" x14ac:dyDescent="0.2">
      <c r="O359" s="136"/>
      <c r="P359" s="136"/>
      <c r="Q359" s="136"/>
      <c r="R359" s="136"/>
      <c r="S359" s="136"/>
      <c r="T359" s="136"/>
    </row>
    <row r="360" spans="15:20" x14ac:dyDescent="0.2">
      <c r="O360" s="136"/>
      <c r="P360" s="136"/>
      <c r="Q360" s="136"/>
      <c r="R360" s="136"/>
      <c r="S360" s="136"/>
      <c r="T360" s="136"/>
    </row>
    <row r="361" spans="15:20" x14ac:dyDescent="0.2">
      <c r="O361" s="136"/>
      <c r="P361" s="136"/>
      <c r="Q361" s="136"/>
      <c r="R361" s="136"/>
      <c r="S361" s="136"/>
      <c r="T361" s="136"/>
    </row>
    <row r="362" spans="15:20" x14ac:dyDescent="0.2">
      <c r="O362" s="136"/>
      <c r="P362" s="136"/>
      <c r="Q362" s="136"/>
      <c r="R362" s="136"/>
      <c r="S362" s="136"/>
      <c r="T362" s="136"/>
    </row>
    <row r="363" spans="15:20" x14ac:dyDescent="0.2">
      <c r="O363" s="136"/>
      <c r="P363" s="136"/>
      <c r="Q363" s="136"/>
      <c r="R363" s="136"/>
      <c r="S363" s="136"/>
      <c r="T363" s="136"/>
    </row>
    <row r="364" spans="15:20" x14ac:dyDescent="0.2">
      <c r="O364" s="136"/>
      <c r="P364" s="136"/>
      <c r="Q364" s="136"/>
      <c r="R364" s="136"/>
      <c r="S364" s="136"/>
      <c r="T364" s="136"/>
    </row>
    <row r="365" spans="15:20" x14ac:dyDescent="0.2">
      <c r="O365" s="136"/>
      <c r="P365" s="136"/>
      <c r="Q365" s="136"/>
      <c r="R365" s="136"/>
      <c r="S365" s="136"/>
      <c r="T365" s="136"/>
    </row>
    <row r="366" spans="15:20" x14ac:dyDescent="0.2">
      <c r="O366" s="136"/>
      <c r="P366" s="136"/>
      <c r="Q366" s="136"/>
      <c r="R366" s="136"/>
      <c r="S366" s="136"/>
      <c r="T366" s="136"/>
    </row>
    <row r="367" spans="15:20" x14ac:dyDescent="0.2">
      <c r="O367" s="136"/>
      <c r="P367" s="136"/>
      <c r="Q367" s="136"/>
      <c r="R367" s="136"/>
      <c r="S367" s="136"/>
      <c r="T367" s="136"/>
    </row>
    <row r="368" spans="15:20" x14ac:dyDescent="0.2">
      <c r="O368" s="136"/>
      <c r="P368" s="136"/>
      <c r="Q368" s="136"/>
      <c r="R368" s="136"/>
      <c r="S368" s="136"/>
      <c r="T368" s="136"/>
    </row>
    <row r="369" spans="15:20" x14ac:dyDescent="0.2">
      <c r="O369" s="136"/>
      <c r="P369" s="136"/>
      <c r="Q369" s="136"/>
      <c r="R369" s="136"/>
      <c r="S369" s="136"/>
      <c r="T369" s="136"/>
    </row>
    <row r="370" spans="15:20" x14ac:dyDescent="0.2">
      <c r="O370" s="136"/>
      <c r="P370" s="136"/>
      <c r="Q370" s="136"/>
      <c r="R370" s="136"/>
      <c r="S370" s="136"/>
      <c r="T370" s="136"/>
    </row>
    <row r="371" spans="15:20" x14ac:dyDescent="0.2">
      <c r="O371" s="136"/>
      <c r="P371" s="136"/>
      <c r="Q371" s="136"/>
      <c r="R371" s="136"/>
      <c r="S371" s="136"/>
      <c r="T371" s="136"/>
    </row>
    <row r="372" spans="15:20" x14ac:dyDescent="0.2">
      <c r="O372" s="136"/>
      <c r="P372" s="136"/>
      <c r="Q372" s="136"/>
      <c r="R372" s="136"/>
      <c r="S372" s="136"/>
      <c r="T372" s="136"/>
    </row>
    <row r="373" spans="15:20" x14ac:dyDescent="0.2">
      <c r="O373" s="136"/>
      <c r="P373" s="136"/>
      <c r="Q373" s="136"/>
      <c r="R373" s="136"/>
      <c r="S373" s="136"/>
      <c r="T373" s="136"/>
    </row>
    <row r="374" spans="15:20" x14ac:dyDescent="0.2">
      <c r="O374" s="136"/>
      <c r="P374" s="136"/>
      <c r="Q374" s="136"/>
      <c r="R374" s="136"/>
      <c r="S374" s="136"/>
      <c r="T374" s="136"/>
    </row>
    <row r="375" spans="15:20" x14ac:dyDescent="0.2">
      <c r="O375" s="136"/>
      <c r="P375" s="136"/>
      <c r="Q375" s="136"/>
      <c r="R375" s="136"/>
      <c r="S375" s="136"/>
      <c r="T375" s="136"/>
    </row>
    <row r="376" spans="15:20" x14ac:dyDescent="0.2">
      <c r="O376" s="136"/>
      <c r="P376" s="136"/>
      <c r="Q376" s="136"/>
      <c r="R376" s="136"/>
      <c r="S376" s="136"/>
      <c r="T376" s="136"/>
    </row>
    <row r="377" spans="15:20" x14ac:dyDescent="0.2">
      <c r="O377" s="136"/>
      <c r="P377" s="136"/>
      <c r="Q377" s="136"/>
      <c r="R377" s="136"/>
      <c r="S377" s="136"/>
      <c r="T377" s="136"/>
    </row>
    <row r="378" spans="15:20" x14ac:dyDescent="0.2">
      <c r="O378" s="136"/>
      <c r="P378" s="136"/>
      <c r="Q378" s="136"/>
      <c r="R378" s="136"/>
      <c r="S378" s="136"/>
      <c r="T378" s="136"/>
    </row>
    <row r="379" spans="15:20" x14ac:dyDescent="0.2">
      <c r="O379" s="136"/>
      <c r="P379" s="136"/>
      <c r="Q379" s="136"/>
      <c r="R379" s="136"/>
      <c r="S379" s="136"/>
      <c r="T379" s="136"/>
    </row>
    <row r="380" spans="15:20" x14ac:dyDescent="0.2">
      <c r="O380" s="136"/>
      <c r="P380" s="136"/>
      <c r="Q380" s="136"/>
      <c r="R380" s="136"/>
      <c r="S380" s="136"/>
      <c r="T380" s="136"/>
    </row>
    <row r="381" spans="15:20" x14ac:dyDescent="0.2">
      <c r="O381" s="136"/>
      <c r="P381" s="136"/>
      <c r="Q381" s="136"/>
      <c r="R381" s="136"/>
      <c r="S381" s="136"/>
      <c r="T381" s="136"/>
    </row>
    <row r="382" spans="15:20" x14ac:dyDescent="0.2">
      <c r="O382" s="136"/>
      <c r="P382" s="136"/>
      <c r="Q382" s="136"/>
      <c r="R382" s="136"/>
      <c r="S382" s="136"/>
      <c r="T382" s="136"/>
    </row>
    <row r="383" spans="15:20" x14ac:dyDescent="0.2">
      <c r="O383" s="136"/>
      <c r="P383" s="136"/>
      <c r="Q383" s="136"/>
      <c r="R383" s="136"/>
      <c r="S383" s="136"/>
      <c r="T383" s="136"/>
    </row>
    <row r="384" spans="15:20" x14ac:dyDescent="0.2">
      <c r="O384" s="136"/>
      <c r="P384" s="136"/>
      <c r="Q384" s="136"/>
      <c r="R384" s="136"/>
      <c r="S384" s="136"/>
      <c r="T384" s="136"/>
    </row>
    <row r="385" spans="15:20" x14ac:dyDescent="0.2">
      <c r="O385" s="136"/>
      <c r="P385" s="136"/>
      <c r="Q385" s="136"/>
      <c r="R385" s="136"/>
      <c r="S385" s="136"/>
      <c r="T385" s="136"/>
    </row>
    <row r="386" spans="15:20" x14ac:dyDescent="0.2">
      <c r="O386" s="136"/>
      <c r="P386" s="136"/>
      <c r="Q386" s="136"/>
      <c r="R386" s="136"/>
      <c r="S386" s="136"/>
      <c r="T386" s="136"/>
    </row>
    <row r="387" spans="15:20" x14ac:dyDescent="0.2">
      <c r="O387" s="136"/>
      <c r="P387" s="136"/>
      <c r="Q387" s="136"/>
      <c r="R387" s="136"/>
      <c r="S387" s="136"/>
      <c r="T387" s="136"/>
    </row>
    <row r="388" spans="15:20" x14ac:dyDescent="0.2">
      <c r="O388" s="136"/>
      <c r="P388" s="136"/>
      <c r="Q388" s="136"/>
      <c r="R388" s="136"/>
      <c r="S388" s="136"/>
      <c r="T388" s="136"/>
    </row>
    <row r="389" spans="15:20" x14ac:dyDescent="0.2">
      <c r="O389" s="136"/>
      <c r="P389" s="136"/>
      <c r="Q389" s="136"/>
      <c r="R389" s="136"/>
      <c r="S389" s="136"/>
      <c r="T389" s="136"/>
    </row>
    <row r="390" spans="15:20" x14ac:dyDescent="0.2">
      <c r="O390" s="136"/>
      <c r="P390" s="136"/>
      <c r="Q390" s="136"/>
      <c r="R390" s="136"/>
      <c r="S390" s="136"/>
      <c r="T390" s="136"/>
    </row>
    <row r="391" spans="15:20" x14ac:dyDescent="0.2">
      <c r="O391" s="136"/>
      <c r="P391" s="136"/>
      <c r="Q391" s="136"/>
      <c r="R391" s="136"/>
      <c r="S391" s="136"/>
      <c r="T391" s="136"/>
    </row>
    <row r="392" spans="15:20" x14ac:dyDescent="0.2">
      <c r="O392" s="136"/>
      <c r="P392" s="136"/>
      <c r="Q392" s="136"/>
      <c r="R392" s="136"/>
      <c r="S392" s="136"/>
      <c r="T392" s="136"/>
    </row>
    <row r="393" spans="15:20" x14ac:dyDescent="0.2">
      <c r="O393" s="136"/>
      <c r="P393" s="136"/>
      <c r="Q393" s="136"/>
      <c r="R393" s="136"/>
      <c r="S393" s="136"/>
      <c r="T393" s="136"/>
    </row>
    <row r="394" spans="15:20" x14ac:dyDescent="0.2">
      <c r="O394" s="136"/>
      <c r="P394" s="136"/>
      <c r="Q394" s="136"/>
      <c r="R394" s="136"/>
      <c r="S394" s="136"/>
      <c r="T394" s="136"/>
    </row>
    <row r="395" spans="15:20" x14ac:dyDescent="0.2">
      <c r="O395" s="136"/>
      <c r="P395" s="136"/>
      <c r="Q395" s="136"/>
      <c r="R395" s="136"/>
      <c r="S395" s="136"/>
      <c r="T395" s="136"/>
    </row>
    <row r="396" spans="15:20" x14ac:dyDescent="0.2">
      <c r="O396" s="136"/>
      <c r="P396" s="136"/>
      <c r="Q396" s="136"/>
      <c r="R396" s="136"/>
      <c r="S396" s="136"/>
      <c r="T396" s="136"/>
    </row>
    <row r="397" spans="15:20" x14ac:dyDescent="0.2">
      <c r="O397" s="136"/>
      <c r="P397" s="136"/>
      <c r="Q397" s="136"/>
      <c r="R397" s="136"/>
      <c r="S397" s="136"/>
      <c r="T397" s="136"/>
    </row>
    <row r="398" spans="15:20" x14ac:dyDescent="0.2">
      <c r="O398" s="136"/>
      <c r="P398" s="136"/>
      <c r="Q398" s="136"/>
      <c r="R398" s="136"/>
      <c r="S398" s="136"/>
      <c r="T398" s="136"/>
    </row>
    <row r="399" spans="15:20" x14ac:dyDescent="0.2">
      <c r="O399" s="136"/>
      <c r="P399" s="136"/>
      <c r="Q399" s="136"/>
      <c r="R399" s="136"/>
      <c r="S399" s="136"/>
      <c r="T399" s="136"/>
    </row>
    <row r="400" spans="15:20" x14ac:dyDescent="0.2">
      <c r="O400" s="136"/>
      <c r="P400" s="136"/>
      <c r="Q400" s="136"/>
      <c r="R400" s="136"/>
      <c r="S400" s="136"/>
      <c r="T400" s="136"/>
    </row>
    <row r="401" spans="15:20" x14ac:dyDescent="0.2">
      <c r="O401" s="136"/>
      <c r="P401" s="136"/>
      <c r="Q401" s="136"/>
      <c r="R401" s="136"/>
      <c r="S401" s="136"/>
      <c r="T401" s="136"/>
    </row>
    <row r="402" spans="15:20" x14ac:dyDescent="0.2">
      <c r="O402" s="136"/>
      <c r="P402" s="136"/>
      <c r="Q402" s="136"/>
      <c r="R402" s="136"/>
      <c r="S402" s="136"/>
      <c r="T402" s="136"/>
    </row>
    <row r="403" spans="15:20" x14ac:dyDescent="0.2">
      <c r="O403" s="136"/>
      <c r="P403" s="136"/>
      <c r="Q403" s="136"/>
      <c r="R403" s="136"/>
      <c r="S403" s="136"/>
      <c r="T403" s="136"/>
    </row>
    <row r="404" spans="15:20" x14ac:dyDescent="0.2">
      <c r="O404" s="136"/>
      <c r="P404" s="136"/>
      <c r="Q404" s="136"/>
      <c r="R404" s="136"/>
      <c r="S404" s="136"/>
      <c r="T404" s="136"/>
    </row>
    <row r="405" spans="15:20" x14ac:dyDescent="0.2">
      <c r="O405" s="136"/>
      <c r="P405" s="136"/>
      <c r="Q405" s="136"/>
      <c r="R405" s="136"/>
      <c r="S405" s="136"/>
      <c r="T405" s="136"/>
    </row>
    <row r="406" spans="15:20" x14ac:dyDescent="0.2">
      <c r="O406" s="136"/>
      <c r="P406" s="136"/>
      <c r="Q406" s="136"/>
      <c r="R406" s="136"/>
      <c r="S406" s="136"/>
      <c r="T406" s="136"/>
    </row>
    <row r="407" spans="15:20" x14ac:dyDescent="0.2">
      <c r="O407" s="136"/>
      <c r="P407" s="136"/>
      <c r="Q407" s="136"/>
      <c r="R407" s="136"/>
      <c r="S407" s="136"/>
      <c r="T407" s="136"/>
    </row>
    <row r="408" spans="15:20" x14ac:dyDescent="0.2">
      <c r="O408" s="136"/>
      <c r="P408" s="136"/>
      <c r="Q408" s="136"/>
      <c r="R408" s="136"/>
      <c r="S408" s="136"/>
      <c r="T408" s="136"/>
    </row>
    <row r="409" spans="15:20" x14ac:dyDescent="0.2">
      <c r="O409" s="136"/>
      <c r="P409" s="136"/>
      <c r="Q409" s="136"/>
      <c r="R409" s="136"/>
      <c r="S409" s="136"/>
      <c r="T409" s="136"/>
    </row>
    <row r="410" spans="15:20" x14ac:dyDescent="0.2">
      <c r="O410" s="136"/>
      <c r="P410" s="136"/>
      <c r="Q410" s="136"/>
      <c r="R410" s="136"/>
      <c r="S410" s="136"/>
      <c r="T410" s="136"/>
    </row>
    <row r="411" spans="15:20" x14ac:dyDescent="0.2">
      <c r="O411" s="136"/>
      <c r="P411" s="136"/>
      <c r="Q411" s="136"/>
      <c r="R411" s="136"/>
      <c r="S411" s="136"/>
      <c r="T411" s="136"/>
    </row>
    <row r="412" spans="15:20" x14ac:dyDescent="0.2">
      <c r="O412" s="136"/>
      <c r="P412" s="136"/>
      <c r="Q412" s="136"/>
      <c r="R412" s="136"/>
      <c r="S412" s="136"/>
      <c r="T412" s="136"/>
    </row>
    <row r="413" spans="15:20" x14ac:dyDescent="0.2">
      <c r="O413" s="136"/>
      <c r="P413" s="136"/>
      <c r="Q413" s="136"/>
      <c r="R413" s="136"/>
      <c r="S413" s="136"/>
      <c r="T413" s="136"/>
    </row>
    <row r="414" spans="15:20" x14ac:dyDescent="0.2">
      <c r="O414" s="136"/>
      <c r="P414" s="136"/>
      <c r="Q414" s="136"/>
      <c r="R414" s="136"/>
      <c r="S414" s="136"/>
      <c r="T414" s="136"/>
    </row>
    <row r="415" spans="15:20" x14ac:dyDescent="0.2">
      <c r="O415" s="136"/>
      <c r="P415" s="136"/>
      <c r="Q415" s="136"/>
      <c r="R415" s="136"/>
      <c r="S415" s="136"/>
      <c r="T415" s="136"/>
    </row>
    <row r="416" spans="15:20" x14ac:dyDescent="0.2">
      <c r="O416" s="136"/>
      <c r="P416" s="136"/>
      <c r="Q416" s="136"/>
      <c r="R416" s="136"/>
      <c r="S416" s="136"/>
      <c r="T416" s="136"/>
    </row>
    <row r="417" spans="15:20" x14ac:dyDescent="0.2">
      <c r="O417" s="136"/>
      <c r="P417" s="136"/>
      <c r="Q417" s="136"/>
      <c r="R417" s="136"/>
      <c r="S417" s="136"/>
      <c r="T417" s="136"/>
    </row>
    <row r="418" spans="15:20" x14ac:dyDescent="0.2">
      <c r="O418" s="136"/>
      <c r="P418" s="136"/>
      <c r="Q418" s="136"/>
      <c r="R418" s="136"/>
      <c r="S418" s="136"/>
      <c r="T418" s="136"/>
    </row>
    <row r="419" spans="15:20" x14ac:dyDescent="0.2">
      <c r="O419" s="136"/>
      <c r="P419" s="136"/>
      <c r="Q419" s="136"/>
      <c r="R419" s="136"/>
      <c r="S419" s="136"/>
      <c r="T419" s="136"/>
    </row>
    <row r="420" spans="15:20" x14ac:dyDescent="0.2">
      <c r="O420" s="136"/>
      <c r="P420" s="136"/>
      <c r="Q420" s="136"/>
      <c r="R420" s="136"/>
      <c r="S420" s="136"/>
      <c r="T420" s="136"/>
    </row>
    <row r="421" spans="15:20" x14ac:dyDescent="0.2">
      <c r="O421" s="136"/>
      <c r="P421" s="136"/>
      <c r="Q421" s="136"/>
      <c r="R421" s="136"/>
      <c r="S421" s="136"/>
      <c r="T421" s="136"/>
    </row>
    <row r="422" spans="15:20" x14ac:dyDescent="0.2">
      <c r="O422" s="136"/>
      <c r="P422" s="136"/>
      <c r="Q422" s="136"/>
      <c r="R422" s="136"/>
      <c r="S422" s="136"/>
      <c r="T422" s="136"/>
    </row>
    <row r="423" spans="15:20" x14ac:dyDescent="0.2">
      <c r="O423" s="136"/>
      <c r="P423" s="136"/>
      <c r="Q423" s="136"/>
      <c r="R423" s="136"/>
      <c r="S423" s="136"/>
      <c r="T423" s="136"/>
    </row>
    <row r="424" spans="15:20" x14ac:dyDescent="0.2">
      <c r="O424" s="136"/>
      <c r="P424" s="136"/>
      <c r="Q424" s="136"/>
      <c r="R424" s="136"/>
      <c r="S424" s="136"/>
      <c r="T424" s="136"/>
    </row>
    <row r="425" spans="15:20" x14ac:dyDescent="0.2">
      <c r="O425" s="136"/>
      <c r="P425" s="136"/>
      <c r="Q425" s="136"/>
      <c r="R425" s="136"/>
      <c r="S425" s="136"/>
      <c r="T425" s="136"/>
    </row>
    <row r="426" spans="15:20" x14ac:dyDescent="0.2">
      <c r="O426" s="136"/>
      <c r="P426" s="136"/>
      <c r="Q426" s="136"/>
      <c r="R426" s="136"/>
      <c r="S426" s="136"/>
      <c r="T426" s="136"/>
    </row>
    <row r="427" spans="15:20" x14ac:dyDescent="0.2">
      <c r="O427" s="136"/>
      <c r="P427" s="136"/>
      <c r="Q427" s="136"/>
      <c r="R427" s="136"/>
      <c r="S427" s="136"/>
      <c r="T427" s="136"/>
    </row>
    <row r="428" spans="15:20" x14ac:dyDescent="0.2">
      <c r="O428" s="136"/>
      <c r="P428" s="136"/>
      <c r="Q428" s="136"/>
      <c r="R428" s="136"/>
      <c r="S428" s="136"/>
      <c r="T428" s="136"/>
    </row>
    <row r="429" spans="15:20" x14ac:dyDescent="0.2">
      <c r="O429" s="136"/>
      <c r="P429" s="136"/>
      <c r="Q429" s="136"/>
      <c r="R429" s="136"/>
      <c r="S429" s="136"/>
      <c r="T429" s="136"/>
    </row>
    <row r="430" spans="15:20" x14ac:dyDescent="0.2">
      <c r="O430" s="136"/>
      <c r="P430" s="136"/>
      <c r="Q430" s="136"/>
      <c r="R430" s="136"/>
      <c r="S430" s="136"/>
      <c r="T430" s="136"/>
    </row>
    <row r="431" spans="15:20" x14ac:dyDescent="0.2">
      <c r="O431" s="136"/>
      <c r="P431" s="136"/>
      <c r="Q431" s="136"/>
      <c r="R431" s="136"/>
      <c r="S431" s="136"/>
      <c r="T431" s="136"/>
    </row>
    <row r="432" spans="15:20" x14ac:dyDescent="0.2">
      <c r="O432" s="136"/>
      <c r="P432" s="136"/>
      <c r="Q432" s="136"/>
      <c r="R432" s="136"/>
      <c r="S432" s="136"/>
      <c r="T432" s="136"/>
    </row>
    <row r="433" spans="15:20" x14ac:dyDescent="0.2">
      <c r="O433" s="136"/>
      <c r="P433" s="136"/>
      <c r="Q433" s="136"/>
      <c r="R433" s="136"/>
      <c r="S433" s="136"/>
      <c r="T433" s="136"/>
    </row>
    <row r="434" spans="15:20" x14ac:dyDescent="0.2">
      <c r="O434" s="136"/>
      <c r="P434" s="136"/>
      <c r="Q434" s="136"/>
      <c r="R434" s="136"/>
      <c r="S434" s="136"/>
      <c r="T434" s="136"/>
    </row>
    <row r="435" spans="15:20" x14ac:dyDescent="0.2">
      <c r="O435" s="136"/>
      <c r="P435" s="136"/>
      <c r="Q435" s="136"/>
      <c r="R435" s="136"/>
      <c r="S435" s="136"/>
      <c r="T435" s="136"/>
    </row>
    <row r="436" spans="15:20" x14ac:dyDescent="0.2">
      <c r="O436" s="136"/>
      <c r="P436" s="136"/>
      <c r="Q436" s="136"/>
      <c r="R436" s="136"/>
      <c r="S436" s="136"/>
      <c r="T436" s="136"/>
    </row>
    <row r="437" spans="15:20" x14ac:dyDescent="0.2">
      <c r="O437" s="136"/>
      <c r="P437" s="136"/>
      <c r="Q437" s="136"/>
      <c r="R437" s="136"/>
      <c r="S437" s="136"/>
      <c r="T437" s="136"/>
    </row>
    <row r="438" spans="15:20" x14ac:dyDescent="0.2">
      <c r="O438" s="136"/>
      <c r="P438" s="136"/>
      <c r="Q438" s="136"/>
      <c r="R438" s="136"/>
      <c r="S438" s="136"/>
      <c r="T438" s="136"/>
    </row>
    <row r="439" spans="15:20" x14ac:dyDescent="0.2">
      <c r="O439" s="136"/>
      <c r="P439" s="136"/>
      <c r="Q439" s="136"/>
      <c r="R439" s="136"/>
      <c r="S439" s="136"/>
      <c r="T439" s="136"/>
    </row>
    <row r="440" spans="15:20" x14ac:dyDescent="0.2">
      <c r="O440" s="136"/>
      <c r="P440" s="136"/>
      <c r="Q440" s="136"/>
      <c r="R440" s="136"/>
      <c r="S440" s="136"/>
      <c r="T440" s="136"/>
    </row>
    <row r="441" spans="15:20" x14ac:dyDescent="0.2">
      <c r="O441" s="136"/>
      <c r="P441" s="136"/>
      <c r="Q441" s="136"/>
      <c r="R441" s="136"/>
      <c r="S441" s="136"/>
      <c r="T441" s="136"/>
    </row>
    <row r="442" spans="15:20" x14ac:dyDescent="0.2">
      <c r="O442" s="136"/>
      <c r="P442" s="136"/>
      <c r="Q442" s="136"/>
      <c r="R442" s="136"/>
      <c r="S442" s="136"/>
      <c r="T442" s="136"/>
    </row>
    <row r="443" spans="15:20" x14ac:dyDescent="0.2">
      <c r="O443" s="136"/>
      <c r="P443" s="136"/>
      <c r="Q443" s="136"/>
      <c r="R443" s="136"/>
      <c r="S443" s="136"/>
      <c r="T443" s="136"/>
    </row>
    <row r="444" spans="15:20" x14ac:dyDescent="0.2">
      <c r="O444" s="136"/>
      <c r="P444" s="136"/>
      <c r="Q444" s="136"/>
      <c r="R444" s="136"/>
      <c r="S444" s="136"/>
      <c r="T444" s="136"/>
    </row>
    <row r="445" spans="15:20" x14ac:dyDescent="0.2">
      <c r="O445" s="136"/>
      <c r="P445" s="136"/>
      <c r="Q445" s="136"/>
      <c r="R445" s="136"/>
      <c r="S445" s="136"/>
      <c r="T445" s="136"/>
    </row>
    <row r="446" spans="15:20" x14ac:dyDescent="0.2">
      <c r="O446" s="136"/>
      <c r="P446" s="136"/>
      <c r="Q446" s="136"/>
      <c r="R446" s="136"/>
      <c r="S446" s="136"/>
      <c r="T446" s="136"/>
    </row>
    <row r="447" spans="15:20" x14ac:dyDescent="0.2">
      <c r="O447" s="136"/>
      <c r="P447" s="136"/>
      <c r="Q447" s="136"/>
      <c r="R447" s="136"/>
      <c r="S447" s="136"/>
      <c r="T447" s="136"/>
    </row>
    <row r="448" spans="15:20" x14ac:dyDescent="0.2">
      <c r="O448" s="136"/>
      <c r="P448" s="136"/>
      <c r="Q448" s="136"/>
      <c r="R448" s="136"/>
      <c r="S448" s="136"/>
      <c r="T448" s="136"/>
    </row>
    <row r="449" spans="15:20" x14ac:dyDescent="0.2">
      <c r="O449" s="136"/>
      <c r="P449" s="136"/>
      <c r="Q449" s="136"/>
      <c r="R449" s="136"/>
      <c r="S449" s="136"/>
      <c r="T449" s="136"/>
    </row>
    <row r="450" spans="15:20" x14ac:dyDescent="0.2">
      <c r="O450" s="136"/>
      <c r="P450" s="136"/>
      <c r="Q450" s="136"/>
      <c r="R450" s="136"/>
      <c r="S450" s="136"/>
      <c r="T450" s="136"/>
    </row>
    <row r="451" spans="15:20" x14ac:dyDescent="0.2">
      <c r="O451" s="136"/>
      <c r="P451" s="136"/>
      <c r="Q451" s="136"/>
      <c r="R451" s="136"/>
      <c r="S451" s="136"/>
      <c r="T451" s="136"/>
    </row>
    <row r="452" spans="15:20" x14ac:dyDescent="0.2">
      <c r="O452" s="136"/>
      <c r="P452" s="136"/>
      <c r="Q452" s="136"/>
      <c r="R452" s="136"/>
      <c r="S452" s="136"/>
      <c r="T452" s="136"/>
    </row>
    <row r="453" spans="15:20" x14ac:dyDescent="0.2">
      <c r="O453" s="136"/>
      <c r="P453" s="136"/>
      <c r="Q453" s="136"/>
      <c r="R453" s="136"/>
      <c r="S453" s="136"/>
      <c r="T453" s="136"/>
    </row>
    <row r="454" spans="15:20" x14ac:dyDescent="0.2">
      <c r="O454" s="136"/>
      <c r="P454" s="136"/>
      <c r="Q454" s="136"/>
      <c r="R454" s="136"/>
      <c r="S454" s="136"/>
      <c r="T454" s="136"/>
    </row>
    <row r="455" spans="15:20" x14ac:dyDescent="0.2">
      <c r="O455" s="136"/>
      <c r="P455" s="136"/>
      <c r="Q455" s="136"/>
      <c r="R455" s="136"/>
      <c r="S455" s="136"/>
      <c r="T455" s="136"/>
    </row>
    <row r="456" spans="15:20" x14ac:dyDescent="0.2">
      <c r="O456" s="136"/>
      <c r="P456" s="136"/>
      <c r="Q456" s="136"/>
      <c r="R456" s="136"/>
      <c r="S456" s="136"/>
      <c r="T456" s="136"/>
    </row>
    <row r="457" spans="15:20" x14ac:dyDescent="0.2">
      <c r="O457" s="136"/>
      <c r="P457" s="136"/>
      <c r="Q457" s="136"/>
      <c r="R457" s="136"/>
      <c r="S457" s="136"/>
      <c r="T457" s="136"/>
    </row>
    <row r="458" spans="15:20" x14ac:dyDescent="0.2">
      <c r="O458" s="136"/>
      <c r="P458" s="136"/>
      <c r="Q458" s="136"/>
      <c r="R458" s="136"/>
      <c r="S458" s="136"/>
      <c r="T458" s="136"/>
    </row>
    <row r="459" spans="15:20" x14ac:dyDescent="0.2">
      <c r="O459" s="136"/>
      <c r="P459" s="136"/>
      <c r="Q459" s="136"/>
      <c r="R459" s="136"/>
      <c r="S459" s="136"/>
      <c r="T459" s="136"/>
    </row>
    <row r="460" spans="15:20" x14ac:dyDescent="0.2">
      <c r="O460" s="136"/>
      <c r="P460" s="136"/>
      <c r="Q460" s="136"/>
      <c r="R460" s="136"/>
      <c r="S460" s="136"/>
      <c r="T460" s="136"/>
    </row>
    <row r="461" spans="15:20" x14ac:dyDescent="0.2">
      <c r="O461" s="136"/>
      <c r="P461" s="136"/>
      <c r="Q461" s="136"/>
      <c r="R461" s="136"/>
      <c r="S461" s="136"/>
      <c r="T461" s="136"/>
    </row>
    <row r="462" spans="15:20" x14ac:dyDescent="0.2">
      <c r="O462" s="136"/>
      <c r="P462" s="136"/>
      <c r="Q462" s="136"/>
      <c r="R462" s="136"/>
      <c r="S462" s="136"/>
      <c r="T462" s="136"/>
    </row>
    <row r="463" spans="15:20" x14ac:dyDescent="0.2">
      <c r="O463" s="136"/>
      <c r="P463" s="136"/>
      <c r="Q463" s="136"/>
      <c r="R463" s="136"/>
      <c r="S463" s="136"/>
      <c r="T463" s="136"/>
    </row>
    <row r="464" spans="15:20" x14ac:dyDescent="0.2">
      <c r="O464" s="136"/>
      <c r="P464" s="136"/>
      <c r="Q464" s="136"/>
      <c r="R464" s="136"/>
      <c r="S464" s="136"/>
      <c r="T464" s="136"/>
    </row>
    <row r="465" spans="15:20" x14ac:dyDescent="0.2">
      <c r="O465" s="136"/>
      <c r="P465" s="136"/>
      <c r="Q465" s="136"/>
      <c r="R465" s="136"/>
      <c r="S465" s="136"/>
      <c r="T465" s="136"/>
    </row>
    <row r="466" spans="15:20" x14ac:dyDescent="0.2">
      <c r="O466" s="66"/>
      <c r="P466" s="66"/>
      <c r="Q466" s="66"/>
      <c r="R466" s="66"/>
      <c r="S466" s="66"/>
      <c r="T466" s="66"/>
    </row>
    <row r="467" spans="15:20" x14ac:dyDescent="0.2">
      <c r="O467" s="66"/>
      <c r="P467" s="66"/>
      <c r="Q467" s="66"/>
      <c r="R467" s="66"/>
      <c r="S467" s="66"/>
      <c r="T467" s="66"/>
    </row>
    <row r="468" spans="15:20" x14ac:dyDescent="0.2">
      <c r="O468" s="66"/>
      <c r="P468" s="66"/>
      <c r="Q468" s="66"/>
      <c r="R468" s="66"/>
      <c r="S468" s="66"/>
      <c r="T468" s="66"/>
    </row>
    <row r="469" spans="15:20" x14ac:dyDescent="0.2">
      <c r="O469" s="66"/>
      <c r="P469" s="66"/>
      <c r="Q469" s="66"/>
      <c r="R469" s="66"/>
      <c r="S469" s="66"/>
      <c r="T469" s="66"/>
    </row>
    <row r="470" spans="15:20" x14ac:dyDescent="0.2">
      <c r="O470" s="66"/>
      <c r="P470" s="66"/>
      <c r="Q470" s="66"/>
      <c r="R470" s="66"/>
      <c r="S470" s="66"/>
      <c r="T470" s="66"/>
    </row>
    <row r="471" spans="15:20" x14ac:dyDescent="0.2">
      <c r="O471" s="66"/>
      <c r="P471" s="66"/>
      <c r="Q471" s="66"/>
      <c r="R471" s="66"/>
      <c r="S471" s="66"/>
      <c r="T471" s="66"/>
    </row>
    <row r="472" spans="15:20" x14ac:dyDescent="0.2">
      <c r="O472" s="66"/>
      <c r="P472" s="66"/>
      <c r="Q472" s="66"/>
      <c r="R472" s="66"/>
      <c r="S472" s="66"/>
      <c r="T472" s="66"/>
    </row>
    <row r="473" spans="15:20" x14ac:dyDescent="0.2">
      <c r="O473" s="66"/>
      <c r="P473" s="66"/>
      <c r="Q473" s="66"/>
      <c r="R473" s="66"/>
      <c r="S473" s="66"/>
      <c r="T473" s="66"/>
    </row>
    <row r="474" spans="15:20" x14ac:dyDescent="0.2">
      <c r="O474" s="66"/>
      <c r="P474" s="66"/>
      <c r="Q474" s="66"/>
      <c r="R474" s="66"/>
      <c r="S474" s="66"/>
      <c r="T474" s="66"/>
    </row>
    <row r="475" spans="15:20" x14ac:dyDescent="0.2">
      <c r="O475" s="66"/>
      <c r="P475" s="66"/>
      <c r="Q475" s="66"/>
      <c r="R475" s="66"/>
      <c r="S475" s="66"/>
      <c r="T475" s="66"/>
    </row>
    <row r="476" spans="15:20" x14ac:dyDescent="0.2">
      <c r="O476" s="66"/>
      <c r="P476" s="66"/>
      <c r="Q476" s="66"/>
      <c r="R476" s="66"/>
      <c r="S476" s="66"/>
      <c r="T476" s="66"/>
    </row>
    <row r="477" spans="15:20" x14ac:dyDescent="0.2">
      <c r="O477" s="66"/>
      <c r="P477" s="66"/>
      <c r="Q477" s="66"/>
      <c r="R477" s="66"/>
      <c r="S477" s="66"/>
      <c r="T477" s="66"/>
    </row>
    <row r="478" spans="15:20" x14ac:dyDescent="0.2">
      <c r="O478" s="66"/>
      <c r="P478" s="66"/>
      <c r="Q478" s="66"/>
      <c r="R478" s="66"/>
      <c r="S478" s="66"/>
      <c r="T478" s="66"/>
    </row>
    <row r="479" spans="15:20" x14ac:dyDescent="0.2">
      <c r="O479" s="66"/>
      <c r="P479" s="66"/>
      <c r="Q479" s="66"/>
      <c r="R479" s="66"/>
      <c r="S479" s="66"/>
      <c r="T479" s="66"/>
    </row>
    <row r="480" spans="15:20" x14ac:dyDescent="0.2">
      <c r="O480" s="66"/>
      <c r="P480" s="66"/>
      <c r="Q480" s="66"/>
      <c r="R480" s="66"/>
      <c r="S480" s="66"/>
      <c r="T480" s="66"/>
    </row>
    <row r="481" spans="15:20" x14ac:dyDescent="0.2">
      <c r="O481" s="66"/>
      <c r="P481" s="66"/>
      <c r="Q481" s="66"/>
      <c r="R481" s="66"/>
      <c r="S481" s="66"/>
      <c r="T481" s="66"/>
    </row>
    <row r="482" spans="15:20" x14ac:dyDescent="0.2">
      <c r="O482" s="66"/>
      <c r="P482" s="66"/>
      <c r="Q482" s="66"/>
      <c r="R482" s="66"/>
      <c r="S482" s="66"/>
      <c r="T482" s="66"/>
    </row>
    <row r="483" spans="15:20" x14ac:dyDescent="0.2">
      <c r="O483" s="66"/>
      <c r="P483" s="66"/>
      <c r="Q483" s="66"/>
      <c r="R483" s="66"/>
      <c r="S483" s="66"/>
      <c r="T483" s="66"/>
    </row>
    <row r="484" spans="15:20" x14ac:dyDescent="0.2">
      <c r="O484" s="66"/>
      <c r="P484" s="66"/>
      <c r="Q484" s="66"/>
      <c r="R484" s="66"/>
      <c r="S484" s="66"/>
      <c r="T484" s="66"/>
    </row>
    <row r="485" spans="15:20" x14ac:dyDescent="0.2">
      <c r="O485" s="66"/>
      <c r="P485" s="66"/>
      <c r="Q485" s="66"/>
      <c r="R485" s="66"/>
      <c r="S485" s="66"/>
      <c r="T485" s="66"/>
    </row>
    <row r="486" spans="15:20" x14ac:dyDescent="0.2">
      <c r="O486" s="66"/>
      <c r="P486" s="66"/>
      <c r="Q486" s="66"/>
      <c r="R486" s="66"/>
      <c r="S486" s="66"/>
      <c r="T486" s="66"/>
    </row>
    <row r="487" spans="15:20" x14ac:dyDescent="0.2">
      <c r="O487" s="66"/>
      <c r="P487" s="66"/>
      <c r="Q487" s="66"/>
      <c r="R487" s="66"/>
      <c r="S487" s="66"/>
      <c r="T487" s="66"/>
    </row>
    <row r="488" spans="15:20" x14ac:dyDescent="0.2">
      <c r="O488" s="66"/>
      <c r="P488" s="66"/>
      <c r="Q488" s="66"/>
      <c r="R488" s="66"/>
      <c r="S488" s="66"/>
      <c r="T488" s="66"/>
    </row>
    <row r="489" spans="15:20" x14ac:dyDescent="0.2">
      <c r="O489" s="66"/>
      <c r="P489" s="66"/>
      <c r="Q489" s="66"/>
      <c r="R489" s="66"/>
      <c r="S489" s="66"/>
      <c r="T489" s="66"/>
    </row>
    <row r="490" spans="15:20" x14ac:dyDescent="0.2">
      <c r="O490" s="66"/>
      <c r="P490" s="66"/>
      <c r="Q490" s="66"/>
      <c r="R490" s="66"/>
      <c r="S490" s="66"/>
      <c r="T490" s="66"/>
    </row>
    <row r="491" spans="15:20" x14ac:dyDescent="0.2">
      <c r="O491" s="66"/>
      <c r="P491" s="66"/>
      <c r="Q491" s="66"/>
      <c r="R491" s="66"/>
      <c r="S491" s="66"/>
      <c r="T491" s="66"/>
    </row>
    <row r="492" spans="15:20" x14ac:dyDescent="0.2">
      <c r="O492" s="66"/>
      <c r="P492" s="66"/>
      <c r="Q492" s="66"/>
      <c r="R492" s="66"/>
      <c r="S492" s="66"/>
      <c r="T492" s="66"/>
    </row>
    <row r="493" spans="15:20" x14ac:dyDescent="0.2">
      <c r="O493" s="66"/>
      <c r="P493" s="66"/>
      <c r="Q493" s="66"/>
      <c r="R493" s="66"/>
      <c r="S493" s="66"/>
      <c r="T493" s="66"/>
    </row>
    <row r="494" spans="15:20" x14ac:dyDescent="0.2">
      <c r="O494" s="66"/>
      <c r="P494" s="66"/>
      <c r="Q494" s="66"/>
      <c r="R494" s="66"/>
      <c r="S494" s="66"/>
      <c r="T494" s="66"/>
    </row>
    <row r="495" spans="15:20" x14ac:dyDescent="0.2">
      <c r="O495" s="66"/>
      <c r="P495" s="66"/>
      <c r="Q495" s="66"/>
      <c r="R495" s="66"/>
      <c r="S495" s="66"/>
      <c r="T495" s="66"/>
    </row>
    <row r="496" spans="15:20" x14ac:dyDescent="0.2">
      <c r="O496" s="66"/>
      <c r="P496" s="66"/>
      <c r="Q496" s="66"/>
      <c r="R496" s="66"/>
      <c r="S496" s="66"/>
      <c r="T496" s="66"/>
    </row>
    <row r="497" spans="15:20" x14ac:dyDescent="0.2">
      <c r="O497" s="66"/>
      <c r="P497" s="66"/>
      <c r="Q497" s="66"/>
      <c r="R497" s="66"/>
      <c r="S497" s="66"/>
      <c r="T497" s="66"/>
    </row>
    <row r="498" spans="15:20" x14ac:dyDescent="0.2">
      <c r="O498" s="66"/>
      <c r="P498" s="66"/>
      <c r="Q498" s="66"/>
      <c r="R498" s="66"/>
      <c r="S498" s="66"/>
      <c r="T498" s="66"/>
    </row>
    <row r="499" spans="15:20" x14ac:dyDescent="0.2">
      <c r="O499" s="66"/>
      <c r="P499" s="66"/>
      <c r="Q499" s="66"/>
      <c r="R499" s="66"/>
      <c r="S499" s="66"/>
      <c r="T499" s="66"/>
    </row>
    <row r="500" spans="15:20" x14ac:dyDescent="0.2">
      <c r="O500" s="66"/>
      <c r="P500" s="66"/>
      <c r="Q500" s="66"/>
      <c r="R500" s="66"/>
      <c r="S500" s="66"/>
      <c r="T500" s="66"/>
    </row>
    <row r="501" spans="15:20" x14ac:dyDescent="0.2">
      <c r="O501" s="66"/>
      <c r="P501" s="66"/>
      <c r="Q501" s="66"/>
      <c r="R501" s="66"/>
      <c r="S501" s="66"/>
      <c r="T501" s="66"/>
    </row>
    <row r="502" spans="15:20" x14ac:dyDescent="0.2">
      <c r="O502" s="66"/>
      <c r="P502" s="66"/>
      <c r="Q502" s="66"/>
      <c r="R502" s="66"/>
      <c r="S502" s="66"/>
      <c r="T502" s="66"/>
    </row>
    <row r="503" spans="15:20" x14ac:dyDescent="0.2">
      <c r="O503" s="66"/>
      <c r="P503" s="66"/>
      <c r="Q503" s="66"/>
      <c r="R503" s="66"/>
      <c r="S503" s="66"/>
      <c r="T503" s="66"/>
    </row>
    <row r="504" spans="15:20" x14ac:dyDescent="0.2">
      <c r="O504" s="66"/>
      <c r="P504" s="66"/>
      <c r="Q504" s="66"/>
      <c r="R504" s="66"/>
      <c r="S504" s="66"/>
      <c r="T504" s="66"/>
    </row>
    <row r="505" spans="15:20" x14ac:dyDescent="0.2">
      <c r="O505" s="66"/>
      <c r="P505" s="66"/>
      <c r="Q505" s="66"/>
      <c r="R505" s="66"/>
      <c r="S505" s="66"/>
      <c r="T505" s="66"/>
    </row>
    <row r="506" spans="15:20" x14ac:dyDescent="0.2">
      <c r="O506" s="66"/>
      <c r="P506" s="66"/>
      <c r="Q506" s="66"/>
      <c r="R506" s="66"/>
      <c r="S506" s="66"/>
      <c r="T506" s="66"/>
    </row>
    <row r="507" spans="15:20" x14ac:dyDescent="0.2">
      <c r="O507" s="66"/>
      <c r="P507" s="66"/>
      <c r="Q507" s="66"/>
      <c r="R507" s="66"/>
      <c r="S507" s="66"/>
      <c r="T507" s="66"/>
    </row>
    <row r="508" spans="15:20" x14ac:dyDescent="0.2">
      <c r="O508" s="66"/>
      <c r="P508" s="66"/>
      <c r="Q508" s="66"/>
      <c r="R508" s="66"/>
      <c r="S508" s="66"/>
      <c r="T508" s="66"/>
    </row>
    <row r="509" spans="15:20" x14ac:dyDescent="0.2">
      <c r="O509" s="66"/>
      <c r="P509" s="66"/>
      <c r="Q509" s="66"/>
      <c r="R509" s="66"/>
      <c r="S509" s="66"/>
      <c r="T509" s="66"/>
    </row>
    <row r="510" spans="15:20" x14ac:dyDescent="0.2">
      <c r="O510" s="66"/>
      <c r="P510" s="66"/>
      <c r="Q510" s="66"/>
      <c r="R510" s="66"/>
      <c r="S510" s="66"/>
      <c r="T510" s="66"/>
    </row>
    <row r="511" spans="15:20" x14ac:dyDescent="0.2">
      <c r="O511" s="66"/>
      <c r="P511" s="66"/>
      <c r="Q511" s="66"/>
      <c r="R511" s="66"/>
      <c r="S511" s="66"/>
      <c r="T511" s="66"/>
    </row>
    <row r="512" spans="15:20" x14ac:dyDescent="0.2">
      <c r="O512" s="66"/>
      <c r="P512" s="66"/>
      <c r="Q512" s="66"/>
      <c r="R512" s="66"/>
      <c r="S512" s="66"/>
      <c r="T512" s="66"/>
    </row>
    <row r="513" spans="15:20" x14ac:dyDescent="0.2">
      <c r="O513" s="66"/>
      <c r="P513" s="66"/>
      <c r="Q513" s="66"/>
      <c r="R513" s="66"/>
      <c r="S513" s="66"/>
      <c r="T513" s="66"/>
    </row>
    <row r="514" spans="15:20" x14ac:dyDescent="0.2">
      <c r="O514" s="66"/>
      <c r="P514" s="66"/>
      <c r="Q514" s="66"/>
      <c r="R514" s="66"/>
      <c r="S514" s="66"/>
      <c r="T514" s="66"/>
    </row>
    <row r="515" spans="15:20" x14ac:dyDescent="0.2">
      <c r="O515" s="66"/>
      <c r="P515" s="66"/>
      <c r="Q515" s="66"/>
      <c r="R515" s="66"/>
      <c r="S515" s="66"/>
      <c r="T515" s="66"/>
    </row>
    <row r="516" spans="15:20" x14ac:dyDescent="0.2">
      <c r="O516" s="66"/>
      <c r="P516" s="66"/>
      <c r="Q516" s="66"/>
      <c r="R516" s="66"/>
      <c r="S516" s="66"/>
      <c r="T516" s="66"/>
    </row>
    <row r="517" spans="15:20" x14ac:dyDescent="0.2">
      <c r="O517" s="66"/>
      <c r="P517" s="66"/>
      <c r="Q517" s="66"/>
      <c r="R517" s="66"/>
      <c r="S517" s="66"/>
      <c r="T517" s="66"/>
    </row>
    <row r="518" spans="15:20" x14ac:dyDescent="0.2">
      <c r="O518" s="66"/>
      <c r="P518" s="66"/>
      <c r="Q518" s="66"/>
      <c r="R518" s="66"/>
      <c r="S518" s="66"/>
      <c r="T518" s="66"/>
    </row>
    <row r="519" spans="15:20" x14ac:dyDescent="0.2">
      <c r="O519" s="66"/>
      <c r="P519" s="66"/>
      <c r="Q519" s="66"/>
      <c r="R519" s="66"/>
      <c r="S519" s="66"/>
      <c r="T519" s="66"/>
    </row>
    <row r="520" spans="15:20" x14ac:dyDescent="0.2">
      <c r="O520" s="66"/>
      <c r="P520" s="66"/>
      <c r="Q520" s="66"/>
      <c r="R520" s="66"/>
      <c r="S520" s="66"/>
      <c r="T520" s="66"/>
    </row>
    <row r="521" spans="15:20" x14ac:dyDescent="0.2">
      <c r="O521" s="66"/>
      <c r="P521" s="66"/>
      <c r="Q521" s="66"/>
      <c r="R521" s="66"/>
      <c r="S521" s="66"/>
      <c r="T521" s="66"/>
    </row>
    <row r="522" spans="15:20" x14ac:dyDescent="0.2">
      <c r="O522" s="66"/>
      <c r="P522" s="66"/>
      <c r="Q522" s="66"/>
      <c r="R522" s="66"/>
      <c r="S522" s="66"/>
      <c r="T522" s="66"/>
    </row>
    <row r="523" spans="15:20" x14ac:dyDescent="0.2">
      <c r="O523" s="66"/>
      <c r="P523" s="66"/>
      <c r="Q523" s="66"/>
      <c r="R523" s="66"/>
      <c r="S523" s="66"/>
      <c r="T523" s="66"/>
    </row>
    <row r="524" spans="15:20" x14ac:dyDescent="0.2">
      <c r="O524" s="66"/>
      <c r="P524" s="66"/>
      <c r="Q524" s="66"/>
      <c r="R524" s="66"/>
      <c r="S524" s="66"/>
      <c r="T524" s="66"/>
    </row>
    <row r="525" spans="15:20" x14ac:dyDescent="0.2">
      <c r="O525" s="66"/>
      <c r="P525" s="66"/>
      <c r="Q525" s="66"/>
      <c r="R525" s="66"/>
      <c r="S525" s="66"/>
      <c r="T525" s="66"/>
    </row>
    <row r="526" spans="15:20" x14ac:dyDescent="0.2">
      <c r="O526" s="66"/>
      <c r="P526" s="66"/>
      <c r="Q526" s="66"/>
      <c r="R526" s="66"/>
      <c r="S526" s="66"/>
      <c r="T526" s="66"/>
    </row>
    <row r="527" spans="15:20" x14ac:dyDescent="0.2">
      <c r="O527" s="66"/>
      <c r="P527" s="66"/>
      <c r="Q527" s="66"/>
      <c r="R527" s="66"/>
      <c r="S527" s="66"/>
      <c r="T527" s="66"/>
    </row>
    <row r="528" spans="15:20" x14ac:dyDescent="0.2">
      <c r="O528" s="66"/>
      <c r="P528" s="66"/>
      <c r="Q528" s="66"/>
      <c r="R528" s="66"/>
      <c r="S528" s="66"/>
      <c r="T528" s="66"/>
    </row>
    <row r="529" spans="15:20" x14ac:dyDescent="0.2">
      <c r="O529" s="66"/>
      <c r="P529" s="66"/>
      <c r="Q529" s="66"/>
      <c r="R529" s="66"/>
      <c r="S529" s="66"/>
      <c r="T529" s="66"/>
    </row>
    <row r="530" spans="15:20" x14ac:dyDescent="0.2">
      <c r="O530" s="66"/>
      <c r="P530" s="66"/>
      <c r="Q530" s="66"/>
      <c r="R530" s="66"/>
      <c r="S530" s="66"/>
      <c r="T530" s="66"/>
    </row>
    <row r="531" spans="15:20" x14ac:dyDescent="0.2">
      <c r="O531" s="66"/>
      <c r="P531" s="66"/>
      <c r="Q531" s="66"/>
      <c r="R531" s="66"/>
      <c r="S531" s="66"/>
      <c r="T531" s="66"/>
    </row>
    <row r="532" spans="15:20" x14ac:dyDescent="0.2">
      <c r="O532" s="66"/>
      <c r="P532" s="66"/>
      <c r="Q532" s="66"/>
      <c r="R532" s="66"/>
      <c r="S532" s="66"/>
      <c r="T532" s="66"/>
    </row>
    <row r="533" spans="15:20" x14ac:dyDescent="0.2">
      <c r="O533" s="66"/>
      <c r="P533" s="66"/>
      <c r="Q533" s="66"/>
      <c r="R533" s="66"/>
      <c r="S533" s="66"/>
      <c r="T533" s="66"/>
    </row>
    <row r="534" spans="15:20" x14ac:dyDescent="0.2">
      <c r="O534" s="66"/>
      <c r="P534" s="66"/>
      <c r="Q534" s="66"/>
      <c r="R534" s="66"/>
      <c r="S534" s="66"/>
      <c r="T534" s="66"/>
    </row>
    <row r="535" spans="15:20" x14ac:dyDescent="0.2">
      <c r="O535" s="66"/>
      <c r="P535" s="66"/>
      <c r="Q535" s="66"/>
      <c r="R535" s="66"/>
      <c r="S535" s="66"/>
      <c r="T535" s="66"/>
    </row>
    <row r="536" spans="15:20" x14ac:dyDescent="0.2">
      <c r="O536" s="66"/>
      <c r="P536" s="66"/>
      <c r="Q536" s="66"/>
      <c r="R536" s="66"/>
      <c r="S536" s="66"/>
      <c r="T536" s="66"/>
    </row>
    <row r="537" spans="15:20" x14ac:dyDescent="0.2">
      <c r="O537" s="66"/>
      <c r="P537" s="66"/>
      <c r="Q537" s="66"/>
      <c r="R537" s="66"/>
      <c r="S537" s="66"/>
      <c r="T537" s="66"/>
    </row>
    <row r="538" spans="15:20" x14ac:dyDescent="0.2">
      <c r="O538" s="66"/>
      <c r="P538" s="66"/>
      <c r="Q538" s="66"/>
      <c r="R538" s="66"/>
      <c r="S538" s="66"/>
      <c r="T538" s="66"/>
    </row>
    <row r="539" spans="15:20" x14ac:dyDescent="0.2">
      <c r="O539" s="66"/>
      <c r="P539" s="66"/>
      <c r="Q539" s="66"/>
      <c r="R539" s="66"/>
      <c r="S539" s="66"/>
      <c r="T539" s="66"/>
    </row>
    <row r="540" spans="15:20" x14ac:dyDescent="0.2">
      <c r="O540" s="66"/>
      <c r="P540" s="66"/>
      <c r="Q540" s="66"/>
      <c r="R540" s="66"/>
      <c r="S540" s="66"/>
      <c r="T540" s="66"/>
    </row>
    <row r="541" spans="15:20" x14ac:dyDescent="0.2">
      <c r="O541" s="66"/>
      <c r="P541" s="66"/>
      <c r="Q541" s="66"/>
      <c r="R541" s="66"/>
      <c r="S541" s="66"/>
      <c r="T541" s="66"/>
    </row>
    <row r="542" spans="15:20" x14ac:dyDescent="0.2">
      <c r="O542" s="66"/>
      <c r="P542" s="66"/>
      <c r="Q542" s="66"/>
      <c r="R542" s="66"/>
      <c r="S542" s="66"/>
      <c r="T542" s="66"/>
    </row>
    <row r="543" spans="15:20" x14ac:dyDescent="0.2">
      <c r="O543" s="66"/>
      <c r="P543" s="66"/>
      <c r="Q543" s="66"/>
      <c r="R543" s="66"/>
      <c r="S543" s="66"/>
      <c r="T543" s="66"/>
    </row>
    <row r="544" spans="15:20" x14ac:dyDescent="0.2">
      <c r="O544" s="66"/>
      <c r="P544" s="66"/>
      <c r="Q544" s="66"/>
      <c r="R544" s="66"/>
      <c r="S544" s="66"/>
      <c r="T544" s="66"/>
    </row>
    <row r="545" spans="15:20" x14ac:dyDescent="0.2">
      <c r="O545" s="66"/>
      <c r="P545" s="66"/>
      <c r="Q545" s="66"/>
      <c r="R545" s="66"/>
      <c r="S545" s="66"/>
      <c r="T545" s="66"/>
    </row>
    <row r="546" spans="15:20" x14ac:dyDescent="0.2">
      <c r="O546" s="66"/>
      <c r="P546" s="66"/>
      <c r="Q546" s="66"/>
      <c r="R546" s="66"/>
      <c r="S546" s="66"/>
      <c r="T546" s="66"/>
    </row>
    <row r="547" spans="15:20" x14ac:dyDescent="0.2">
      <c r="O547" s="66"/>
      <c r="P547" s="66"/>
      <c r="Q547" s="66"/>
      <c r="R547" s="66"/>
      <c r="S547" s="66"/>
      <c r="T547" s="66"/>
    </row>
    <row r="548" spans="15:20" x14ac:dyDescent="0.2">
      <c r="O548" s="66"/>
      <c r="P548" s="66"/>
      <c r="Q548" s="66"/>
      <c r="R548" s="66"/>
      <c r="S548" s="66"/>
      <c r="T548" s="66"/>
    </row>
    <row r="549" spans="15:20" x14ac:dyDescent="0.2">
      <c r="O549" s="66"/>
      <c r="P549" s="66"/>
      <c r="Q549" s="66"/>
      <c r="R549" s="66"/>
      <c r="S549" s="66"/>
      <c r="T549" s="66"/>
    </row>
    <row r="550" spans="15:20" x14ac:dyDescent="0.2">
      <c r="O550" s="66"/>
      <c r="P550" s="66"/>
      <c r="Q550" s="66"/>
      <c r="R550" s="66"/>
      <c r="S550" s="66"/>
      <c r="T550" s="66"/>
    </row>
    <row r="551" spans="15:20" x14ac:dyDescent="0.2">
      <c r="O551" s="66"/>
      <c r="P551" s="66"/>
      <c r="Q551" s="66"/>
      <c r="R551" s="66"/>
      <c r="S551" s="66"/>
      <c r="T551" s="66"/>
    </row>
    <row r="552" spans="15:20" x14ac:dyDescent="0.2">
      <c r="O552" s="66"/>
      <c r="P552" s="66"/>
      <c r="Q552" s="66"/>
      <c r="R552" s="66"/>
      <c r="S552" s="66"/>
      <c r="T552" s="66"/>
    </row>
    <row r="553" spans="15:20" x14ac:dyDescent="0.2">
      <c r="O553" s="66"/>
      <c r="P553" s="66"/>
      <c r="Q553" s="66"/>
      <c r="R553" s="66"/>
      <c r="S553" s="66"/>
      <c r="T553" s="66"/>
    </row>
    <row r="554" spans="15:20" x14ac:dyDescent="0.2">
      <c r="O554" s="66"/>
      <c r="P554" s="66"/>
      <c r="Q554" s="66"/>
      <c r="R554" s="66"/>
      <c r="S554" s="66"/>
      <c r="T554" s="66"/>
    </row>
    <row r="555" spans="15:20" x14ac:dyDescent="0.2">
      <c r="O555" s="66"/>
      <c r="P555" s="66"/>
      <c r="Q555" s="66"/>
      <c r="R555" s="66"/>
      <c r="S555" s="66"/>
      <c r="T555" s="66"/>
    </row>
    <row r="556" spans="15:20" x14ac:dyDescent="0.2">
      <c r="O556" s="66"/>
      <c r="P556" s="66"/>
      <c r="Q556" s="66"/>
      <c r="R556" s="66"/>
      <c r="S556" s="66"/>
      <c r="T556" s="66"/>
    </row>
    <row r="557" spans="15:20" x14ac:dyDescent="0.2">
      <c r="O557" s="66"/>
      <c r="P557" s="66"/>
      <c r="Q557" s="66"/>
      <c r="R557" s="66"/>
      <c r="S557" s="66"/>
      <c r="T557" s="66"/>
    </row>
    <row r="558" spans="15:20" x14ac:dyDescent="0.2">
      <c r="O558" s="66"/>
      <c r="P558" s="66"/>
      <c r="Q558" s="66"/>
      <c r="R558" s="66"/>
      <c r="S558" s="66"/>
      <c r="T558" s="66"/>
    </row>
    <row r="559" spans="15:20" x14ac:dyDescent="0.2">
      <c r="O559" s="66"/>
      <c r="P559" s="66"/>
      <c r="Q559" s="66"/>
      <c r="R559" s="66"/>
      <c r="S559" s="66"/>
      <c r="T559" s="66"/>
    </row>
    <row r="560" spans="15:20" x14ac:dyDescent="0.2">
      <c r="O560" s="66"/>
      <c r="P560" s="66"/>
      <c r="Q560" s="66"/>
      <c r="R560" s="66"/>
      <c r="S560" s="66"/>
      <c r="T560" s="66"/>
    </row>
    <row r="561" spans="15:20" x14ac:dyDescent="0.2">
      <c r="O561" s="66"/>
      <c r="P561" s="66"/>
      <c r="Q561" s="66"/>
      <c r="R561" s="66"/>
      <c r="S561" s="66"/>
      <c r="T561" s="66"/>
    </row>
    <row r="562" spans="15:20" x14ac:dyDescent="0.2">
      <c r="O562" s="66"/>
      <c r="P562" s="66"/>
      <c r="Q562" s="66"/>
      <c r="R562" s="66"/>
      <c r="S562" s="66"/>
      <c r="T562" s="66"/>
    </row>
    <row r="563" spans="15:20" x14ac:dyDescent="0.2">
      <c r="O563" s="66"/>
      <c r="P563" s="66"/>
      <c r="Q563" s="66"/>
      <c r="R563" s="66"/>
      <c r="S563" s="66"/>
      <c r="T563" s="66"/>
    </row>
    <row r="564" spans="15:20" x14ac:dyDescent="0.2">
      <c r="O564" s="66"/>
      <c r="P564" s="66"/>
      <c r="Q564" s="66"/>
      <c r="R564" s="66"/>
      <c r="S564" s="66"/>
      <c r="T564" s="66"/>
    </row>
    <row r="565" spans="15:20" x14ac:dyDescent="0.2">
      <c r="O565" s="66"/>
      <c r="P565" s="66"/>
      <c r="Q565" s="66"/>
      <c r="R565" s="66"/>
      <c r="S565" s="66"/>
      <c r="T565" s="66"/>
    </row>
    <row r="566" spans="15:20" x14ac:dyDescent="0.2">
      <c r="O566" s="66"/>
      <c r="P566" s="66"/>
      <c r="Q566" s="66"/>
      <c r="R566" s="66"/>
      <c r="S566" s="66"/>
      <c r="T566" s="66"/>
    </row>
    <row r="567" spans="15:20" x14ac:dyDescent="0.2">
      <c r="O567" s="66"/>
      <c r="P567" s="66"/>
      <c r="Q567" s="66"/>
      <c r="R567" s="66"/>
      <c r="S567" s="66"/>
      <c r="T567" s="66"/>
    </row>
    <row r="568" spans="15:20" x14ac:dyDescent="0.2">
      <c r="O568" s="66"/>
      <c r="P568" s="66"/>
      <c r="Q568" s="66"/>
      <c r="R568" s="66"/>
      <c r="S568" s="66"/>
      <c r="T568" s="66"/>
    </row>
    <row r="569" spans="15:20" x14ac:dyDescent="0.2">
      <c r="O569" s="66"/>
      <c r="P569" s="66"/>
      <c r="Q569" s="66"/>
      <c r="R569" s="66"/>
      <c r="S569" s="66"/>
      <c r="T569" s="66"/>
    </row>
    <row r="570" spans="15:20" x14ac:dyDescent="0.2">
      <c r="O570" s="66"/>
      <c r="P570" s="66"/>
      <c r="Q570" s="66"/>
      <c r="R570" s="66"/>
      <c r="S570" s="66"/>
      <c r="T570" s="66"/>
    </row>
    <row r="571" spans="15:20" x14ac:dyDescent="0.2">
      <c r="O571" s="66"/>
      <c r="P571" s="66"/>
      <c r="Q571" s="66"/>
      <c r="R571" s="66"/>
      <c r="S571" s="66"/>
      <c r="T571" s="66"/>
    </row>
    <row r="572" spans="15:20" x14ac:dyDescent="0.2">
      <c r="O572" s="66"/>
      <c r="P572" s="66"/>
      <c r="Q572" s="66"/>
      <c r="R572" s="66"/>
      <c r="S572" s="66"/>
      <c r="T572" s="66"/>
    </row>
    <row r="573" spans="15:20" x14ac:dyDescent="0.2">
      <c r="O573" s="66"/>
      <c r="P573" s="66"/>
      <c r="Q573" s="66"/>
      <c r="R573" s="66"/>
      <c r="S573" s="66"/>
      <c r="T573" s="66"/>
    </row>
    <row r="574" spans="15:20" x14ac:dyDescent="0.2">
      <c r="O574" s="66"/>
      <c r="P574" s="66"/>
      <c r="Q574" s="66"/>
      <c r="R574" s="66"/>
      <c r="S574" s="66"/>
      <c r="T574" s="66"/>
    </row>
    <row r="575" spans="15:20" x14ac:dyDescent="0.2">
      <c r="O575" s="66"/>
      <c r="P575" s="66"/>
      <c r="Q575" s="66"/>
      <c r="R575" s="66"/>
      <c r="S575" s="66"/>
      <c r="T575" s="66"/>
    </row>
    <row r="576" spans="15:20" x14ac:dyDescent="0.2">
      <c r="O576" s="66"/>
      <c r="P576" s="66"/>
      <c r="Q576" s="66"/>
      <c r="R576" s="66"/>
      <c r="S576" s="66"/>
      <c r="T576" s="66"/>
    </row>
    <row r="577" spans="15:20" x14ac:dyDescent="0.2">
      <c r="O577" s="66"/>
      <c r="P577" s="66"/>
      <c r="Q577" s="66"/>
      <c r="R577" s="66"/>
      <c r="S577" s="66"/>
      <c r="T577" s="66"/>
    </row>
    <row r="578" spans="15:20" x14ac:dyDescent="0.2">
      <c r="O578" s="66"/>
      <c r="P578" s="66"/>
      <c r="Q578" s="66"/>
      <c r="R578" s="66"/>
      <c r="S578" s="66"/>
      <c r="T578" s="66"/>
    </row>
    <row r="579" spans="15:20" x14ac:dyDescent="0.2">
      <c r="O579" s="66"/>
      <c r="P579" s="66"/>
      <c r="Q579" s="66"/>
      <c r="R579" s="66"/>
      <c r="S579" s="66"/>
      <c r="T579" s="66"/>
    </row>
    <row r="580" spans="15:20" x14ac:dyDescent="0.2">
      <c r="O580" s="66"/>
      <c r="P580" s="66"/>
      <c r="Q580" s="66"/>
      <c r="R580" s="66"/>
      <c r="S580" s="66"/>
      <c r="T580" s="66"/>
    </row>
    <row r="581" spans="15:20" x14ac:dyDescent="0.2">
      <c r="O581" s="66"/>
      <c r="P581" s="66"/>
      <c r="Q581" s="66"/>
      <c r="R581" s="66"/>
      <c r="S581" s="66"/>
      <c r="T581" s="66"/>
    </row>
    <row r="582" spans="15:20" x14ac:dyDescent="0.2">
      <c r="O582" s="66"/>
      <c r="P582" s="66"/>
      <c r="Q582" s="66"/>
      <c r="R582" s="66"/>
      <c r="S582" s="66"/>
      <c r="T582" s="66"/>
    </row>
    <row r="583" spans="15:20" x14ac:dyDescent="0.2">
      <c r="O583" s="66"/>
      <c r="P583" s="66"/>
      <c r="Q583" s="66"/>
      <c r="R583" s="66"/>
      <c r="S583" s="66"/>
      <c r="T583" s="66"/>
    </row>
    <row r="584" spans="15:20" x14ac:dyDescent="0.2">
      <c r="O584" s="66"/>
      <c r="P584" s="66"/>
      <c r="Q584" s="66"/>
      <c r="R584" s="66"/>
      <c r="S584" s="66"/>
      <c r="T584" s="66"/>
    </row>
    <row r="585" spans="15:20" x14ac:dyDescent="0.2">
      <c r="O585" s="66"/>
      <c r="P585" s="66"/>
      <c r="Q585" s="66"/>
      <c r="R585" s="66"/>
      <c r="S585" s="66"/>
      <c r="T585" s="66"/>
    </row>
    <row r="586" spans="15:20" x14ac:dyDescent="0.2">
      <c r="O586" s="66"/>
      <c r="P586" s="66"/>
      <c r="Q586" s="66"/>
      <c r="R586" s="66"/>
      <c r="S586" s="66"/>
      <c r="T586" s="66"/>
    </row>
    <row r="587" spans="15:20" x14ac:dyDescent="0.2">
      <c r="O587" s="66"/>
      <c r="P587" s="66"/>
      <c r="Q587" s="66"/>
      <c r="R587" s="66"/>
      <c r="S587" s="66"/>
      <c r="T587" s="66"/>
    </row>
    <row r="588" spans="15:20" x14ac:dyDescent="0.2">
      <c r="O588" s="66"/>
      <c r="P588" s="66"/>
      <c r="Q588" s="66"/>
      <c r="R588" s="66"/>
      <c r="S588" s="66"/>
      <c r="T588" s="66"/>
    </row>
    <row r="589" spans="15:20" x14ac:dyDescent="0.2">
      <c r="O589" s="66"/>
      <c r="P589" s="66"/>
      <c r="Q589" s="66"/>
      <c r="R589" s="66"/>
      <c r="S589" s="66"/>
      <c r="T589" s="66"/>
    </row>
    <row r="590" spans="15:20" x14ac:dyDescent="0.2">
      <c r="O590" s="66"/>
      <c r="P590" s="66"/>
      <c r="Q590" s="66"/>
      <c r="R590" s="66"/>
      <c r="S590" s="66"/>
      <c r="T590" s="66"/>
    </row>
    <row r="591" spans="15:20" x14ac:dyDescent="0.2">
      <c r="O591" s="66"/>
      <c r="P591" s="66"/>
      <c r="Q591" s="66"/>
      <c r="R591" s="66"/>
      <c r="S591" s="66"/>
      <c r="T591" s="66"/>
    </row>
    <row r="592" spans="15:20" x14ac:dyDescent="0.2">
      <c r="O592" s="66"/>
      <c r="P592" s="66"/>
      <c r="Q592" s="66"/>
      <c r="R592" s="66"/>
      <c r="S592" s="66"/>
      <c r="T592" s="66"/>
    </row>
    <row r="593" spans="15:20" x14ac:dyDescent="0.2">
      <c r="O593" s="66"/>
      <c r="P593" s="66"/>
      <c r="Q593" s="66"/>
      <c r="R593" s="66"/>
      <c r="S593" s="66"/>
      <c r="T593" s="66"/>
    </row>
    <row r="594" spans="15:20" x14ac:dyDescent="0.2">
      <c r="O594" s="66"/>
      <c r="P594" s="66"/>
      <c r="Q594" s="66"/>
      <c r="R594" s="66"/>
      <c r="S594" s="66"/>
      <c r="T594" s="66"/>
    </row>
    <row r="595" spans="15:20" x14ac:dyDescent="0.2">
      <c r="O595" s="66"/>
      <c r="P595" s="66"/>
      <c r="Q595" s="66"/>
      <c r="R595" s="66"/>
      <c r="S595" s="66"/>
      <c r="T595" s="66"/>
    </row>
    <row r="596" spans="15:20" x14ac:dyDescent="0.2">
      <c r="O596" s="66"/>
      <c r="P596" s="66"/>
      <c r="Q596" s="66"/>
      <c r="R596" s="66"/>
      <c r="S596" s="66"/>
      <c r="T596" s="66"/>
    </row>
    <row r="597" spans="15:20" x14ac:dyDescent="0.2">
      <c r="O597" s="66"/>
      <c r="P597" s="66"/>
      <c r="Q597" s="66"/>
      <c r="R597" s="66"/>
      <c r="S597" s="66"/>
      <c r="T597" s="66"/>
    </row>
    <row r="598" spans="15:20" x14ac:dyDescent="0.2">
      <c r="O598" s="66"/>
      <c r="P598" s="66"/>
      <c r="Q598" s="66"/>
      <c r="R598" s="66"/>
      <c r="S598" s="66"/>
      <c r="T598" s="66"/>
    </row>
    <row r="599" spans="15:20" x14ac:dyDescent="0.2">
      <c r="O599" s="66"/>
      <c r="P599" s="66"/>
      <c r="Q599" s="66"/>
      <c r="R599" s="66"/>
      <c r="S599" s="66"/>
      <c r="T599" s="66"/>
    </row>
    <row r="600" spans="15:20" x14ac:dyDescent="0.2">
      <c r="O600" s="66"/>
      <c r="P600" s="66"/>
      <c r="Q600" s="66"/>
      <c r="R600" s="66"/>
      <c r="S600" s="66"/>
      <c r="T600" s="66"/>
    </row>
    <row r="601" spans="15:20" x14ac:dyDescent="0.2">
      <c r="O601" s="66"/>
      <c r="P601" s="66"/>
      <c r="Q601" s="66"/>
      <c r="R601" s="66"/>
      <c r="S601" s="66"/>
      <c r="T601" s="66"/>
    </row>
    <row r="602" spans="15:20" x14ac:dyDescent="0.2">
      <c r="O602" s="66"/>
      <c r="P602" s="66"/>
      <c r="Q602" s="66"/>
      <c r="R602" s="66"/>
      <c r="S602" s="66"/>
      <c r="T602" s="66"/>
    </row>
    <row r="603" spans="15:20" x14ac:dyDescent="0.2">
      <c r="O603" s="66"/>
      <c r="P603" s="66"/>
      <c r="Q603" s="66"/>
      <c r="R603" s="66"/>
      <c r="S603" s="66"/>
      <c r="T603" s="66"/>
    </row>
    <row r="604" spans="15:20" x14ac:dyDescent="0.2">
      <c r="O604" s="66"/>
      <c r="P604" s="66"/>
      <c r="Q604" s="66"/>
      <c r="R604" s="66"/>
      <c r="S604" s="66"/>
      <c r="T604" s="66"/>
    </row>
    <row r="605" spans="15:20" x14ac:dyDescent="0.2">
      <c r="O605" s="66"/>
      <c r="P605" s="66"/>
      <c r="Q605" s="66"/>
      <c r="R605" s="66"/>
      <c r="S605" s="66"/>
      <c r="T605" s="66"/>
    </row>
    <row r="606" spans="15:20" x14ac:dyDescent="0.2">
      <c r="O606" s="66"/>
      <c r="P606" s="66"/>
      <c r="Q606" s="66"/>
      <c r="R606" s="66"/>
      <c r="S606" s="66"/>
      <c r="T606" s="66"/>
    </row>
    <row r="607" spans="15:20" x14ac:dyDescent="0.2">
      <c r="O607" s="66"/>
      <c r="P607" s="66"/>
      <c r="Q607" s="66"/>
      <c r="R607" s="66"/>
      <c r="S607" s="66"/>
      <c r="T607" s="66"/>
    </row>
    <row r="608" spans="15:20" x14ac:dyDescent="0.2">
      <c r="O608" s="66"/>
      <c r="P608" s="66"/>
      <c r="Q608" s="66"/>
      <c r="R608" s="66"/>
      <c r="S608" s="66"/>
      <c r="T608" s="66"/>
    </row>
    <row r="609" spans="15:20" x14ac:dyDescent="0.2">
      <c r="O609" s="66"/>
      <c r="P609" s="66"/>
      <c r="Q609" s="66"/>
      <c r="R609" s="66"/>
      <c r="S609" s="66"/>
      <c r="T609" s="66"/>
    </row>
    <row r="610" spans="15:20" x14ac:dyDescent="0.2">
      <c r="O610" s="66"/>
      <c r="P610" s="66"/>
      <c r="Q610" s="66"/>
      <c r="R610" s="66"/>
      <c r="S610" s="66"/>
      <c r="T610" s="66"/>
    </row>
    <row r="611" spans="15:20" x14ac:dyDescent="0.2">
      <c r="O611" s="66"/>
      <c r="P611" s="66"/>
      <c r="Q611" s="66"/>
      <c r="R611" s="66"/>
      <c r="S611" s="66"/>
      <c r="T611" s="66"/>
    </row>
    <row r="612" spans="15:20" x14ac:dyDescent="0.2">
      <c r="O612" s="66"/>
      <c r="P612" s="66"/>
      <c r="Q612" s="66"/>
      <c r="R612" s="66"/>
      <c r="S612" s="66"/>
      <c r="T612" s="66"/>
    </row>
    <row r="613" spans="15:20" x14ac:dyDescent="0.2">
      <c r="O613" s="66"/>
      <c r="P613" s="66"/>
      <c r="Q613" s="66"/>
      <c r="R613" s="66"/>
      <c r="S613" s="66"/>
      <c r="T613" s="66"/>
    </row>
    <row r="614" spans="15:20" x14ac:dyDescent="0.2">
      <c r="O614" s="66"/>
      <c r="P614" s="66"/>
      <c r="Q614" s="66"/>
      <c r="R614" s="66"/>
      <c r="S614" s="66"/>
      <c r="T614" s="66"/>
    </row>
    <row r="615" spans="15:20" x14ac:dyDescent="0.2">
      <c r="O615" s="66"/>
      <c r="P615" s="66"/>
      <c r="Q615" s="66"/>
      <c r="R615" s="66"/>
      <c r="S615" s="66"/>
      <c r="T615" s="66"/>
    </row>
    <row r="616" spans="15:20" x14ac:dyDescent="0.2">
      <c r="O616" s="66"/>
      <c r="P616" s="66"/>
      <c r="Q616" s="66"/>
      <c r="R616" s="66"/>
      <c r="S616" s="66"/>
      <c r="T616" s="66"/>
    </row>
    <row r="617" spans="15:20" x14ac:dyDescent="0.2">
      <c r="O617" s="66"/>
      <c r="P617" s="66"/>
      <c r="Q617" s="66"/>
      <c r="R617" s="66"/>
      <c r="S617" s="66"/>
      <c r="T617" s="66"/>
    </row>
    <row r="618" spans="15:20" x14ac:dyDescent="0.2">
      <c r="O618" s="66"/>
      <c r="P618" s="66"/>
      <c r="Q618" s="66"/>
      <c r="R618" s="66"/>
      <c r="S618" s="66"/>
      <c r="T618" s="66"/>
    </row>
    <row r="619" spans="15:20" x14ac:dyDescent="0.2">
      <c r="O619" s="66"/>
      <c r="P619" s="66"/>
      <c r="Q619" s="66"/>
      <c r="R619" s="66"/>
      <c r="S619" s="66"/>
      <c r="T619" s="66"/>
    </row>
    <row r="620" spans="15:20" x14ac:dyDescent="0.2">
      <c r="O620" s="66"/>
      <c r="P620" s="66"/>
      <c r="Q620" s="66"/>
      <c r="R620" s="66"/>
      <c r="S620" s="66"/>
      <c r="T620" s="66"/>
    </row>
    <row r="621" spans="15:20" x14ac:dyDescent="0.2">
      <c r="O621" s="66"/>
      <c r="P621" s="66"/>
      <c r="Q621" s="66"/>
      <c r="R621" s="66"/>
      <c r="S621" s="66"/>
      <c r="T621" s="66"/>
    </row>
    <row r="622" spans="15:20" x14ac:dyDescent="0.2">
      <c r="O622" s="66"/>
      <c r="P622" s="66"/>
      <c r="Q622" s="66"/>
      <c r="R622" s="66"/>
      <c r="S622" s="66"/>
      <c r="T622" s="66"/>
    </row>
    <row r="623" spans="15:20" x14ac:dyDescent="0.2">
      <c r="O623" s="66"/>
      <c r="P623" s="66"/>
      <c r="Q623" s="66"/>
      <c r="R623" s="66"/>
      <c r="S623" s="66"/>
      <c r="T623" s="66"/>
    </row>
    <row r="624" spans="15:20" x14ac:dyDescent="0.2">
      <c r="O624" s="66"/>
      <c r="P624" s="66"/>
      <c r="Q624" s="66"/>
      <c r="R624" s="66"/>
      <c r="S624" s="66"/>
      <c r="T624" s="66"/>
    </row>
    <row r="625" spans="15:20" x14ac:dyDescent="0.2">
      <c r="O625" s="66"/>
      <c r="P625" s="66"/>
      <c r="Q625" s="66"/>
      <c r="R625" s="66"/>
      <c r="S625" s="66"/>
      <c r="T625" s="66"/>
    </row>
    <row r="626" spans="15:20" x14ac:dyDescent="0.2">
      <c r="O626" s="66"/>
      <c r="P626" s="66"/>
      <c r="Q626" s="66"/>
      <c r="R626" s="66"/>
      <c r="S626" s="66"/>
      <c r="T626" s="66"/>
    </row>
    <row r="627" spans="15:20" x14ac:dyDescent="0.2">
      <c r="O627" s="66"/>
      <c r="P627" s="66"/>
      <c r="Q627" s="66"/>
      <c r="R627" s="66"/>
      <c r="S627" s="66"/>
      <c r="T627" s="66"/>
    </row>
    <row r="628" spans="15:20" x14ac:dyDescent="0.2">
      <c r="O628" s="66"/>
      <c r="P628" s="66"/>
      <c r="Q628" s="66"/>
      <c r="R628" s="66"/>
      <c r="S628" s="66"/>
      <c r="T628" s="66"/>
    </row>
    <row r="629" spans="15:20" x14ac:dyDescent="0.2">
      <c r="O629" s="66"/>
      <c r="P629" s="66"/>
      <c r="Q629" s="66"/>
      <c r="R629" s="66"/>
      <c r="S629" s="66"/>
      <c r="T629" s="66"/>
    </row>
    <row r="630" spans="15:20" x14ac:dyDescent="0.2">
      <c r="O630" s="66"/>
      <c r="P630" s="66"/>
      <c r="Q630" s="66"/>
      <c r="R630" s="66"/>
      <c r="S630" s="66"/>
      <c r="T630" s="66"/>
    </row>
    <row r="631" spans="15:20" x14ac:dyDescent="0.2">
      <c r="O631" s="66"/>
      <c r="P631" s="66"/>
      <c r="Q631" s="66"/>
      <c r="R631" s="66"/>
      <c r="S631" s="66"/>
      <c r="T631" s="66"/>
    </row>
    <row r="632" spans="15:20" x14ac:dyDescent="0.2">
      <c r="O632" s="66"/>
      <c r="P632" s="66"/>
      <c r="Q632" s="66"/>
      <c r="R632" s="66"/>
      <c r="S632" s="66"/>
      <c r="T632" s="66"/>
    </row>
    <row r="633" spans="15:20" x14ac:dyDescent="0.2">
      <c r="O633" s="66"/>
      <c r="P633" s="66"/>
      <c r="Q633" s="66"/>
      <c r="R633" s="66"/>
      <c r="S633" s="66"/>
      <c r="T633" s="66"/>
    </row>
    <row r="634" spans="15:20" x14ac:dyDescent="0.2">
      <c r="O634" s="66"/>
      <c r="P634" s="66"/>
      <c r="Q634" s="66"/>
      <c r="R634" s="66"/>
      <c r="S634" s="66"/>
      <c r="T634" s="66"/>
    </row>
    <row r="635" spans="15:20" x14ac:dyDescent="0.2">
      <c r="O635" s="66"/>
      <c r="P635" s="66"/>
      <c r="Q635" s="66"/>
      <c r="R635" s="66"/>
      <c r="S635" s="66"/>
      <c r="T635" s="66"/>
    </row>
    <row r="636" spans="15:20" x14ac:dyDescent="0.2">
      <c r="O636" s="66"/>
      <c r="P636" s="66"/>
      <c r="Q636" s="66"/>
      <c r="R636" s="66"/>
      <c r="S636" s="66"/>
      <c r="T636" s="66"/>
    </row>
    <row r="637" spans="15:20" x14ac:dyDescent="0.2">
      <c r="O637" s="66"/>
      <c r="P637" s="66"/>
      <c r="Q637" s="66"/>
      <c r="R637" s="66"/>
      <c r="S637" s="66"/>
      <c r="T637" s="66"/>
    </row>
    <row r="638" spans="15:20" x14ac:dyDescent="0.2">
      <c r="O638" s="66"/>
      <c r="P638" s="66"/>
      <c r="Q638" s="66"/>
      <c r="R638" s="66"/>
      <c r="S638" s="66"/>
      <c r="T638" s="66"/>
    </row>
    <row r="639" spans="15:20" x14ac:dyDescent="0.2">
      <c r="O639" s="66"/>
      <c r="P639" s="66"/>
      <c r="Q639" s="66"/>
      <c r="R639" s="66"/>
      <c r="S639" s="66"/>
      <c r="T639" s="66"/>
    </row>
    <row r="640" spans="15:20" x14ac:dyDescent="0.2">
      <c r="O640" s="66"/>
      <c r="P640" s="66"/>
      <c r="Q640" s="66"/>
      <c r="R640" s="66"/>
      <c r="S640" s="66"/>
      <c r="T640" s="66"/>
    </row>
    <row r="641" spans="15:20" x14ac:dyDescent="0.2">
      <c r="O641" s="66"/>
      <c r="P641" s="66"/>
      <c r="Q641" s="66"/>
      <c r="R641" s="66"/>
      <c r="S641" s="66"/>
      <c r="T641" s="66"/>
    </row>
    <row r="642" spans="15:20" x14ac:dyDescent="0.2">
      <c r="O642" s="66"/>
      <c r="P642" s="66"/>
      <c r="Q642" s="66"/>
      <c r="R642" s="66"/>
      <c r="S642" s="66"/>
      <c r="T642" s="66"/>
    </row>
    <row r="643" spans="15:20" x14ac:dyDescent="0.2">
      <c r="O643" s="66"/>
      <c r="P643" s="66"/>
      <c r="Q643" s="66"/>
      <c r="R643" s="66"/>
      <c r="S643" s="66"/>
      <c r="T643" s="66"/>
    </row>
    <row r="644" spans="15:20" x14ac:dyDescent="0.2">
      <c r="O644" s="66"/>
      <c r="P644" s="66"/>
      <c r="Q644" s="66"/>
      <c r="R644" s="66"/>
      <c r="S644" s="66"/>
      <c r="T644" s="66"/>
    </row>
    <row r="645" spans="15:20" x14ac:dyDescent="0.2">
      <c r="O645" s="66"/>
      <c r="P645" s="66"/>
      <c r="Q645" s="66"/>
      <c r="R645" s="66"/>
      <c r="S645" s="66"/>
      <c r="T645" s="66"/>
    </row>
    <row r="646" spans="15:20" x14ac:dyDescent="0.2">
      <c r="O646" s="66"/>
      <c r="P646" s="66"/>
      <c r="Q646" s="66"/>
      <c r="R646" s="66"/>
      <c r="S646" s="66"/>
      <c r="T646" s="66"/>
    </row>
    <row r="647" spans="15:20" x14ac:dyDescent="0.2">
      <c r="O647" s="66"/>
      <c r="P647" s="66"/>
      <c r="Q647" s="66"/>
      <c r="R647" s="66"/>
      <c r="S647" s="66"/>
      <c r="T647" s="66"/>
    </row>
    <row r="648" spans="15:20" x14ac:dyDescent="0.2">
      <c r="O648" s="66"/>
      <c r="P648" s="66"/>
      <c r="Q648" s="66"/>
      <c r="R648" s="66"/>
      <c r="S648" s="66"/>
      <c r="T648" s="66"/>
    </row>
    <row r="649" spans="15:20" x14ac:dyDescent="0.2">
      <c r="O649" s="66"/>
      <c r="P649" s="66"/>
      <c r="Q649" s="66"/>
      <c r="R649" s="66"/>
      <c r="S649" s="66"/>
      <c r="T649" s="66"/>
    </row>
    <row r="650" spans="15:20" x14ac:dyDescent="0.2">
      <c r="O650" s="66"/>
      <c r="P650" s="66"/>
      <c r="Q650" s="66"/>
      <c r="R650" s="66"/>
      <c r="S650" s="66"/>
      <c r="T650" s="66"/>
    </row>
    <row r="651" spans="15:20" x14ac:dyDescent="0.2">
      <c r="O651" s="66"/>
      <c r="P651" s="66"/>
      <c r="Q651" s="66"/>
      <c r="R651" s="66"/>
      <c r="S651" s="66"/>
      <c r="T651" s="66"/>
    </row>
    <row r="652" spans="15:20" x14ac:dyDescent="0.2">
      <c r="O652" s="66"/>
      <c r="P652" s="66"/>
      <c r="Q652" s="66"/>
      <c r="R652" s="66"/>
      <c r="S652" s="66"/>
      <c r="T652" s="66"/>
    </row>
    <row r="653" spans="15:20" x14ac:dyDescent="0.2">
      <c r="O653" s="66"/>
      <c r="P653" s="66"/>
      <c r="Q653" s="66"/>
      <c r="R653" s="66"/>
      <c r="S653" s="66"/>
      <c r="T653" s="66"/>
    </row>
    <row r="654" spans="15:20" x14ac:dyDescent="0.2">
      <c r="O654" s="66"/>
      <c r="P654" s="66"/>
      <c r="Q654" s="66"/>
      <c r="R654" s="66"/>
      <c r="S654" s="66"/>
      <c r="T654" s="66"/>
    </row>
    <row r="655" spans="15:20" x14ac:dyDescent="0.2">
      <c r="O655" s="66"/>
      <c r="P655" s="66"/>
      <c r="Q655" s="66"/>
      <c r="R655" s="66"/>
      <c r="S655" s="66"/>
      <c r="T655" s="66"/>
    </row>
    <row r="656" spans="15:20" x14ac:dyDescent="0.2">
      <c r="O656" s="66"/>
      <c r="P656" s="66"/>
      <c r="Q656" s="66"/>
      <c r="R656" s="66"/>
      <c r="S656" s="66"/>
      <c r="T656" s="66"/>
    </row>
    <row r="657" spans="15:20" x14ac:dyDescent="0.2">
      <c r="O657" s="66"/>
      <c r="P657" s="66"/>
      <c r="Q657" s="66"/>
      <c r="R657" s="66"/>
      <c r="S657" s="66"/>
      <c r="T657" s="66"/>
    </row>
    <row r="658" spans="15:20" x14ac:dyDescent="0.2">
      <c r="O658" s="66"/>
      <c r="P658" s="66"/>
      <c r="Q658" s="66"/>
      <c r="R658" s="66"/>
      <c r="S658" s="66"/>
      <c r="T658" s="66"/>
    </row>
    <row r="659" spans="15:20" x14ac:dyDescent="0.2">
      <c r="O659" s="66"/>
      <c r="P659" s="66"/>
      <c r="Q659" s="66"/>
      <c r="R659" s="66"/>
      <c r="S659" s="66"/>
      <c r="T659" s="66"/>
    </row>
    <row r="660" spans="15:20" x14ac:dyDescent="0.2">
      <c r="O660" s="66"/>
      <c r="P660" s="66"/>
      <c r="Q660" s="66"/>
      <c r="R660" s="66"/>
      <c r="S660" s="66"/>
      <c r="T660" s="66"/>
    </row>
    <row r="661" spans="15:20" x14ac:dyDescent="0.2">
      <c r="O661" s="66"/>
      <c r="P661" s="66"/>
      <c r="Q661" s="66"/>
      <c r="R661" s="66"/>
      <c r="S661" s="66"/>
      <c r="T661" s="66"/>
    </row>
    <row r="662" spans="15:20" x14ac:dyDescent="0.2">
      <c r="O662" s="66"/>
      <c r="P662" s="66"/>
      <c r="Q662" s="66"/>
      <c r="R662" s="66"/>
      <c r="S662" s="66"/>
      <c r="T662" s="66"/>
    </row>
    <row r="663" spans="15:20" x14ac:dyDescent="0.2">
      <c r="O663" s="66"/>
      <c r="P663" s="66"/>
      <c r="Q663" s="66"/>
      <c r="R663" s="66"/>
      <c r="S663" s="66"/>
      <c r="T663" s="66"/>
    </row>
    <row r="664" spans="15:20" x14ac:dyDescent="0.2">
      <c r="O664" s="66"/>
      <c r="P664" s="66"/>
      <c r="Q664" s="66"/>
      <c r="R664" s="66"/>
      <c r="S664" s="66"/>
      <c r="T664" s="66"/>
    </row>
    <row r="665" spans="15:20" x14ac:dyDescent="0.2">
      <c r="O665" s="66"/>
      <c r="P665" s="66"/>
      <c r="Q665" s="66"/>
      <c r="R665" s="66"/>
      <c r="S665" s="66"/>
      <c r="T665" s="66"/>
    </row>
    <row r="666" spans="15:20" x14ac:dyDescent="0.2">
      <c r="O666" s="66"/>
      <c r="P666" s="66"/>
      <c r="Q666" s="66"/>
      <c r="R666" s="66"/>
      <c r="S666" s="66"/>
      <c r="T666" s="66"/>
    </row>
    <row r="667" spans="15:20" x14ac:dyDescent="0.2">
      <c r="O667" s="66"/>
      <c r="P667" s="66"/>
      <c r="Q667" s="66"/>
      <c r="R667" s="66"/>
      <c r="S667" s="66"/>
      <c r="T667" s="66"/>
    </row>
    <row r="668" spans="15:20" x14ac:dyDescent="0.2">
      <c r="O668" s="66"/>
      <c r="P668" s="66"/>
      <c r="Q668" s="66"/>
      <c r="R668" s="66"/>
      <c r="S668" s="66"/>
      <c r="T668" s="66"/>
    </row>
    <row r="669" spans="15:20" x14ac:dyDescent="0.2">
      <c r="O669" s="66"/>
      <c r="P669" s="66"/>
      <c r="Q669" s="66"/>
      <c r="R669" s="66"/>
      <c r="S669" s="66"/>
      <c r="T669" s="66"/>
    </row>
    <row r="670" spans="15:20" x14ac:dyDescent="0.2">
      <c r="O670" s="66"/>
      <c r="P670" s="66"/>
      <c r="Q670" s="66"/>
      <c r="R670" s="66"/>
      <c r="S670" s="66"/>
      <c r="T670" s="66"/>
    </row>
    <row r="671" spans="15:20" x14ac:dyDescent="0.2">
      <c r="O671" s="66"/>
      <c r="P671" s="66"/>
      <c r="Q671" s="66"/>
      <c r="R671" s="66"/>
      <c r="S671" s="66"/>
      <c r="T671" s="66"/>
    </row>
    <row r="672" spans="15:20" x14ac:dyDescent="0.2">
      <c r="O672" s="66"/>
      <c r="P672" s="66"/>
      <c r="Q672" s="66"/>
      <c r="R672" s="66"/>
      <c r="S672" s="66"/>
      <c r="T672" s="66"/>
    </row>
    <row r="673" spans="15:20" x14ac:dyDescent="0.2">
      <c r="O673" s="66"/>
      <c r="P673" s="66"/>
      <c r="Q673" s="66"/>
      <c r="R673" s="66"/>
      <c r="S673" s="66"/>
      <c r="T673" s="66"/>
    </row>
    <row r="674" spans="15:20" x14ac:dyDescent="0.2">
      <c r="O674" s="66"/>
      <c r="P674" s="66"/>
      <c r="Q674" s="66"/>
      <c r="R674" s="66"/>
      <c r="S674" s="66"/>
      <c r="T674" s="66"/>
    </row>
    <row r="675" spans="15:20" x14ac:dyDescent="0.2">
      <c r="O675" s="66"/>
      <c r="P675" s="66"/>
      <c r="Q675" s="66"/>
      <c r="R675" s="66"/>
      <c r="S675" s="66"/>
      <c r="T675" s="66"/>
    </row>
    <row r="676" spans="15:20" x14ac:dyDescent="0.2">
      <c r="O676" s="66"/>
      <c r="P676" s="66"/>
      <c r="Q676" s="66"/>
      <c r="R676" s="66"/>
      <c r="S676" s="66"/>
      <c r="T676" s="66"/>
    </row>
    <row r="677" spans="15:20" x14ac:dyDescent="0.2">
      <c r="O677" s="66"/>
      <c r="P677" s="66"/>
      <c r="Q677" s="66"/>
      <c r="R677" s="66"/>
      <c r="S677" s="66"/>
      <c r="T677" s="66"/>
    </row>
    <row r="678" spans="15:20" x14ac:dyDescent="0.2">
      <c r="O678" s="66"/>
      <c r="P678" s="66"/>
      <c r="Q678" s="66"/>
      <c r="R678" s="66"/>
      <c r="S678" s="66"/>
      <c r="T678" s="66"/>
    </row>
    <row r="679" spans="15:20" x14ac:dyDescent="0.2">
      <c r="O679" s="66"/>
      <c r="P679" s="66"/>
      <c r="Q679" s="66"/>
      <c r="R679" s="66"/>
      <c r="S679" s="66"/>
      <c r="T679" s="66"/>
    </row>
    <row r="680" spans="15:20" x14ac:dyDescent="0.2">
      <c r="O680" s="66"/>
      <c r="P680" s="66"/>
      <c r="Q680" s="66"/>
      <c r="R680" s="66"/>
      <c r="S680" s="66"/>
      <c r="T680" s="66"/>
    </row>
    <row r="681" spans="15:20" x14ac:dyDescent="0.2">
      <c r="O681" s="66"/>
      <c r="P681" s="66"/>
      <c r="Q681" s="66"/>
      <c r="R681" s="66"/>
      <c r="S681" s="66"/>
      <c r="T681" s="66"/>
    </row>
    <row r="682" spans="15:20" x14ac:dyDescent="0.2">
      <c r="O682" s="66"/>
      <c r="P682" s="66"/>
      <c r="Q682" s="66"/>
      <c r="R682" s="66"/>
      <c r="S682" s="66"/>
      <c r="T682" s="66"/>
    </row>
    <row r="683" spans="15:20" x14ac:dyDescent="0.2">
      <c r="O683" s="66"/>
      <c r="P683" s="66"/>
      <c r="Q683" s="66"/>
      <c r="R683" s="66"/>
      <c r="S683" s="66"/>
      <c r="T683" s="66"/>
    </row>
    <row r="684" spans="15:20" x14ac:dyDescent="0.2">
      <c r="O684" s="66"/>
      <c r="P684" s="66"/>
      <c r="Q684" s="66"/>
      <c r="R684" s="66"/>
      <c r="S684" s="66"/>
      <c r="T684" s="66"/>
    </row>
    <row r="685" spans="15:20" x14ac:dyDescent="0.2">
      <c r="O685" s="66"/>
      <c r="P685" s="66"/>
      <c r="Q685" s="66"/>
      <c r="R685" s="66"/>
      <c r="S685" s="66"/>
      <c r="T685" s="66"/>
    </row>
    <row r="686" spans="15:20" x14ac:dyDescent="0.2">
      <c r="O686" s="66"/>
      <c r="P686" s="66"/>
      <c r="Q686" s="66"/>
      <c r="R686" s="66"/>
      <c r="S686" s="66"/>
      <c r="T686" s="66"/>
    </row>
    <row r="687" spans="15:20" x14ac:dyDescent="0.2">
      <c r="O687" s="66"/>
      <c r="P687" s="66"/>
      <c r="Q687" s="66"/>
      <c r="R687" s="66"/>
      <c r="S687" s="66"/>
      <c r="T687" s="66"/>
    </row>
    <row r="688" spans="15:20" x14ac:dyDescent="0.2">
      <c r="O688" s="66"/>
      <c r="P688" s="66"/>
      <c r="Q688" s="66"/>
      <c r="R688" s="66"/>
      <c r="S688" s="66"/>
      <c r="T688" s="66"/>
    </row>
    <row r="689" spans="15:20" x14ac:dyDescent="0.2">
      <c r="O689" s="66"/>
      <c r="P689" s="66"/>
      <c r="Q689" s="66"/>
      <c r="R689" s="66"/>
      <c r="S689" s="66"/>
      <c r="T689" s="66"/>
    </row>
    <row r="690" spans="15:20" x14ac:dyDescent="0.2">
      <c r="O690" s="66"/>
      <c r="P690" s="66"/>
      <c r="Q690" s="66"/>
      <c r="R690" s="66"/>
      <c r="S690" s="66"/>
      <c r="T690" s="66"/>
    </row>
    <row r="691" spans="15:20" x14ac:dyDescent="0.2">
      <c r="O691" s="66"/>
      <c r="P691" s="66"/>
      <c r="Q691" s="66"/>
      <c r="R691" s="66"/>
      <c r="S691" s="66"/>
      <c r="T691" s="66"/>
    </row>
    <row r="692" spans="15:20" x14ac:dyDescent="0.2">
      <c r="O692" s="66"/>
      <c r="P692" s="66"/>
      <c r="Q692" s="66"/>
      <c r="R692" s="66"/>
      <c r="S692" s="66"/>
      <c r="T692" s="66"/>
    </row>
    <row r="693" spans="15:20" x14ac:dyDescent="0.2">
      <c r="O693" s="66"/>
      <c r="P693" s="66"/>
      <c r="Q693" s="66"/>
      <c r="R693" s="66"/>
      <c r="S693" s="66"/>
      <c r="T693" s="66"/>
    </row>
    <row r="694" spans="15:20" x14ac:dyDescent="0.2">
      <c r="O694" s="66"/>
      <c r="P694" s="66"/>
      <c r="Q694" s="66"/>
      <c r="R694" s="66"/>
      <c r="S694" s="66"/>
      <c r="T694" s="66"/>
    </row>
    <row r="695" spans="15:20" x14ac:dyDescent="0.2">
      <c r="O695" s="66"/>
      <c r="P695" s="66"/>
      <c r="Q695" s="66"/>
      <c r="R695" s="66"/>
      <c r="S695" s="66"/>
      <c r="T695" s="66"/>
    </row>
    <row r="696" spans="15:20" x14ac:dyDescent="0.2">
      <c r="O696" s="66"/>
      <c r="P696" s="66"/>
      <c r="Q696" s="66"/>
      <c r="R696" s="66"/>
      <c r="S696" s="66"/>
      <c r="T696" s="66"/>
    </row>
    <row r="697" spans="15:20" x14ac:dyDescent="0.2">
      <c r="O697" s="66"/>
      <c r="P697" s="66"/>
      <c r="Q697" s="66"/>
      <c r="R697" s="66"/>
      <c r="S697" s="66"/>
      <c r="T697" s="66"/>
    </row>
    <row r="698" spans="15:20" x14ac:dyDescent="0.2">
      <c r="O698" s="66"/>
      <c r="P698" s="66"/>
      <c r="Q698" s="66"/>
      <c r="R698" s="66"/>
      <c r="S698" s="66"/>
      <c r="T698" s="66"/>
    </row>
    <row r="699" spans="15:20" x14ac:dyDescent="0.2">
      <c r="O699" s="66"/>
      <c r="P699" s="66"/>
      <c r="Q699" s="66"/>
      <c r="R699" s="66"/>
      <c r="S699" s="66"/>
      <c r="T699" s="66"/>
    </row>
    <row r="700" spans="15:20" x14ac:dyDescent="0.2">
      <c r="O700" s="66"/>
      <c r="P700" s="66"/>
      <c r="Q700" s="66"/>
      <c r="R700" s="66"/>
      <c r="S700" s="66"/>
      <c r="T700" s="66"/>
    </row>
    <row r="701" spans="15:20" x14ac:dyDescent="0.2">
      <c r="O701" s="66"/>
      <c r="P701" s="66"/>
      <c r="Q701" s="66"/>
      <c r="R701" s="66"/>
      <c r="S701" s="66"/>
      <c r="T701" s="66"/>
    </row>
    <row r="702" spans="15:20" x14ac:dyDescent="0.2">
      <c r="O702" s="66"/>
      <c r="P702" s="66"/>
      <c r="Q702" s="66"/>
      <c r="R702" s="66"/>
      <c r="S702" s="66"/>
      <c r="T702" s="66"/>
    </row>
    <row r="703" spans="15:20" x14ac:dyDescent="0.2">
      <c r="O703" s="66"/>
      <c r="P703" s="66"/>
      <c r="Q703" s="66"/>
      <c r="R703" s="66"/>
      <c r="S703" s="66"/>
      <c r="T703" s="66"/>
    </row>
    <row r="704" spans="15:20" x14ac:dyDescent="0.2">
      <c r="O704" s="66"/>
      <c r="P704" s="66"/>
      <c r="Q704" s="66"/>
      <c r="R704" s="66"/>
      <c r="S704" s="66"/>
      <c r="T704" s="66"/>
    </row>
    <row r="705" spans="15:20" x14ac:dyDescent="0.2">
      <c r="O705" s="66"/>
      <c r="P705" s="66"/>
      <c r="Q705" s="66"/>
      <c r="R705" s="66"/>
      <c r="S705" s="66"/>
      <c r="T705" s="66"/>
    </row>
    <row r="706" spans="15:20" x14ac:dyDescent="0.2">
      <c r="O706" s="66"/>
      <c r="P706" s="66"/>
      <c r="Q706" s="66"/>
      <c r="R706" s="66"/>
      <c r="S706" s="66"/>
      <c r="T706" s="66"/>
    </row>
    <row r="707" spans="15:20" x14ac:dyDescent="0.2">
      <c r="O707" s="66"/>
      <c r="P707" s="66"/>
      <c r="Q707" s="66"/>
      <c r="R707" s="66"/>
      <c r="S707" s="66"/>
      <c r="T707" s="66"/>
    </row>
    <row r="708" spans="15:20" x14ac:dyDescent="0.2">
      <c r="O708" s="66"/>
      <c r="P708" s="66"/>
      <c r="Q708" s="66"/>
      <c r="R708" s="66"/>
      <c r="S708" s="66"/>
      <c r="T708" s="66"/>
    </row>
    <row r="709" spans="15:20" x14ac:dyDescent="0.2">
      <c r="O709" s="66"/>
      <c r="P709" s="66"/>
      <c r="Q709" s="66"/>
      <c r="R709" s="66"/>
      <c r="S709" s="66"/>
      <c r="T709" s="66"/>
    </row>
    <row r="710" spans="15:20" x14ac:dyDescent="0.2">
      <c r="O710" s="66"/>
      <c r="P710" s="66"/>
      <c r="Q710" s="66"/>
      <c r="R710" s="66"/>
      <c r="S710" s="66"/>
      <c r="T710" s="66"/>
    </row>
    <row r="711" spans="15:20" x14ac:dyDescent="0.2">
      <c r="O711" s="66"/>
      <c r="P711" s="66"/>
      <c r="Q711" s="66"/>
      <c r="R711" s="66"/>
      <c r="S711" s="66"/>
      <c r="T711" s="66"/>
    </row>
    <row r="712" spans="15:20" x14ac:dyDescent="0.2">
      <c r="O712" s="66"/>
      <c r="P712" s="66"/>
      <c r="Q712" s="66"/>
      <c r="R712" s="66"/>
      <c r="S712" s="66"/>
      <c r="T712" s="66"/>
    </row>
    <row r="713" spans="15:20" x14ac:dyDescent="0.2">
      <c r="O713" s="66"/>
      <c r="P713" s="66"/>
      <c r="Q713" s="66"/>
      <c r="R713" s="66"/>
      <c r="S713" s="66"/>
      <c r="T713" s="66"/>
    </row>
    <row r="714" spans="15:20" x14ac:dyDescent="0.2">
      <c r="O714" s="66"/>
      <c r="P714" s="66"/>
      <c r="Q714" s="66"/>
      <c r="R714" s="66"/>
      <c r="S714" s="66"/>
      <c r="T714" s="66"/>
    </row>
    <row r="715" spans="15:20" x14ac:dyDescent="0.2">
      <c r="O715" s="66"/>
      <c r="P715" s="66"/>
      <c r="Q715" s="66"/>
      <c r="R715" s="66"/>
      <c r="S715" s="66"/>
      <c r="T715" s="66"/>
    </row>
    <row r="716" spans="15:20" x14ac:dyDescent="0.2">
      <c r="O716" s="66"/>
      <c r="P716" s="66"/>
      <c r="Q716" s="66"/>
      <c r="R716" s="66"/>
      <c r="S716" s="66"/>
      <c r="T716" s="66"/>
    </row>
    <row r="717" spans="15:20" x14ac:dyDescent="0.2">
      <c r="O717" s="66"/>
      <c r="P717" s="66"/>
      <c r="Q717" s="66"/>
      <c r="R717" s="66"/>
      <c r="S717" s="66"/>
      <c r="T717" s="66"/>
    </row>
    <row r="718" spans="15:20" x14ac:dyDescent="0.2">
      <c r="O718" s="66"/>
      <c r="P718" s="66"/>
      <c r="Q718" s="66"/>
      <c r="R718" s="66"/>
      <c r="S718" s="66"/>
      <c r="T718" s="66"/>
    </row>
    <row r="719" spans="15:20" x14ac:dyDescent="0.2">
      <c r="O719" s="66"/>
      <c r="P719" s="66"/>
      <c r="Q719" s="66"/>
      <c r="R719" s="66"/>
      <c r="S719" s="66"/>
      <c r="T719" s="66"/>
    </row>
    <row r="720" spans="15:20" x14ac:dyDescent="0.2">
      <c r="O720" s="66"/>
      <c r="P720" s="66"/>
      <c r="Q720" s="66"/>
      <c r="R720" s="66"/>
      <c r="S720" s="66"/>
      <c r="T720" s="66"/>
    </row>
    <row r="721" spans="15:20" x14ac:dyDescent="0.2">
      <c r="O721" s="66"/>
      <c r="P721" s="66"/>
      <c r="Q721" s="66"/>
      <c r="R721" s="66"/>
      <c r="S721" s="66"/>
      <c r="T721" s="66"/>
    </row>
    <row r="722" spans="15:20" x14ac:dyDescent="0.2">
      <c r="O722" s="66"/>
      <c r="P722" s="66"/>
      <c r="Q722" s="66"/>
      <c r="R722" s="66"/>
      <c r="S722" s="66"/>
      <c r="T722" s="66"/>
    </row>
    <row r="723" spans="15:20" x14ac:dyDescent="0.2">
      <c r="O723" s="66"/>
      <c r="P723" s="66"/>
      <c r="Q723" s="66"/>
      <c r="R723" s="66"/>
      <c r="S723" s="66"/>
      <c r="T723" s="66"/>
    </row>
    <row r="724" spans="15:20" x14ac:dyDescent="0.2">
      <c r="O724" s="66"/>
      <c r="P724" s="66"/>
      <c r="Q724" s="66"/>
      <c r="R724" s="66"/>
      <c r="S724" s="66"/>
      <c r="T724" s="66"/>
    </row>
    <row r="725" spans="15:20" x14ac:dyDescent="0.2">
      <c r="O725" s="66"/>
      <c r="P725" s="66"/>
      <c r="Q725" s="66"/>
      <c r="R725" s="66"/>
      <c r="S725" s="66"/>
      <c r="T725" s="66"/>
    </row>
    <row r="726" spans="15:20" x14ac:dyDescent="0.2">
      <c r="O726" s="66"/>
      <c r="P726" s="66"/>
      <c r="Q726" s="66"/>
      <c r="R726" s="66"/>
      <c r="S726" s="66"/>
      <c r="T726" s="66"/>
    </row>
    <row r="727" spans="15:20" x14ac:dyDescent="0.2">
      <c r="O727" s="66"/>
      <c r="P727" s="66"/>
      <c r="Q727" s="66"/>
      <c r="R727" s="66"/>
      <c r="S727" s="66"/>
      <c r="T727" s="66"/>
    </row>
    <row r="728" spans="15:20" x14ac:dyDescent="0.2">
      <c r="O728" s="66"/>
      <c r="P728" s="66"/>
      <c r="Q728" s="66"/>
      <c r="R728" s="66"/>
      <c r="S728" s="66"/>
      <c r="T728" s="66"/>
    </row>
    <row r="729" spans="15:20" x14ac:dyDescent="0.2">
      <c r="O729" s="66"/>
      <c r="P729" s="66"/>
      <c r="Q729" s="66"/>
      <c r="R729" s="66"/>
      <c r="S729" s="66"/>
      <c r="T729" s="66"/>
    </row>
    <row r="730" spans="15:20" x14ac:dyDescent="0.2">
      <c r="O730" s="66"/>
      <c r="P730" s="66"/>
      <c r="Q730" s="66"/>
      <c r="R730" s="66"/>
      <c r="S730" s="66"/>
      <c r="T730" s="66"/>
    </row>
    <row r="731" spans="15:20" x14ac:dyDescent="0.2">
      <c r="O731" s="66"/>
      <c r="P731" s="66"/>
      <c r="Q731" s="66"/>
      <c r="R731" s="66"/>
      <c r="S731" s="66"/>
      <c r="T731" s="66"/>
    </row>
    <row r="732" spans="15:20" x14ac:dyDescent="0.2">
      <c r="O732" s="66"/>
      <c r="P732" s="66"/>
      <c r="Q732" s="66"/>
      <c r="R732" s="66"/>
      <c r="S732" s="66"/>
      <c r="T732" s="66"/>
    </row>
    <row r="733" spans="15:20" x14ac:dyDescent="0.2">
      <c r="O733" s="66"/>
      <c r="P733" s="66"/>
      <c r="Q733" s="66"/>
      <c r="R733" s="66"/>
      <c r="S733" s="66"/>
      <c r="T733" s="66"/>
    </row>
    <row r="734" spans="15:20" x14ac:dyDescent="0.2">
      <c r="O734" s="66"/>
      <c r="P734" s="66"/>
      <c r="Q734" s="66"/>
      <c r="R734" s="66"/>
      <c r="S734" s="66"/>
      <c r="T734" s="66"/>
    </row>
    <row r="735" spans="15:20" x14ac:dyDescent="0.2">
      <c r="O735" s="66"/>
      <c r="P735" s="66"/>
      <c r="Q735" s="66"/>
      <c r="R735" s="66"/>
      <c r="S735" s="66"/>
      <c r="T735" s="66"/>
    </row>
    <row r="736" spans="15:20" x14ac:dyDescent="0.2">
      <c r="O736" s="66"/>
      <c r="P736" s="66"/>
      <c r="Q736" s="66"/>
      <c r="R736" s="66"/>
      <c r="S736" s="66"/>
      <c r="T736" s="66"/>
    </row>
    <row r="737" spans="15:20" x14ac:dyDescent="0.2">
      <c r="O737" s="66"/>
      <c r="P737" s="66"/>
      <c r="Q737" s="66"/>
      <c r="R737" s="66"/>
      <c r="S737" s="66"/>
      <c r="T737" s="66"/>
    </row>
    <row r="738" spans="15:20" x14ac:dyDescent="0.2">
      <c r="O738" s="66"/>
      <c r="P738" s="66"/>
      <c r="Q738" s="66"/>
      <c r="R738" s="66"/>
      <c r="S738" s="66"/>
      <c r="T738" s="66"/>
    </row>
    <row r="739" spans="15:20" x14ac:dyDescent="0.2">
      <c r="O739" s="66"/>
      <c r="P739" s="66"/>
      <c r="Q739" s="66"/>
      <c r="R739" s="66"/>
      <c r="S739" s="66"/>
      <c r="T739" s="66"/>
    </row>
    <row r="740" spans="15:20" x14ac:dyDescent="0.2">
      <c r="O740" s="66"/>
      <c r="P740" s="66"/>
      <c r="Q740" s="66"/>
      <c r="R740" s="66"/>
      <c r="S740" s="66"/>
      <c r="T740" s="66"/>
    </row>
    <row r="741" spans="15:20" x14ac:dyDescent="0.2">
      <c r="O741" s="66"/>
      <c r="P741" s="66"/>
      <c r="Q741" s="66"/>
      <c r="R741" s="66"/>
      <c r="S741" s="66"/>
      <c r="T741" s="66"/>
    </row>
    <row r="742" spans="15:20" x14ac:dyDescent="0.2">
      <c r="O742" s="66"/>
      <c r="P742" s="66"/>
      <c r="Q742" s="66"/>
      <c r="R742" s="66"/>
      <c r="S742" s="66"/>
      <c r="T742" s="66"/>
    </row>
    <row r="743" spans="15:20" x14ac:dyDescent="0.2">
      <c r="O743" s="66"/>
      <c r="P743" s="66"/>
      <c r="Q743" s="66"/>
      <c r="R743" s="66"/>
      <c r="S743" s="66"/>
      <c r="T743" s="66"/>
    </row>
    <row r="744" spans="15:20" x14ac:dyDescent="0.2">
      <c r="O744" s="66"/>
      <c r="P744" s="66"/>
      <c r="Q744" s="66"/>
      <c r="R744" s="66"/>
      <c r="S744" s="66"/>
      <c r="T744" s="66"/>
    </row>
    <row r="745" spans="15:20" x14ac:dyDescent="0.2">
      <c r="O745" s="66"/>
      <c r="P745" s="66"/>
      <c r="Q745" s="66"/>
      <c r="R745" s="66"/>
      <c r="S745" s="66"/>
      <c r="T745" s="66"/>
    </row>
    <row r="746" spans="15:20" x14ac:dyDescent="0.2">
      <c r="O746" s="66"/>
      <c r="P746" s="66"/>
      <c r="Q746" s="66"/>
      <c r="R746" s="66"/>
      <c r="S746" s="66"/>
      <c r="T746" s="66"/>
    </row>
    <row r="747" spans="15:20" x14ac:dyDescent="0.2">
      <c r="O747" s="66"/>
      <c r="P747" s="66"/>
      <c r="Q747" s="66"/>
      <c r="R747" s="66"/>
      <c r="S747" s="66"/>
      <c r="T747" s="66"/>
    </row>
    <row r="748" spans="15:20" x14ac:dyDescent="0.2">
      <c r="O748" s="66"/>
      <c r="P748" s="66"/>
      <c r="Q748" s="66"/>
      <c r="R748" s="66"/>
      <c r="S748" s="66"/>
      <c r="T748" s="66"/>
    </row>
    <row r="749" spans="15:20" x14ac:dyDescent="0.2">
      <c r="O749" s="66"/>
      <c r="P749" s="66"/>
      <c r="Q749" s="66"/>
      <c r="R749" s="66"/>
      <c r="S749" s="66"/>
      <c r="T749" s="66"/>
    </row>
    <row r="750" spans="15:20" x14ac:dyDescent="0.2">
      <c r="O750" s="66"/>
      <c r="P750" s="66"/>
      <c r="Q750" s="66"/>
      <c r="R750" s="66"/>
      <c r="S750" s="66"/>
      <c r="T750" s="66"/>
    </row>
    <row r="751" spans="15:20" x14ac:dyDescent="0.2">
      <c r="O751" s="66"/>
      <c r="P751" s="66"/>
      <c r="Q751" s="66"/>
      <c r="R751" s="66"/>
      <c r="S751" s="66"/>
      <c r="T751" s="66"/>
    </row>
    <row r="752" spans="15:20" x14ac:dyDescent="0.2">
      <c r="O752" s="66"/>
      <c r="P752" s="66"/>
      <c r="Q752" s="66"/>
      <c r="R752" s="66"/>
      <c r="S752" s="66"/>
      <c r="T752" s="66"/>
    </row>
    <row r="753" spans="15:20" x14ac:dyDescent="0.2">
      <c r="O753" s="66"/>
      <c r="P753" s="66"/>
      <c r="Q753" s="66"/>
      <c r="R753" s="66"/>
      <c r="S753" s="66"/>
      <c r="T753" s="66"/>
    </row>
    <row r="754" spans="15:20" x14ac:dyDescent="0.2">
      <c r="O754" s="66"/>
      <c r="P754" s="66"/>
      <c r="Q754" s="66"/>
      <c r="R754" s="66"/>
      <c r="S754" s="66"/>
      <c r="T754" s="66"/>
    </row>
    <row r="755" spans="15:20" x14ac:dyDescent="0.2">
      <c r="O755" s="66"/>
      <c r="P755" s="66"/>
      <c r="Q755" s="66"/>
      <c r="R755" s="66"/>
      <c r="S755" s="66"/>
      <c r="T755" s="66"/>
    </row>
    <row r="756" spans="15:20" x14ac:dyDescent="0.2">
      <c r="O756" s="66"/>
      <c r="P756" s="66"/>
      <c r="Q756" s="66"/>
      <c r="R756" s="66"/>
      <c r="S756" s="66"/>
      <c r="T756" s="66"/>
    </row>
    <row r="757" spans="15:20" x14ac:dyDescent="0.2">
      <c r="O757" s="66"/>
      <c r="P757" s="66"/>
      <c r="Q757" s="66"/>
      <c r="R757" s="66"/>
      <c r="S757" s="66"/>
      <c r="T757" s="66"/>
    </row>
    <row r="758" spans="15:20" x14ac:dyDescent="0.2">
      <c r="O758" s="66"/>
      <c r="P758" s="66"/>
      <c r="Q758" s="66"/>
      <c r="R758" s="66"/>
      <c r="S758" s="66"/>
      <c r="T758" s="66"/>
    </row>
    <row r="759" spans="15:20" x14ac:dyDescent="0.2">
      <c r="O759" s="66"/>
      <c r="P759" s="66"/>
      <c r="Q759" s="66"/>
      <c r="R759" s="66"/>
      <c r="S759" s="66"/>
      <c r="T759" s="66"/>
    </row>
    <row r="760" spans="15:20" x14ac:dyDescent="0.2">
      <c r="O760" s="66"/>
      <c r="P760" s="66"/>
      <c r="Q760" s="66"/>
      <c r="R760" s="66"/>
      <c r="S760" s="66"/>
      <c r="T760" s="66"/>
    </row>
    <row r="761" spans="15:20" x14ac:dyDescent="0.2">
      <c r="O761" s="66"/>
      <c r="P761" s="66"/>
      <c r="Q761" s="66"/>
      <c r="R761" s="66"/>
      <c r="S761" s="66"/>
      <c r="T761" s="66"/>
    </row>
    <row r="762" spans="15:20" x14ac:dyDescent="0.2">
      <c r="O762" s="66"/>
      <c r="P762" s="66"/>
      <c r="Q762" s="66"/>
      <c r="R762" s="66"/>
      <c r="S762" s="66"/>
      <c r="T762" s="66"/>
    </row>
    <row r="763" spans="15:20" x14ac:dyDescent="0.2">
      <c r="O763" s="66"/>
      <c r="P763" s="66"/>
      <c r="Q763" s="66"/>
      <c r="R763" s="66"/>
      <c r="S763" s="66"/>
      <c r="T763" s="66"/>
    </row>
    <row r="764" spans="15:20" x14ac:dyDescent="0.2">
      <c r="O764" s="66"/>
      <c r="P764" s="66"/>
      <c r="Q764" s="66"/>
      <c r="R764" s="66"/>
      <c r="S764" s="66"/>
      <c r="T764" s="66"/>
    </row>
    <row r="765" spans="15:20" x14ac:dyDescent="0.2">
      <c r="O765" s="66"/>
      <c r="P765" s="66"/>
      <c r="Q765" s="66"/>
      <c r="R765" s="66"/>
      <c r="S765" s="66"/>
      <c r="T765" s="66"/>
    </row>
    <row r="766" spans="15:20" x14ac:dyDescent="0.2">
      <c r="O766" s="66"/>
      <c r="P766" s="66"/>
      <c r="Q766" s="66"/>
      <c r="R766" s="66"/>
      <c r="S766" s="66"/>
      <c r="T766" s="66"/>
    </row>
    <row r="767" spans="15:20" x14ac:dyDescent="0.2">
      <c r="O767" s="66"/>
      <c r="P767" s="66"/>
      <c r="Q767" s="66"/>
      <c r="R767" s="66"/>
      <c r="S767" s="66"/>
      <c r="T767" s="66"/>
    </row>
    <row r="768" spans="15:20" x14ac:dyDescent="0.2">
      <c r="O768" s="66"/>
      <c r="P768" s="66"/>
      <c r="Q768" s="66"/>
      <c r="R768" s="66"/>
      <c r="S768" s="66"/>
      <c r="T768" s="66"/>
    </row>
    <row r="769" spans="15:20" x14ac:dyDescent="0.2">
      <c r="O769" s="66"/>
      <c r="P769" s="66"/>
      <c r="Q769" s="66"/>
      <c r="R769" s="66"/>
      <c r="S769" s="66"/>
      <c r="T769" s="66"/>
    </row>
    <row r="770" spans="15:20" x14ac:dyDescent="0.2">
      <c r="O770" s="66"/>
      <c r="P770" s="66"/>
      <c r="Q770" s="66"/>
      <c r="R770" s="66"/>
      <c r="S770" s="66"/>
      <c r="T770" s="66"/>
    </row>
    <row r="771" spans="15:20" x14ac:dyDescent="0.2">
      <c r="O771" s="66"/>
      <c r="P771" s="66"/>
      <c r="Q771" s="66"/>
      <c r="R771" s="66"/>
      <c r="S771" s="66"/>
      <c r="T771" s="66"/>
    </row>
    <row r="772" spans="15:20" x14ac:dyDescent="0.2">
      <c r="O772" s="66"/>
      <c r="P772" s="66"/>
      <c r="Q772" s="66"/>
      <c r="R772" s="66"/>
      <c r="S772" s="66"/>
      <c r="T772" s="66"/>
    </row>
    <row r="773" spans="15:20" x14ac:dyDescent="0.2">
      <c r="O773" s="66"/>
      <c r="P773" s="66"/>
      <c r="Q773" s="66"/>
      <c r="R773" s="66"/>
      <c r="S773" s="66"/>
      <c r="T773" s="66"/>
    </row>
    <row r="774" spans="15:20" x14ac:dyDescent="0.2">
      <c r="O774" s="66"/>
      <c r="P774" s="66"/>
      <c r="Q774" s="66"/>
      <c r="R774" s="66"/>
      <c r="S774" s="66"/>
      <c r="T774" s="66"/>
    </row>
    <row r="775" spans="15:20" x14ac:dyDescent="0.2">
      <c r="O775" s="66"/>
      <c r="P775" s="66"/>
      <c r="Q775" s="66"/>
      <c r="R775" s="66"/>
      <c r="S775" s="66"/>
      <c r="T775" s="66"/>
    </row>
    <row r="776" spans="15:20" x14ac:dyDescent="0.2">
      <c r="O776" s="66"/>
      <c r="P776" s="66"/>
      <c r="Q776" s="66"/>
      <c r="R776" s="66"/>
      <c r="S776" s="66"/>
      <c r="T776" s="66"/>
    </row>
    <row r="777" spans="15:20" x14ac:dyDescent="0.2">
      <c r="O777" s="66"/>
      <c r="P777" s="66"/>
      <c r="Q777" s="66"/>
      <c r="R777" s="66"/>
      <c r="S777" s="66"/>
      <c r="T777" s="66"/>
    </row>
    <row r="778" spans="15:20" x14ac:dyDescent="0.2">
      <c r="O778" s="66"/>
      <c r="P778" s="66"/>
      <c r="Q778" s="66"/>
      <c r="R778" s="66"/>
      <c r="S778" s="66"/>
      <c r="T778" s="66"/>
    </row>
    <row r="779" spans="15:20" x14ac:dyDescent="0.2">
      <c r="O779" s="66"/>
      <c r="P779" s="66"/>
      <c r="Q779" s="66"/>
      <c r="R779" s="66"/>
      <c r="S779" s="66"/>
      <c r="T779" s="66"/>
    </row>
    <row r="780" spans="15:20" x14ac:dyDescent="0.2">
      <c r="O780" s="66"/>
      <c r="P780" s="66"/>
      <c r="Q780" s="66"/>
      <c r="R780" s="66"/>
      <c r="S780" s="66"/>
      <c r="T780" s="66"/>
    </row>
    <row r="781" spans="15:20" x14ac:dyDescent="0.2">
      <c r="O781" s="66"/>
      <c r="P781" s="66"/>
      <c r="Q781" s="66"/>
      <c r="R781" s="66"/>
      <c r="S781" s="66"/>
      <c r="T781" s="66"/>
    </row>
    <row r="782" spans="15:20" x14ac:dyDescent="0.2">
      <c r="O782" s="66"/>
      <c r="P782" s="66"/>
      <c r="Q782" s="66"/>
      <c r="R782" s="66"/>
      <c r="S782" s="66"/>
      <c r="T782" s="66"/>
    </row>
    <row r="783" spans="15:20" x14ac:dyDescent="0.2">
      <c r="O783" s="66"/>
      <c r="P783" s="66"/>
      <c r="Q783" s="66"/>
      <c r="R783" s="66"/>
      <c r="S783" s="66"/>
      <c r="T783" s="66"/>
    </row>
    <row r="784" spans="15:20" x14ac:dyDescent="0.2">
      <c r="O784" s="66"/>
      <c r="P784" s="66"/>
      <c r="Q784" s="66"/>
      <c r="R784" s="66"/>
      <c r="S784" s="66"/>
      <c r="T784" s="66"/>
    </row>
    <row r="785" spans="15:20" x14ac:dyDescent="0.2">
      <c r="O785" s="66"/>
      <c r="P785" s="66"/>
      <c r="Q785" s="66"/>
      <c r="R785" s="66"/>
      <c r="S785" s="66"/>
      <c r="T785" s="66"/>
    </row>
    <row r="786" spans="15:20" x14ac:dyDescent="0.2">
      <c r="O786" s="66"/>
      <c r="P786" s="66"/>
      <c r="Q786" s="66"/>
      <c r="R786" s="66"/>
      <c r="S786" s="66"/>
      <c r="T786" s="66"/>
    </row>
    <row r="787" spans="15:20" x14ac:dyDescent="0.2">
      <c r="O787" s="66"/>
      <c r="P787" s="66"/>
      <c r="Q787" s="66"/>
      <c r="R787" s="66"/>
      <c r="S787" s="66"/>
      <c r="T787" s="66"/>
    </row>
    <row r="788" spans="15:20" x14ac:dyDescent="0.2">
      <c r="O788" s="66"/>
      <c r="P788" s="66"/>
      <c r="Q788" s="66"/>
      <c r="R788" s="66"/>
      <c r="S788" s="66"/>
      <c r="T788" s="66"/>
    </row>
    <row r="789" spans="15:20" x14ac:dyDescent="0.2">
      <c r="O789" s="66"/>
      <c r="P789" s="66"/>
      <c r="Q789" s="66"/>
      <c r="R789" s="66"/>
      <c r="S789" s="66"/>
      <c r="T789" s="66"/>
    </row>
    <row r="790" spans="15:20" x14ac:dyDescent="0.2">
      <c r="O790" s="66"/>
      <c r="P790" s="66"/>
      <c r="Q790" s="66"/>
      <c r="R790" s="66"/>
      <c r="S790" s="66"/>
      <c r="T790" s="66"/>
    </row>
    <row r="791" spans="15:20" x14ac:dyDescent="0.2">
      <c r="O791" s="66"/>
      <c r="P791" s="66"/>
      <c r="Q791" s="66"/>
      <c r="R791" s="66"/>
      <c r="S791" s="66"/>
      <c r="T791" s="66"/>
    </row>
    <row r="792" spans="15:20" x14ac:dyDescent="0.2">
      <c r="O792" s="66"/>
      <c r="P792" s="66"/>
      <c r="Q792" s="66"/>
      <c r="R792" s="66"/>
      <c r="S792" s="66"/>
      <c r="T792" s="66"/>
    </row>
    <row r="793" spans="15:20" x14ac:dyDescent="0.2">
      <c r="O793" s="66"/>
      <c r="P793" s="66"/>
      <c r="Q793" s="66"/>
      <c r="R793" s="66"/>
      <c r="S793" s="66"/>
      <c r="T793" s="66"/>
    </row>
    <row r="794" spans="15:20" x14ac:dyDescent="0.2">
      <c r="O794" s="66"/>
      <c r="P794" s="66"/>
      <c r="Q794" s="66"/>
      <c r="R794" s="66"/>
      <c r="S794" s="66"/>
      <c r="T794" s="66"/>
    </row>
    <row r="795" spans="15:20" x14ac:dyDescent="0.2">
      <c r="O795" s="66"/>
      <c r="P795" s="66"/>
      <c r="Q795" s="66"/>
      <c r="R795" s="66"/>
      <c r="S795" s="66"/>
      <c r="T795" s="66"/>
    </row>
    <row r="796" spans="15:20" x14ac:dyDescent="0.2">
      <c r="O796" s="66"/>
      <c r="P796" s="66"/>
      <c r="Q796" s="66"/>
      <c r="R796" s="66"/>
      <c r="S796" s="66"/>
      <c r="T796" s="66"/>
    </row>
    <row r="797" spans="15:20" x14ac:dyDescent="0.2">
      <c r="O797" s="66"/>
      <c r="P797" s="66"/>
      <c r="Q797" s="66"/>
      <c r="R797" s="66"/>
      <c r="S797" s="66"/>
      <c r="T797" s="66"/>
    </row>
    <row r="798" spans="15:20" x14ac:dyDescent="0.2">
      <c r="O798" s="66"/>
      <c r="P798" s="66"/>
      <c r="Q798" s="66"/>
      <c r="R798" s="66"/>
      <c r="S798" s="66"/>
      <c r="T798" s="66"/>
    </row>
    <row r="799" spans="15:20" x14ac:dyDescent="0.2">
      <c r="O799" s="66"/>
      <c r="P799" s="66"/>
      <c r="Q799" s="66"/>
      <c r="R799" s="66"/>
      <c r="S799" s="66"/>
      <c r="T799" s="66"/>
    </row>
    <row r="800" spans="15:20" x14ac:dyDescent="0.2">
      <c r="O800" s="66"/>
      <c r="P800" s="66"/>
      <c r="Q800" s="66"/>
      <c r="R800" s="66"/>
      <c r="S800" s="66"/>
      <c r="T800" s="66"/>
    </row>
    <row r="801" spans="15:20" x14ac:dyDescent="0.2">
      <c r="O801" s="66"/>
      <c r="P801" s="66"/>
      <c r="Q801" s="66"/>
      <c r="R801" s="66"/>
      <c r="S801" s="66"/>
      <c r="T801" s="66"/>
    </row>
    <row r="802" spans="15:20" x14ac:dyDescent="0.2">
      <c r="O802" s="66"/>
      <c r="P802" s="66"/>
      <c r="Q802" s="66"/>
      <c r="R802" s="66"/>
      <c r="S802" s="66"/>
      <c r="T802" s="66"/>
    </row>
    <row r="803" spans="15:20" x14ac:dyDescent="0.2">
      <c r="O803" s="66"/>
      <c r="P803" s="66"/>
      <c r="Q803" s="66"/>
      <c r="R803" s="66"/>
      <c r="S803" s="66"/>
      <c r="T803" s="66"/>
    </row>
    <row r="804" spans="15:20" x14ac:dyDescent="0.2">
      <c r="O804" s="66"/>
      <c r="P804" s="66"/>
      <c r="Q804" s="66"/>
      <c r="R804" s="66"/>
      <c r="S804" s="66"/>
      <c r="T804" s="66"/>
    </row>
    <row r="805" spans="15:20" x14ac:dyDescent="0.2">
      <c r="O805" s="66"/>
      <c r="P805" s="66"/>
      <c r="Q805" s="66"/>
      <c r="R805" s="66"/>
      <c r="S805" s="66"/>
      <c r="T805" s="66"/>
    </row>
    <row r="806" spans="15:20" x14ac:dyDescent="0.2">
      <c r="O806" s="66"/>
      <c r="P806" s="66"/>
      <c r="Q806" s="66"/>
      <c r="R806" s="66"/>
      <c r="S806" s="66"/>
      <c r="T806" s="66"/>
    </row>
    <row r="807" spans="15:20" x14ac:dyDescent="0.2">
      <c r="O807" s="66"/>
      <c r="P807" s="66"/>
      <c r="Q807" s="66"/>
      <c r="R807" s="66"/>
      <c r="S807" s="66"/>
      <c r="T807" s="66"/>
    </row>
    <row r="808" spans="15:20" x14ac:dyDescent="0.2">
      <c r="O808" s="66"/>
      <c r="P808" s="66"/>
      <c r="Q808" s="66"/>
      <c r="R808" s="66"/>
      <c r="S808" s="66"/>
      <c r="T808" s="66"/>
    </row>
    <row r="809" spans="15:20" x14ac:dyDescent="0.2">
      <c r="O809" s="66"/>
      <c r="P809" s="66"/>
      <c r="Q809" s="66"/>
      <c r="R809" s="66"/>
      <c r="S809" s="66"/>
      <c r="T809" s="66"/>
    </row>
    <row r="810" spans="15:20" x14ac:dyDescent="0.2">
      <c r="O810" s="66"/>
      <c r="P810" s="66"/>
      <c r="Q810" s="66"/>
      <c r="R810" s="66"/>
      <c r="S810" s="66"/>
      <c r="T810" s="66"/>
    </row>
    <row r="811" spans="15:20" x14ac:dyDescent="0.2">
      <c r="O811" s="66"/>
      <c r="P811" s="66"/>
      <c r="Q811" s="66"/>
      <c r="R811" s="66"/>
      <c r="S811" s="66"/>
      <c r="T811" s="66"/>
    </row>
    <row r="812" spans="15:20" x14ac:dyDescent="0.2">
      <c r="O812" s="66"/>
      <c r="P812" s="66"/>
      <c r="Q812" s="66"/>
      <c r="R812" s="66"/>
      <c r="S812" s="66"/>
      <c r="T812" s="66"/>
    </row>
    <row r="813" spans="15:20" x14ac:dyDescent="0.2">
      <c r="O813" s="66"/>
      <c r="P813" s="66"/>
      <c r="Q813" s="66"/>
      <c r="R813" s="66"/>
      <c r="S813" s="66"/>
      <c r="T813" s="66"/>
    </row>
    <row r="814" spans="15:20" x14ac:dyDescent="0.2">
      <c r="O814" s="66"/>
      <c r="P814" s="66"/>
      <c r="Q814" s="66"/>
      <c r="R814" s="66"/>
      <c r="S814" s="66"/>
      <c r="T814" s="66"/>
    </row>
    <row r="815" spans="15:20" x14ac:dyDescent="0.2">
      <c r="O815" s="66"/>
      <c r="P815" s="66"/>
      <c r="Q815" s="66"/>
      <c r="R815" s="66"/>
      <c r="S815" s="66"/>
      <c r="T815" s="66"/>
    </row>
    <row r="816" spans="15:20" x14ac:dyDescent="0.2">
      <c r="O816" s="66"/>
      <c r="P816" s="66"/>
      <c r="Q816" s="66"/>
      <c r="R816" s="66"/>
      <c r="S816" s="66"/>
      <c r="T816" s="66"/>
    </row>
    <row r="817" spans="15:20" x14ac:dyDescent="0.2">
      <c r="O817" s="66"/>
      <c r="P817" s="66"/>
      <c r="Q817" s="66"/>
      <c r="R817" s="66"/>
      <c r="S817" s="66"/>
      <c r="T817" s="66"/>
    </row>
    <row r="818" spans="15:20" x14ac:dyDescent="0.2">
      <c r="O818" s="66"/>
      <c r="P818" s="66"/>
      <c r="Q818" s="66"/>
      <c r="R818" s="66"/>
      <c r="S818" s="66"/>
      <c r="T818" s="66"/>
    </row>
    <row r="819" spans="15:20" x14ac:dyDescent="0.2">
      <c r="O819" s="66"/>
      <c r="P819" s="66"/>
      <c r="Q819" s="66"/>
      <c r="R819" s="66"/>
      <c r="S819" s="66"/>
      <c r="T819" s="66"/>
    </row>
    <row r="820" spans="15:20" x14ac:dyDescent="0.2">
      <c r="O820" s="66"/>
      <c r="P820" s="66"/>
      <c r="Q820" s="66"/>
      <c r="R820" s="66"/>
      <c r="S820" s="66"/>
      <c r="T820" s="66"/>
    </row>
    <row r="821" spans="15:20" x14ac:dyDescent="0.2">
      <c r="O821" s="66"/>
      <c r="P821" s="66"/>
      <c r="Q821" s="66"/>
      <c r="R821" s="66"/>
      <c r="S821" s="66"/>
      <c r="T821" s="66"/>
    </row>
    <row r="822" spans="15:20" x14ac:dyDescent="0.2">
      <c r="O822" s="66"/>
      <c r="P822" s="66"/>
      <c r="Q822" s="66"/>
      <c r="R822" s="66"/>
      <c r="S822" s="66"/>
      <c r="T822" s="66"/>
    </row>
    <row r="823" spans="15:20" x14ac:dyDescent="0.2">
      <c r="O823" s="66"/>
      <c r="P823" s="66"/>
      <c r="Q823" s="66"/>
      <c r="R823" s="66"/>
      <c r="S823" s="66"/>
      <c r="T823" s="66"/>
    </row>
    <row r="824" spans="15:20" x14ac:dyDescent="0.2">
      <c r="O824" s="66"/>
      <c r="P824" s="66"/>
      <c r="Q824" s="66"/>
      <c r="R824" s="66"/>
      <c r="S824" s="66"/>
      <c r="T824" s="66"/>
    </row>
    <row r="825" spans="15:20" x14ac:dyDescent="0.2">
      <c r="O825" s="66"/>
      <c r="P825" s="66"/>
      <c r="Q825" s="66"/>
      <c r="R825" s="66"/>
      <c r="S825" s="66"/>
      <c r="T825" s="66"/>
    </row>
    <row r="826" spans="15:20" x14ac:dyDescent="0.2">
      <c r="O826" s="66"/>
      <c r="P826" s="66"/>
      <c r="Q826" s="66"/>
      <c r="R826" s="66"/>
      <c r="S826" s="66"/>
      <c r="T826" s="66"/>
    </row>
    <row r="827" spans="15:20" x14ac:dyDescent="0.2">
      <c r="O827" s="66"/>
      <c r="P827" s="66"/>
      <c r="Q827" s="66"/>
      <c r="R827" s="66"/>
      <c r="S827" s="66"/>
      <c r="T827" s="66"/>
    </row>
    <row r="828" spans="15:20" x14ac:dyDescent="0.2">
      <c r="O828" s="66"/>
      <c r="P828" s="66"/>
      <c r="Q828" s="66"/>
      <c r="R828" s="66"/>
      <c r="S828" s="66"/>
      <c r="T828" s="66"/>
    </row>
    <row r="829" spans="15:20" x14ac:dyDescent="0.2">
      <c r="O829" s="66"/>
      <c r="P829" s="66"/>
      <c r="Q829" s="66"/>
      <c r="R829" s="66"/>
      <c r="S829" s="66"/>
      <c r="T829" s="66"/>
    </row>
    <row r="830" spans="15:20" x14ac:dyDescent="0.2">
      <c r="O830" s="66"/>
      <c r="P830" s="66"/>
      <c r="Q830" s="66"/>
      <c r="R830" s="66"/>
      <c r="S830" s="66"/>
      <c r="T830" s="66"/>
    </row>
    <row r="831" spans="15:20" x14ac:dyDescent="0.2">
      <c r="O831" s="66"/>
      <c r="P831" s="66"/>
      <c r="Q831" s="66"/>
      <c r="R831" s="66"/>
      <c r="S831" s="66"/>
      <c r="T831" s="66"/>
    </row>
    <row r="832" spans="15:20" x14ac:dyDescent="0.2">
      <c r="O832" s="66"/>
      <c r="P832" s="66"/>
      <c r="Q832" s="66"/>
      <c r="R832" s="66"/>
      <c r="S832" s="66"/>
      <c r="T832" s="66"/>
    </row>
    <row r="833" spans="15:20" x14ac:dyDescent="0.2">
      <c r="O833" s="66"/>
      <c r="P833" s="66"/>
      <c r="Q833" s="66"/>
      <c r="R833" s="66"/>
      <c r="S833" s="66"/>
      <c r="T833" s="66"/>
    </row>
    <row r="834" spans="15:20" x14ac:dyDescent="0.2">
      <c r="O834" s="66"/>
      <c r="P834" s="66"/>
      <c r="Q834" s="66"/>
      <c r="R834" s="66"/>
      <c r="S834" s="66"/>
      <c r="T834" s="66"/>
    </row>
    <row r="835" spans="15:20" x14ac:dyDescent="0.2">
      <c r="O835" s="66"/>
      <c r="P835" s="66"/>
      <c r="Q835" s="66"/>
      <c r="R835" s="66"/>
      <c r="S835" s="66"/>
      <c r="T835" s="66"/>
    </row>
    <row r="836" spans="15:20" x14ac:dyDescent="0.2">
      <c r="O836" s="66"/>
      <c r="P836" s="66"/>
      <c r="Q836" s="66"/>
      <c r="R836" s="66"/>
      <c r="S836" s="66"/>
      <c r="T836" s="66"/>
    </row>
    <row r="837" spans="15:20" x14ac:dyDescent="0.2">
      <c r="O837" s="66"/>
      <c r="P837" s="66"/>
      <c r="Q837" s="66"/>
      <c r="R837" s="66"/>
      <c r="S837" s="66"/>
      <c r="T837" s="66"/>
    </row>
    <row r="838" spans="15:20" x14ac:dyDescent="0.2">
      <c r="O838" s="66"/>
      <c r="P838" s="66"/>
      <c r="Q838" s="66"/>
      <c r="R838" s="66"/>
      <c r="S838" s="66"/>
      <c r="T838" s="66"/>
    </row>
    <row r="839" spans="15:20" x14ac:dyDescent="0.2">
      <c r="O839" s="66"/>
      <c r="P839" s="66"/>
      <c r="Q839" s="66"/>
      <c r="R839" s="66"/>
      <c r="S839" s="66"/>
      <c r="T839" s="66"/>
    </row>
    <row r="840" spans="15:20" x14ac:dyDescent="0.2">
      <c r="O840" s="66"/>
      <c r="P840" s="66"/>
      <c r="Q840" s="66"/>
      <c r="R840" s="66"/>
      <c r="S840" s="66"/>
      <c r="T840" s="66"/>
    </row>
    <row r="841" spans="15:20" x14ac:dyDescent="0.2">
      <c r="O841" s="66"/>
      <c r="P841" s="66"/>
      <c r="Q841" s="66"/>
      <c r="R841" s="66"/>
      <c r="S841" s="66"/>
      <c r="T841" s="66"/>
    </row>
    <row r="842" spans="15:20" x14ac:dyDescent="0.2">
      <c r="O842" s="66"/>
      <c r="P842" s="66"/>
      <c r="Q842" s="66"/>
      <c r="R842" s="66"/>
      <c r="S842" s="66"/>
      <c r="T842" s="66"/>
    </row>
    <row r="843" spans="15:20" x14ac:dyDescent="0.2">
      <c r="O843" s="66"/>
      <c r="P843" s="66"/>
      <c r="Q843" s="66"/>
      <c r="R843" s="66"/>
      <c r="S843" s="66"/>
      <c r="T843" s="66"/>
    </row>
    <row r="844" spans="15:20" x14ac:dyDescent="0.2">
      <c r="O844" s="66"/>
      <c r="P844" s="66"/>
      <c r="Q844" s="66"/>
      <c r="R844" s="66"/>
      <c r="S844" s="66"/>
      <c r="T844" s="66"/>
    </row>
    <row r="845" spans="15:20" x14ac:dyDescent="0.2">
      <c r="O845" s="66"/>
      <c r="P845" s="66"/>
      <c r="Q845" s="66"/>
      <c r="R845" s="66"/>
      <c r="S845" s="66"/>
      <c r="T845" s="66"/>
    </row>
    <row r="846" spans="15:20" x14ac:dyDescent="0.2">
      <c r="O846" s="66"/>
      <c r="P846" s="66"/>
      <c r="Q846" s="66"/>
      <c r="R846" s="66"/>
      <c r="S846" s="66"/>
      <c r="T846" s="66"/>
    </row>
    <row r="847" spans="15:20" x14ac:dyDescent="0.2">
      <c r="O847" s="66"/>
      <c r="P847" s="66"/>
      <c r="Q847" s="66"/>
      <c r="R847" s="66"/>
      <c r="S847" s="66"/>
      <c r="T847" s="66"/>
    </row>
    <row r="848" spans="15:20" x14ac:dyDescent="0.2">
      <c r="O848" s="66"/>
      <c r="P848" s="66"/>
      <c r="Q848" s="66"/>
      <c r="R848" s="66"/>
      <c r="S848" s="66"/>
      <c r="T848" s="66"/>
    </row>
    <row r="849" spans="15:20" x14ac:dyDescent="0.2">
      <c r="O849" s="66"/>
      <c r="P849" s="66"/>
      <c r="Q849" s="66"/>
      <c r="R849" s="66"/>
      <c r="S849" s="66"/>
      <c r="T849" s="66"/>
    </row>
    <row r="850" spans="15:20" x14ac:dyDescent="0.2">
      <c r="O850" s="66"/>
      <c r="P850" s="66"/>
      <c r="Q850" s="66"/>
      <c r="R850" s="66"/>
      <c r="S850" s="66"/>
      <c r="T850" s="66"/>
    </row>
    <row r="851" spans="15:20" x14ac:dyDescent="0.2">
      <c r="O851" s="66"/>
      <c r="P851" s="66"/>
      <c r="Q851" s="66"/>
      <c r="R851" s="66"/>
      <c r="S851" s="66"/>
      <c r="T851" s="66"/>
    </row>
    <row r="852" spans="15:20" x14ac:dyDescent="0.2">
      <c r="O852" s="66"/>
      <c r="P852" s="66"/>
      <c r="Q852" s="66"/>
      <c r="R852" s="66"/>
      <c r="S852" s="66"/>
      <c r="T852" s="66"/>
    </row>
    <row r="853" spans="15:20" x14ac:dyDescent="0.2">
      <c r="O853" s="66"/>
      <c r="P853" s="66"/>
      <c r="Q853" s="66"/>
      <c r="R853" s="66"/>
      <c r="S853" s="66"/>
      <c r="T853" s="66"/>
    </row>
    <row r="854" spans="15:20" x14ac:dyDescent="0.2">
      <c r="O854" s="66"/>
      <c r="P854" s="66"/>
      <c r="Q854" s="66"/>
      <c r="R854" s="66"/>
      <c r="S854" s="66"/>
      <c r="T854" s="66"/>
    </row>
    <row r="855" spans="15:20" x14ac:dyDescent="0.2">
      <c r="O855" s="66"/>
      <c r="P855" s="66"/>
      <c r="Q855" s="66"/>
      <c r="R855" s="66"/>
      <c r="S855" s="66"/>
      <c r="T855" s="66"/>
    </row>
    <row r="856" spans="15:20" x14ac:dyDescent="0.2">
      <c r="O856" s="66"/>
      <c r="P856" s="66"/>
      <c r="Q856" s="66"/>
      <c r="R856" s="66"/>
      <c r="S856" s="66"/>
      <c r="T856" s="66"/>
    </row>
    <row r="857" spans="15:20" x14ac:dyDescent="0.2">
      <c r="O857" s="66"/>
      <c r="P857" s="66"/>
      <c r="Q857" s="66"/>
      <c r="R857" s="66"/>
      <c r="S857" s="66"/>
      <c r="T857" s="66"/>
    </row>
    <row r="858" spans="15:20" x14ac:dyDescent="0.2">
      <c r="O858" s="66"/>
      <c r="P858" s="66"/>
      <c r="Q858" s="66"/>
      <c r="R858" s="66"/>
      <c r="S858" s="66"/>
      <c r="T858" s="66"/>
    </row>
    <row r="859" spans="15:20" x14ac:dyDescent="0.2">
      <c r="O859" s="66"/>
      <c r="P859" s="66"/>
      <c r="Q859" s="66"/>
      <c r="R859" s="66"/>
      <c r="S859" s="66"/>
      <c r="T859" s="66"/>
    </row>
    <row r="860" spans="15:20" x14ac:dyDescent="0.2">
      <c r="O860" s="66"/>
      <c r="P860" s="66"/>
      <c r="Q860" s="66"/>
      <c r="R860" s="66"/>
      <c r="S860" s="66"/>
      <c r="T860" s="66"/>
    </row>
    <row r="861" spans="15:20" x14ac:dyDescent="0.2">
      <c r="O861" s="66"/>
      <c r="P861" s="66"/>
      <c r="Q861" s="66"/>
      <c r="R861" s="66"/>
      <c r="S861" s="66"/>
      <c r="T861" s="66"/>
    </row>
    <row r="862" spans="15:20" x14ac:dyDescent="0.2">
      <c r="O862" s="66"/>
      <c r="P862" s="66"/>
      <c r="Q862" s="66"/>
      <c r="R862" s="66"/>
      <c r="S862" s="66"/>
      <c r="T862" s="66"/>
    </row>
    <row r="863" spans="15:20" x14ac:dyDescent="0.2">
      <c r="O863" s="66"/>
      <c r="P863" s="66"/>
      <c r="Q863" s="66"/>
      <c r="R863" s="66"/>
      <c r="S863" s="66"/>
      <c r="T863" s="66"/>
    </row>
    <row r="864" spans="15:20" x14ac:dyDescent="0.2">
      <c r="O864" s="66"/>
      <c r="P864" s="66"/>
      <c r="Q864" s="66"/>
      <c r="R864" s="66"/>
      <c r="S864" s="66"/>
      <c r="T864" s="66"/>
    </row>
    <row r="865" spans="15:20" x14ac:dyDescent="0.2">
      <c r="O865" s="66"/>
      <c r="P865" s="66"/>
      <c r="Q865" s="66"/>
      <c r="R865" s="66"/>
      <c r="S865" s="66"/>
      <c r="T865" s="66"/>
    </row>
    <row r="866" spans="15:20" x14ac:dyDescent="0.2">
      <c r="O866" s="66"/>
      <c r="P866" s="66"/>
      <c r="Q866" s="66"/>
      <c r="R866" s="66"/>
      <c r="S866" s="66"/>
      <c r="T866" s="66"/>
    </row>
    <row r="867" spans="15:20" x14ac:dyDescent="0.2">
      <c r="O867" s="66"/>
      <c r="P867" s="66"/>
      <c r="Q867" s="66"/>
      <c r="R867" s="66"/>
      <c r="S867" s="66"/>
      <c r="T867" s="66"/>
    </row>
    <row r="868" spans="15:20" x14ac:dyDescent="0.2">
      <c r="O868" s="66"/>
      <c r="P868" s="66"/>
      <c r="Q868" s="66"/>
      <c r="R868" s="66"/>
      <c r="S868" s="66"/>
      <c r="T868" s="66"/>
    </row>
    <row r="869" spans="15:20" x14ac:dyDescent="0.2">
      <c r="O869" s="66"/>
      <c r="P869" s="66"/>
      <c r="Q869" s="66"/>
      <c r="R869" s="66"/>
      <c r="S869" s="66"/>
      <c r="T869" s="66"/>
    </row>
    <row r="870" spans="15:20" x14ac:dyDescent="0.2">
      <c r="O870" s="66"/>
      <c r="P870" s="66"/>
      <c r="Q870" s="66"/>
      <c r="R870" s="66"/>
      <c r="S870" s="66"/>
      <c r="T870" s="66"/>
    </row>
    <row r="871" spans="15:20" x14ac:dyDescent="0.2">
      <c r="O871" s="66"/>
      <c r="P871" s="66"/>
      <c r="Q871" s="66"/>
      <c r="R871" s="66"/>
      <c r="S871" s="66"/>
      <c r="T871" s="66"/>
    </row>
    <row r="872" spans="15:20" x14ac:dyDescent="0.2">
      <c r="O872" s="66"/>
      <c r="P872" s="66"/>
      <c r="Q872" s="66"/>
      <c r="R872" s="66"/>
      <c r="S872" s="66"/>
      <c r="T872" s="66"/>
    </row>
    <row r="873" spans="15:20" x14ac:dyDescent="0.2">
      <c r="O873" s="66"/>
      <c r="P873" s="66"/>
      <c r="Q873" s="66"/>
      <c r="R873" s="66"/>
      <c r="S873" s="66"/>
      <c r="T873" s="66"/>
    </row>
    <row r="874" spans="15:20" x14ac:dyDescent="0.2">
      <c r="O874" s="66"/>
      <c r="P874" s="66"/>
      <c r="Q874" s="66"/>
      <c r="R874" s="66"/>
      <c r="S874" s="66"/>
      <c r="T874" s="66"/>
    </row>
    <row r="875" spans="15:20" x14ac:dyDescent="0.2">
      <c r="O875" s="66"/>
      <c r="P875" s="66"/>
      <c r="Q875" s="66"/>
      <c r="R875" s="66"/>
      <c r="S875" s="66"/>
      <c r="T875" s="66"/>
    </row>
    <row r="876" spans="15:20" x14ac:dyDescent="0.2">
      <c r="O876" s="66"/>
      <c r="P876" s="66"/>
      <c r="Q876" s="66"/>
      <c r="R876" s="66"/>
      <c r="S876" s="66"/>
      <c r="T876" s="66"/>
    </row>
    <row r="877" spans="15:20" x14ac:dyDescent="0.2">
      <c r="O877" s="66"/>
      <c r="P877" s="66"/>
      <c r="Q877" s="66"/>
      <c r="R877" s="66"/>
      <c r="S877" s="66"/>
      <c r="T877" s="66"/>
    </row>
    <row r="878" spans="15:20" x14ac:dyDescent="0.2">
      <c r="O878" s="66"/>
      <c r="P878" s="66"/>
      <c r="Q878" s="66"/>
      <c r="R878" s="66"/>
      <c r="S878" s="66"/>
      <c r="T878" s="66"/>
    </row>
    <row r="879" spans="15:20" x14ac:dyDescent="0.2">
      <c r="O879" s="66"/>
      <c r="P879" s="66"/>
      <c r="Q879" s="66"/>
      <c r="R879" s="66"/>
      <c r="S879" s="66"/>
      <c r="T879" s="66"/>
    </row>
    <row r="880" spans="15:20" x14ac:dyDescent="0.2">
      <c r="O880" s="66"/>
      <c r="P880" s="66"/>
      <c r="Q880" s="66"/>
      <c r="R880" s="66"/>
      <c r="S880" s="66"/>
      <c r="T880" s="66"/>
    </row>
    <row r="881" spans="15:20" x14ac:dyDescent="0.2">
      <c r="O881" s="66"/>
      <c r="P881" s="66"/>
      <c r="Q881" s="66"/>
      <c r="R881" s="66"/>
      <c r="S881" s="66"/>
      <c r="T881" s="66"/>
    </row>
    <row r="882" spans="15:20" x14ac:dyDescent="0.2">
      <c r="O882" s="66"/>
      <c r="P882" s="66"/>
      <c r="Q882" s="66"/>
      <c r="R882" s="66"/>
      <c r="S882" s="66"/>
      <c r="T882" s="66"/>
    </row>
    <row r="883" spans="15:20" x14ac:dyDescent="0.2">
      <c r="O883" s="66"/>
      <c r="P883" s="66"/>
      <c r="Q883" s="66"/>
      <c r="R883" s="66"/>
      <c r="S883" s="66"/>
      <c r="T883" s="66"/>
    </row>
    <row r="884" spans="15:20" x14ac:dyDescent="0.2">
      <c r="O884" s="66"/>
      <c r="P884" s="66"/>
      <c r="Q884" s="66"/>
      <c r="R884" s="66"/>
      <c r="S884" s="66"/>
      <c r="T884" s="66"/>
    </row>
    <row r="885" spans="15:20" x14ac:dyDescent="0.2">
      <c r="O885" s="66"/>
      <c r="P885" s="66"/>
      <c r="Q885" s="66"/>
      <c r="R885" s="66"/>
      <c r="S885" s="66"/>
      <c r="T885" s="66"/>
    </row>
    <row r="886" spans="15:20" x14ac:dyDescent="0.2">
      <c r="O886" s="66"/>
      <c r="P886" s="66"/>
      <c r="Q886" s="66"/>
      <c r="R886" s="66"/>
      <c r="S886" s="66"/>
      <c r="T886" s="66"/>
    </row>
    <row r="887" spans="15:20" x14ac:dyDescent="0.2">
      <c r="O887" s="66"/>
      <c r="P887" s="66"/>
      <c r="Q887" s="66"/>
      <c r="R887" s="66"/>
      <c r="S887" s="66"/>
      <c r="T887" s="66"/>
    </row>
    <row r="888" spans="15:20" x14ac:dyDescent="0.2">
      <c r="O888" s="66"/>
      <c r="P888" s="66"/>
      <c r="Q888" s="66"/>
      <c r="R888" s="66"/>
      <c r="S888" s="66"/>
      <c r="T888" s="66"/>
    </row>
    <row r="889" spans="15:20" x14ac:dyDescent="0.2">
      <c r="O889" s="66"/>
      <c r="P889" s="66"/>
      <c r="Q889" s="66"/>
      <c r="R889" s="66"/>
      <c r="S889" s="66"/>
      <c r="T889" s="66"/>
    </row>
    <row r="890" spans="15:20" x14ac:dyDescent="0.2">
      <c r="O890" s="66"/>
      <c r="P890" s="66"/>
      <c r="Q890" s="66"/>
      <c r="R890" s="66"/>
      <c r="S890" s="66"/>
      <c r="T890" s="66"/>
    </row>
    <row r="891" spans="15:20" x14ac:dyDescent="0.2">
      <c r="O891" s="66"/>
      <c r="P891" s="66"/>
      <c r="Q891" s="66"/>
      <c r="R891" s="66"/>
      <c r="S891" s="66"/>
      <c r="T891" s="66"/>
    </row>
    <row r="892" spans="15:20" x14ac:dyDescent="0.2">
      <c r="O892" s="66"/>
      <c r="P892" s="66"/>
      <c r="Q892" s="66"/>
      <c r="R892" s="66"/>
      <c r="S892" s="66"/>
      <c r="T892" s="66"/>
    </row>
    <row r="893" spans="15:20" x14ac:dyDescent="0.2">
      <c r="O893" s="66"/>
      <c r="P893" s="66"/>
      <c r="Q893" s="66"/>
      <c r="R893" s="66"/>
      <c r="S893" s="66"/>
      <c r="T893" s="66"/>
    </row>
    <row r="894" spans="15:20" x14ac:dyDescent="0.2">
      <c r="O894" s="66"/>
      <c r="P894" s="66"/>
      <c r="Q894" s="66"/>
      <c r="R894" s="66"/>
      <c r="S894" s="66"/>
      <c r="T894" s="66"/>
    </row>
    <row r="895" spans="15:20" x14ac:dyDescent="0.2">
      <c r="O895" s="66"/>
      <c r="P895" s="66"/>
      <c r="Q895" s="66"/>
      <c r="R895" s="66"/>
      <c r="S895" s="66"/>
      <c r="T895" s="66"/>
    </row>
    <row r="896" spans="15:20" x14ac:dyDescent="0.2">
      <c r="O896" s="66"/>
      <c r="P896" s="66"/>
      <c r="Q896" s="66"/>
      <c r="R896" s="66"/>
      <c r="S896" s="66"/>
      <c r="T896" s="66"/>
    </row>
    <row r="897" spans="15:20" x14ac:dyDescent="0.2">
      <c r="O897" s="66"/>
      <c r="P897" s="66"/>
      <c r="Q897" s="66"/>
      <c r="R897" s="66"/>
      <c r="S897" s="66"/>
      <c r="T897" s="66"/>
    </row>
    <row r="898" spans="15:20" x14ac:dyDescent="0.2">
      <c r="O898" s="66"/>
      <c r="P898" s="66"/>
      <c r="Q898" s="66"/>
      <c r="R898" s="66"/>
      <c r="S898" s="66"/>
      <c r="T898" s="66"/>
    </row>
    <row r="899" spans="15:20" x14ac:dyDescent="0.2">
      <c r="O899" s="66"/>
      <c r="P899" s="66"/>
      <c r="Q899" s="66"/>
      <c r="R899" s="66"/>
      <c r="S899" s="66"/>
      <c r="T899" s="66"/>
    </row>
    <row r="900" spans="15:20" x14ac:dyDescent="0.2">
      <c r="O900" s="66"/>
      <c r="P900" s="66"/>
      <c r="Q900" s="66"/>
      <c r="R900" s="66"/>
      <c r="S900" s="66"/>
      <c r="T900" s="66"/>
    </row>
    <row r="901" spans="15:20" x14ac:dyDescent="0.2">
      <c r="O901" s="66"/>
      <c r="P901" s="66"/>
      <c r="Q901" s="66"/>
      <c r="R901" s="66"/>
      <c r="S901" s="66"/>
      <c r="T901" s="66"/>
    </row>
    <row r="902" spans="15:20" x14ac:dyDescent="0.2">
      <c r="O902" s="66"/>
      <c r="P902" s="66"/>
      <c r="Q902" s="66"/>
      <c r="R902" s="66"/>
      <c r="S902" s="66"/>
      <c r="T902" s="66"/>
    </row>
    <row r="903" spans="15:20" x14ac:dyDescent="0.2">
      <c r="O903" s="66"/>
      <c r="P903" s="66"/>
      <c r="Q903" s="66"/>
      <c r="R903" s="66"/>
      <c r="S903" s="66"/>
      <c r="T903" s="66"/>
    </row>
    <row r="904" spans="15:20" x14ac:dyDescent="0.2">
      <c r="O904" s="66"/>
      <c r="P904" s="66"/>
      <c r="Q904" s="66"/>
      <c r="R904" s="66"/>
      <c r="S904" s="66"/>
      <c r="T904" s="66"/>
    </row>
    <row r="905" spans="15:20" x14ac:dyDescent="0.2">
      <c r="O905" s="66"/>
      <c r="P905" s="66"/>
      <c r="Q905" s="66"/>
      <c r="R905" s="66"/>
      <c r="S905" s="66"/>
      <c r="T905" s="66"/>
    </row>
    <row r="906" spans="15:20" x14ac:dyDescent="0.2">
      <c r="O906" s="66"/>
      <c r="P906" s="66"/>
      <c r="Q906" s="66"/>
      <c r="R906" s="66"/>
      <c r="S906" s="66"/>
      <c r="T906" s="66"/>
    </row>
    <row r="907" spans="15:20" x14ac:dyDescent="0.2">
      <c r="O907" s="66"/>
      <c r="P907" s="66"/>
      <c r="Q907" s="66"/>
      <c r="R907" s="66"/>
      <c r="S907" s="66"/>
      <c r="T907" s="66"/>
    </row>
    <row r="908" spans="15:20" x14ac:dyDescent="0.2">
      <c r="O908" s="66"/>
      <c r="P908" s="66"/>
      <c r="Q908" s="66"/>
      <c r="R908" s="66"/>
      <c r="S908" s="66"/>
      <c r="T908" s="66"/>
    </row>
    <row r="909" spans="15:20" x14ac:dyDescent="0.2">
      <c r="O909" s="66"/>
      <c r="P909" s="66"/>
      <c r="Q909" s="66"/>
      <c r="R909" s="66"/>
      <c r="S909" s="66"/>
      <c r="T909" s="66"/>
    </row>
    <row r="910" spans="15:20" x14ac:dyDescent="0.2">
      <c r="O910" s="66"/>
      <c r="P910" s="66"/>
      <c r="Q910" s="66"/>
      <c r="R910" s="66"/>
      <c r="S910" s="66"/>
      <c r="T910" s="66"/>
    </row>
    <row r="911" spans="15:20" x14ac:dyDescent="0.2">
      <c r="O911" s="66"/>
      <c r="P911" s="66"/>
      <c r="Q911" s="66"/>
      <c r="R911" s="66"/>
      <c r="S911" s="66"/>
      <c r="T911" s="66"/>
    </row>
    <row r="912" spans="15:20" x14ac:dyDescent="0.2">
      <c r="O912" s="66"/>
      <c r="P912" s="66"/>
      <c r="Q912" s="66"/>
      <c r="R912" s="66"/>
      <c r="S912" s="66"/>
      <c r="T912" s="66"/>
    </row>
    <row r="913" spans="15:20" x14ac:dyDescent="0.2">
      <c r="O913" s="66"/>
      <c r="P913" s="66"/>
      <c r="Q913" s="66"/>
      <c r="R913" s="66"/>
      <c r="S913" s="66"/>
      <c r="T913" s="66"/>
    </row>
    <row r="914" spans="15:20" x14ac:dyDescent="0.2">
      <c r="O914" s="66"/>
      <c r="P914" s="66"/>
      <c r="Q914" s="66"/>
      <c r="R914" s="66"/>
      <c r="S914" s="66"/>
      <c r="T914" s="66"/>
    </row>
    <row r="915" spans="15:20" x14ac:dyDescent="0.2">
      <c r="O915" s="66"/>
      <c r="P915" s="66"/>
      <c r="Q915" s="66"/>
      <c r="R915" s="66"/>
      <c r="S915" s="66"/>
      <c r="T915" s="66"/>
    </row>
    <row r="916" spans="15:20" x14ac:dyDescent="0.2">
      <c r="O916" s="66"/>
      <c r="P916" s="66"/>
      <c r="Q916" s="66"/>
      <c r="R916" s="66"/>
      <c r="S916" s="66"/>
      <c r="T916" s="66"/>
    </row>
    <row r="917" spans="15:20" x14ac:dyDescent="0.2">
      <c r="O917" s="66"/>
      <c r="P917" s="66"/>
      <c r="Q917" s="66"/>
      <c r="R917" s="66"/>
      <c r="S917" s="66"/>
      <c r="T917" s="66"/>
    </row>
    <row r="918" spans="15:20" x14ac:dyDescent="0.2">
      <c r="O918" s="66"/>
      <c r="P918" s="66"/>
      <c r="Q918" s="66"/>
      <c r="R918" s="66"/>
      <c r="S918" s="66"/>
      <c r="T918" s="66"/>
    </row>
    <row r="919" spans="15:20" x14ac:dyDescent="0.2">
      <c r="O919" s="66"/>
      <c r="P919" s="66"/>
      <c r="Q919" s="66"/>
      <c r="R919" s="66"/>
      <c r="S919" s="66"/>
      <c r="T919" s="66"/>
    </row>
    <row r="920" spans="15:20" x14ac:dyDescent="0.2">
      <c r="O920" s="66"/>
      <c r="P920" s="66"/>
      <c r="Q920" s="66"/>
      <c r="R920" s="66"/>
      <c r="S920" s="66"/>
      <c r="T920" s="66"/>
    </row>
    <row r="921" spans="15:20" x14ac:dyDescent="0.2">
      <c r="O921" s="66"/>
      <c r="P921" s="66"/>
      <c r="Q921" s="66"/>
      <c r="R921" s="66"/>
      <c r="S921" s="66"/>
      <c r="T921" s="66"/>
    </row>
    <row r="922" spans="15:20" x14ac:dyDescent="0.2">
      <c r="O922" s="66"/>
      <c r="P922" s="66"/>
      <c r="Q922" s="66"/>
      <c r="R922" s="66"/>
      <c r="S922" s="66"/>
      <c r="T922" s="66"/>
    </row>
    <row r="923" spans="15:20" x14ac:dyDescent="0.2">
      <c r="O923" s="66"/>
      <c r="P923" s="66"/>
      <c r="Q923" s="66"/>
      <c r="R923" s="66"/>
      <c r="S923" s="66"/>
      <c r="T923" s="66"/>
    </row>
    <row r="924" spans="15:20" x14ac:dyDescent="0.2">
      <c r="O924" s="66"/>
      <c r="P924" s="66"/>
      <c r="Q924" s="66"/>
      <c r="R924" s="66"/>
      <c r="S924" s="66"/>
      <c r="T924" s="66"/>
    </row>
    <row r="925" spans="15:20" x14ac:dyDescent="0.2">
      <c r="O925" s="66"/>
      <c r="P925" s="66"/>
      <c r="Q925" s="66"/>
      <c r="R925" s="66"/>
      <c r="S925" s="66"/>
      <c r="T925" s="66"/>
    </row>
    <row r="926" spans="15:20" x14ac:dyDescent="0.2">
      <c r="O926" s="66"/>
      <c r="P926" s="66"/>
      <c r="Q926" s="66"/>
      <c r="R926" s="66"/>
      <c r="S926" s="66"/>
      <c r="T926" s="66"/>
    </row>
    <row r="927" spans="15:20" x14ac:dyDescent="0.2">
      <c r="O927" s="66"/>
      <c r="P927" s="66"/>
      <c r="Q927" s="66"/>
      <c r="R927" s="66"/>
      <c r="S927" s="66"/>
      <c r="T927" s="66"/>
    </row>
    <row r="928" spans="15:20" x14ac:dyDescent="0.2">
      <c r="O928" s="66"/>
      <c r="P928" s="66"/>
      <c r="Q928" s="66"/>
      <c r="R928" s="66"/>
      <c r="S928" s="66"/>
      <c r="T928" s="66"/>
    </row>
    <row r="929" spans="15:20" x14ac:dyDescent="0.2">
      <c r="O929" s="66"/>
      <c r="P929" s="66"/>
      <c r="Q929" s="66"/>
      <c r="R929" s="66"/>
      <c r="S929" s="66"/>
      <c r="T929" s="66"/>
    </row>
    <row r="930" spans="15:20" x14ac:dyDescent="0.2">
      <c r="O930" s="66"/>
      <c r="P930" s="66"/>
      <c r="Q930" s="66"/>
      <c r="R930" s="66"/>
      <c r="S930" s="66"/>
      <c r="T930" s="66"/>
    </row>
    <row r="931" spans="15:20" x14ac:dyDescent="0.2">
      <c r="O931" s="66"/>
      <c r="P931" s="66"/>
      <c r="Q931" s="66"/>
      <c r="R931" s="66"/>
      <c r="S931" s="66"/>
      <c r="T931" s="66"/>
    </row>
    <row r="932" spans="15:20" x14ac:dyDescent="0.2">
      <c r="O932" s="66"/>
      <c r="P932" s="66"/>
      <c r="Q932" s="66"/>
      <c r="R932" s="66"/>
      <c r="S932" s="66"/>
      <c r="T932" s="66"/>
    </row>
    <row r="933" spans="15:20" x14ac:dyDescent="0.2">
      <c r="O933" s="66"/>
      <c r="P933" s="66"/>
      <c r="Q933" s="66"/>
      <c r="R933" s="66"/>
      <c r="S933" s="66"/>
      <c r="T933" s="66"/>
    </row>
    <row r="934" spans="15:20" x14ac:dyDescent="0.2">
      <c r="O934" s="66"/>
      <c r="P934" s="66"/>
      <c r="Q934" s="66"/>
      <c r="R934" s="66"/>
      <c r="S934" s="66"/>
      <c r="T934" s="66"/>
    </row>
    <row r="935" spans="15:20" x14ac:dyDescent="0.2">
      <c r="O935" s="66"/>
      <c r="P935" s="66"/>
      <c r="Q935" s="66"/>
      <c r="R935" s="66"/>
      <c r="S935" s="66"/>
      <c r="T935" s="66"/>
    </row>
    <row r="936" spans="15:20" x14ac:dyDescent="0.2">
      <c r="O936" s="66"/>
      <c r="P936" s="66"/>
      <c r="Q936" s="66"/>
      <c r="R936" s="66"/>
      <c r="S936" s="66"/>
      <c r="T936" s="66"/>
    </row>
    <row r="937" spans="15:20" x14ac:dyDescent="0.2">
      <c r="O937" s="66"/>
      <c r="P937" s="66"/>
      <c r="Q937" s="66"/>
      <c r="R937" s="66"/>
      <c r="S937" s="66"/>
      <c r="T937" s="66"/>
    </row>
    <row r="938" spans="15:20" x14ac:dyDescent="0.2">
      <c r="O938" s="66"/>
      <c r="P938" s="66"/>
      <c r="Q938" s="66"/>
      <c r="R938" s="66"/>
      <c r="S938" s="66"/>
      <c r="T938" s="66"/>
    </row>
    <row r="939" spans="15:20" x14ac:dyDescent="0.2">
      <c r="O939" s="66"/>
      <c r="P939" s="66"/>
      <c r="Q939" s="66"/>
      <c r="R939" s="66"/>
      <c r="S939" s="66"/>
      <c r="T939" s="66"/>
    </row>
    <row r="940" spans="15:20" x14ac:dyDescent="0.2">
      <c r="O940" s="66"/>
      <c r="P940" s="66"/>
      <c r="Q940" s="66"/>
      <c r="R940" s="66"/>
      <c r="S940" s="66"/>
      <c r="T940" s="66"/>
    </row>
    <row r="941" spans="15:20" x14ac:dyDescent="0.2">
      <c r="O941" s="66"/>
      <c r="P941" s="66"/>
      <c r="Q941" s="66"/>
      <c r="R941" s="66"/>
      <c r="S941" s="66"/>
      <c r="T941" s="66"/>
    </row>
    <row r="942" spans="15:20" x14ac:dyDescent="0.2">
      <c r="O942" s="66"/>
      <c r="P942" s="66"/>
      <c r="Q942" s="66"/>
      <c r="R942" s="66"/>
      <c r="S942" s="66"/>
      <c r="T942" s="66"/>
    </row>
    <row r="943" spans="15:20" x14ac:dyDescent="0.2">
      <c r="O943" s="66"/>
      <c r="P943" s="66"/>
      <c r="Q943" s="66"/>
      <c r="R943" s="66"/>
      <c r="S943" s="66"/>
      <c r="T943" s="66"/>
    </row>
    <row r="944" spans="15:20" x14ac:dyDescent="0.2">
      <c r="O944" s="66"/>
      <c r="P944" s="66"/>
      <c r="Q944" s="66"/>
      <c r="R944" s="66"/>
      <c r="S944" s="66"/>
      <c r="T944" s="66"/>
    </row>
    <row r="945" spans="15:20" x14ac:dyDescent="0.2">
      <c r="O945" s="66"/>
      <c r="P945" s="66"/>
      <c r="Q945" s="66"/>
      <c r="R945" s="66"/>
      <c r="S945" s="66"/>
      <c r="T945" s="66"/>
    </row>
    <row r="946" spans="15:20" x14ac:dyDescent="0.2">
      <c r="O946" s="66"/>
      <c r="P946" s="66"/>
      <c r="Q946" s="66"/>
      <c r="R946" s="66"/>
      <c r="S946" s="66"/>
      <c r="T946" s="66"/>
    </row>
    <row r="947" spans="15:20" x14ac:dyDescent="0.2">
      <c r="O947" s="66"/>
      <c r="P947" s="66"/>
      <c r="Q947" s="66"/>
      <c r="R947" s="66"/>
      <c r="S947" s="66"/>
      <c r="T947" s="66"/>
    </row>
    <row r="948" spans="15:20" x14ac:dyDescent="0.2">
      <c r="O948" s="66"/>
      <c r="P948" s="66"/>
      <c r="Q948" s="66"/>
      <c r="R948" s="66"/>
      <c r="S948" s="66"/>
      <c r="T948" s="66"/>
    </row>
    <row r="949" spans="15:20" x14ac:dyDescent="0.2">
      <c r="O949" s="66"/>
      <c r="P949" s="66"/>
      <c r="Q949" s="66"/>
      <c r="R949" s="66"/>
      <c r="S949" s="66"/>
      <c r="T949" s="66"/>
    </row>
    <row r="950" spans="15:20" x14ac:dyDescent="0.2">
      <c r="O950" s="66"/>
      <c r="P950" s="66"/>
      <c r="Q950" s="66"/>
      <c r="R950" s="66"/>
      <c r="S950" s="66"/>
      <c r="T950" s="66"/>
    </row>
    <row r="951" spans="15:20" x14ac:dyDescent="0.2">
      <c r="O951" s="66"/>
      <c r="P951" s="66"/>
      <c r="Q951" s="66"/>
      <c r="R951" s="66"/>
      <c r="S951" s="66"/>
      <c r="T951" s="66"/>
    </row>
    <row r="952" spans="15:20" x14ac:dyDescent="0.2">
      <c r="O952" s="66"/>
      <c r="P952" s="66"/>
      <c r="Q952" s="66"/>
      <c r="R952" s="66"/>
      <c r="S952" s="66"/>
      <c r="T952" s="66"/>
    </row>
    <row r="953" spans="15:20" x14ac:dyDescent="0.2">
      <c r="O953" s="66"/>
      <c r="P953" s="66"/>
      <c r="Q953" s="66"/>
      <c r="R953" s="66"/>
      <c r="S953" s="66"/>
      <c r="T953" s="66"/>
    </row>
    <row r="954" spans="15:20" x14ac:dyDescent="0.2">
      <c r="O954" s="66"/>
      <c r="P954" s="66"/>
      <c r="Q954" s="66"/>
      <c r="R954" s="66"/>
      <c r="S954" s="66"/>
      <c r="T954" s="66"/>
    </row>
    <row r="955" spans="15:20" x14ac:dyDescent="0.2">
      <c r="O955" s="66"/>
      <c r="P955" s="66"/>
      <c r="Q955" s="66"/>
      <c r="R955" s="66"/>
      <c r="S955" s="66"/>
      <c r="T955" s="66"/>
    </row>
    <row r="956" spans="15:20" x14ac:dyDescent="0.2">
      <c r="O956" s="66"/>
      <c r="P956" s="66"/>
      <c r="Q956" s="66"/>
      <c r="R956" s="66"/>
      <c r="S956" s="66"/>
      <c r="T956" s="66"/>
    </row>
    <row r="957" spans="15:20" x14ac:dyDescent="0.2">
      <c r="O957" s="66"/>
      <c r="P957" s="66"/>
      <c r="Q957" s="66"/>
      <c r="R957" s="66"/>
      <c r="S957" s="66"/>
      <c r="T957" s="66"/>
    </row>
    <row r="958" spans="15:20" x14ac:dyDescent="0.2">
      <c r="O958" s="66"/>
      <c r="P958" s="66"/>
      <c r="Q958" s="66"/>
      <c r="R958" s="66"/>
      <c r="S958" s="66"/>
      <c r="T958" s="66"/>
    </row>
    <row r="959" spans="15:20" x14ac:dyDescent="0.2">
      <c r="O959" s="66"/>
      <c r="P959" s="66"/>
      <c r="Q959" s="66"/>
      <c r="R959" s="66"/>
      <c r="S959" s="66"/>
      <c r="T959" s="66"/>
    </row>
    <row r="960" spans="15:20" x14ac:dyDescent="0.2">
      <c r="O960" s="66"/>
      <c r="P960" s="66"/>
      <c r="Q960" s="66"/>
      <c r="R960" s="66"/>
      <c r="S960" s="66"/>
      <c r="T960" s="66"/>
    </row>
    <row r="961" spans="15:20" x14ac:dyDescent="0.2">
      <c r="O961" s="66"/>
      <c r="P961" s="66"/>
      <c r="Q961" s="66"/>
      <c r="R961" s="66"/>
      <c r="S961" s="66"/>
      <c r="T961" s="66"/>
    </row>
    <row r="962" spans="15:20" x14ac:dyDescent="0.2">
      <c r="O962" s="66"/>
      <c r="P962" s="66"/>
      <c r="Q962" s="66"/>
      <c r="R962" s="66"/>
      <c r="S962" s="66"/>
      <c r="T962" s="66"/>
    </row>
    <row r="963" spans="15:20" x14ac:dyDescent="0.2">
      <c r="O963" s="66"/>
      <c r="P963" s="66"/>
      <c r="Q963" s="66"/>
      <c r="R963" s="66"/>
      <c r="S963" s="66"/>
      <c r="T963" s="66"/>
    </row>
    <row r="964" spans="15:20" x14ac:dyDescent="0.2">
      <c r="O964" s="66"/>
      <c r="P964" s="66"/>
      <c r="Q964" s="66"/>
      <c r="R964" s="66"/>
      <c r="S964" s="66"/>
      <c r="T964" s="66"/>
    </row>
    <row r="965" spans="15:20" x14ac:dyDescent="0.2">
      <c r="O965" s="66"/>
      <c r="P965" s="66"/>
      <c r="Q965" s="66"/>
      <c r="R965" s="66"/>
      <c r="S965" s="66"/>
      <c r="T965" s="66"/>
    </row>
    <row r="966" spans="15:20" x14ac:dyDescent="0.2">
      <c r="O966" s="66"/>
      <c r="P966" s="66"/>
      <c r="Q966" s="66"/>
      <c r="R966" s="66"/>
      <c r="S966" s="66"/>
      <c r="T966" s="66"/>
    </row>
    <row r="967" spans="15:20" x14ac:dyDescent="0.2">
      <c r="O967" s="66"/>
      <c r="P967" s="66"/>
      <c r="Q967" s="66"/>
      <c r="R967" s="66"/>
      <c r="S967" s="66"/>
      <c r="T967" s="66"/>
    </row>
    <row r="968" spans="15:20" x14ac:dyDescent="0.2">
      <c r="O968" s="66"/>
      <c r="P968" s="66"/>
      <c r="Q968" s="66"/>
      <c r="R968" s="66"/>
      <c r="S968" s="66"/>
      <c r="T968" s="66"/>
    </row>
    <row r="969" spans="15:20" x14ac:dyDescent="0.2">
      <c r="O969" s="66"/>
      <c r="P969" s="66"/>
      <c r="Q969" s="66"/>
      <c r="R969" s="66"/>
      <c r="S969" s="66"/>
      <c r="T969" s="66"/>
    </row>
    <row r="970" spans="15:20" x14ac:dyDescent="0.2">
      <c r="O970" s="66"/>
      <c r="P970" s="66"/>
      <c r="Q970" s="66"/>
      <c r="R970" s="66"/>
      <c r="S970" s="66"/>
      <c r="T970" s="66"/>
    </row>
    <row r="971" spans="15:20" x14ac:dyDescent="0.2">
      <c r="O971" s="66"/>
      <c r="P971" s="66"/>
      <c r="Q971" s="66"/>
      <c r="R971" s="66"/>
      <c r="S971" s="66"/>
      <c r="T971" s="66"/>
    </row>
    <row r="972" spans="15:20" x14ac:dyDescent="0.2">
      <c r="O972" s="66"/>
      <c r="P972" s="66"/>
      <c r="Q972" s="66"/>
      <c r="R972" s="66"/>
      <c r="S972" s="66"/>
      <c r="T972" s="66"/>
    </row>
    <row r="973" spans="15:20" x14ac:dyDescent="0.2">
      <c r="O973" s="66"/>
      <c r="P973" s="66"/>
      <c r="Q973" s="66"/>
      <c r="R973" s="66"/>
      <c r="S973" s="66"/>
      <c r="T973" s="66"/>
    </row>
    <row r="974" spans="15:20" x14ac:dyDescent="0.2">
      <c r="O974" s="66"/>
      <c r="P974" s="66"/>
      <c r="Q974" s="66"/>
      <c r="R974" s="66"/>
      <c r="S974" s="66"/>
      <c r="T974" s="66"/>
    </row>
    <row r="975" spans="15:20" x14ac:dyDescent="0.2">
      <c r="O975" s="66"/>
      <c r="P975" s="66"/>
      <c r="Q975" s="66"/>
      <c r="R975" s="66"/>
      <c r="S975" s="66"/>
      <c r="T975" s="66"/>
    </row>
    <row r="976" spans="15:20" x14ac:dyDescent="0.2">
      <c r="O976" s="66"/>
      <c r="P976" s="66"/>
      <c r="Q976" s="66"/>
      <c r="R976" s="66"/>
      <c r="S976" s="66"/>
      <c r="T976" s="66"/>
    </row>
    <row r="977" spans="15:20" x14ac:dyDescent="0.2">
      <c r="O977" s="66"/>
      <c r="P977" s="66"/>
      <c r="Q977" s="66"/>
      <c r="R977" s="66"/>
      <c r="S977" s="66"/>
      <c r="T977" s="66"/>
    </row>
    <row r="978" spans="15:20" x14ac:dyDescent="0.2">
      <c r="O978" s="66"/>
      <c r="P978" s="66"/>
      <c r="Q978" s="66"/>
      <c r="R978" s="66"/>
      <c r="S978" s="66"/>
      <c r="T978" s="66"/>
    </row>
    <row r="979" spans="15:20" x14ac:dyDescent="0.2">
      <c r="O979" s="66"/>
      <c r="P979" s="66"/>
      <c r="Q979" s="66"/>
      <c r="R979" s="66"/>
      <c r="S979" s="66"/>
      <c r="T979" s="66"/>
    </row>
    <row r="980" spans="15:20" x14ac:dyDescent="0.2">
      <c r="O980" s="66"/>
      <c r="P980" s="66"/>
      <c r="Q980" s="66"/>
      <c r="R980" s="66"/>
      <c r="S980" s="66"/>
      <c r="T980" s="66"/>
    </row>
    <row r="981" spans="15:20" x14ac:dyDescent="0.2">
      <c r="O981" s="66"/>
      <c r="P981" s="66"/>
      <c r="Q981" s="66"/>
      <c r="R981" s="66"/>
      <c r="S981" s="66"/>
      <c r="T981" s="66"/>
    </row>
    <row r="982" spans="15:20" x14ac:dyDescent="0.2">
      <c r="O982" s="66"/>
      <c r="P982" s="66"/>
      <c r="Q982" s="66"/>
      <c r="R982" s="66"/>
      <c r="S982" s="66"/>
      <c r="T982" s="66"/>
    </row>
    <row r="983" spans="15:20" x14ac:dyDescent="0.2">
      <c r="O983" s="66"/>
      <c r="P983" s="66"/>
      <c r="Q983" s="66"/>
      <c r="R983" s="66"/>
      <c r="S983" s="66"/>
      <c r="T983" s="66"/>
    </row>
    <row r="984" spans="15:20" x14ac:dyDescent="0.2">
      <c r="O984" s="66"/>
      <c r="P984" s="66"/>
      <c r="Q984" s="66"/>
      <c r="R984" s="66"/>
      <c r="S984" s="66"/>
      <c r="T984" s="66"/>
    </row>
    <row r="985" spans="15:20" x14ac:dyDescent="0.2">
      <c r="O985" s="66"/>
      <c r="P985" s="66"/>
      <c r="Q985" s="66"/>
      <c r="R985" s="66"/>
      <c r="S985" s="66"/>
      <c r="T985" s="66"/>
    </row>
    <row r="986" spans="15:20" x14ac:dyDescent="0.2">
      <c r="O986" s="66"/>
      <c r="P986" s="66"/>
      <c r="Q986" s="66"/>
      <c r="R986" s="66"/>
      <c r="S986" s="66"/>
      <c r="T986" s="66"/>
    </row>
    <row r="987" spans="15:20" x14ac:dyDescent="0.2">
      <c r="O987" s="66"/>
      <c r="P987" s="66"/>
      <c r="Q987" s="66"/>
      <c r="R987" s="66"/>
      <c r="S987" s="66"/>
      <c r="T987" s="66"/>
    </row>
    <row r="988" spans="15:20" x14ac:dyDescent="0.2">
      <c r="O988" s="66"/>
      <c r="P988" s="66"/>
      <c r="Q988" s="66"/>
      <c r="R988" s="66"/>
      <c r="S988" s="66"/>
      <c r="T988" s="66"/>
    </row>
    <row r="989" spans="15:20" x14ac:dyDescent="0.2">
      <c r="O989" s="66"/>
      <c r="P989" s="66"/>
      <c r="Q989" s="66"/>
      <c r="R989" s="66"/>
      <c r="S989" s="66"/>
      <c r="T989" s="66"/>
    </row>
    <row r="990" spans="15:20" x14ac:dyDescent="0.2">
      <c r="O990" s="66"/>
      <c r="P990" s="66"/>
      <c r="Q990" s="66"/>
      <c r="R990" s="66"/>
      <c r="S990" s="66"/>
      <c r="T990" s="66"/>
    </row>
    <row r="991" spans="15:20" x14ac:dyDescent="0.2">
      <c r="O991" s="66"/>
      <c r="P991" s="66"/>
      <c r="Q991" s="66"/>
      <c r="R991" s="66"/>
      <c r="S991" s="66"/>
      <c r="T991" s="66"/>
    </row>
    <row r="992" spans="15:20" x14ac:dyDescent="0.2">
      <c r="O992" s="66"/>
      <c r="P992" s="66"/>
      <c r="Q992" s="66"/>
      <c r="R992" s="66"/>
      <c r="S992" s="66"/>
      <c r="T992" s="66"/>
    </row>
    <row r="993" spans="15:20" x14ac:dyDescent="0.2">
      <c r="O993" s="66"/>
      <c r="P993" s="66"/>
      <c r="Q993" s="66"/>
      <c r="R993" s="66"/>
      <c r="S993" s="66"/>
      <c r="T993" s="66"/>
    </row>
    <row r="994" spans="15:20" x14ac:dyDescent="0.2">
      <c r="O994" s="66"/>
      <c r="P994" s="66"/>
      <c r="Q994" s="66"/>
      <c r="R994" s="66"/>
      <c r="S994" s="66"/>
      <c r="T994" s="66"/>
    </row>
    <row r="995" spans="15:20" x14ac:dyDescent="0.2">
      <c r="O995" s="66"/>
      <c r="P995" s="66"/>
      <c r="Q995" s="66"/>
      <c r="R995" s="66"/>
      <c r="S995" s="66"/>
      <c r="T995" s="66"/>
    </row>
    <row r="996" spans="15:20" x14ac:dyDescent="0.2">
      <c r="O996" s="66"/>
      <c r="P996" s="66"/>
      <c r="Q996" s="66"/>
      <c r="R996" s="66"/>
      <c r="S996" s="66"/>
      <c r="T996" s="66"/>
    </row>
    <row r="997" spans="15:20" x14ac:dyDescent="0.2">
      <c r="O997" s="66"/>
      <c r="P997" s="66"/>
      <c r="Q997" s="66"/>
      <c r="R997" s="66"/>
      <c r="S997" s="66"/>
      <c r="T997" s="66"/>
    </row>
    <row r="998" spans="15:20" x14ac:dyDescent="0.2">
      <c r="O998" s="66"/>
      <c r="P998" s="66"/>
      <c r="Q998" s="66"/>
      <c r="R998" s="66"/>
      <c r="S998" s="66"/>
      <c r="T998" s="66"/>
    </row>
    <row r="999" spans="15:20" x14ac:dyDescent="0.2">
      <c r="O999" s="66"/>
      <c r="P999" s="66"/>
      <c r="Q999" s="66"/>
      <c r="R999" s="66"/>
      <c r="S999" s="66"/>
      <c r="T999" s="66"/>
    </row>
    <row r="1000" spans="15:20" x14ac:dyDescent="0.2">
      <c r="O1000" s="66"/>
      <c r="P1000" s="66"/>
      <c r="Q1000" s="66"/>
      <c r="R1000" s="66"/>
      <c r="S1000" s="66"/>
      <c r="T1000" s="66"/>
    </row>
    <row r="1001" spans="15:20" x14ac:dyDescent="0.2">
      <c r="O1001" s="66"/>
      <c r="P1001" s="66"/>
      <c r="Q1001" s="66"/>
      <c r="R1001" s="66"/>
      <c r="S1001" s="66"/>
      <c r="T1001" s="66"/>
    </row>
    <row r="1002" spans="15:20" x14ac:dyDescent="0.2">
      <c r="O1002" s="66"/>
      <c r="P1002" s="66"/>
      <c r="Q1002" s="66"/>
      <c r="R1002" s="66"/>
      <c r="S1002" s="66"/>
      <c r="T1002" s="66"/>
    </row>
    <row r="1003" spans="15:20" x14ac:dyDescent="0.2">
      <c r="O1003" s="66"/>
      <c r="P1003" s="66"/>
      <c r="Q1003" s="66"/>
      <c r="R1003" s="66"/>
      <c r="S1003" s="66"/>
      <c r="T1003" s="66"/>
    </row>
    <row r="1004" spans="15:20" x14ac:dyDescent="0.2">
      <c r="O1004" s="66"/>
      <c r="P1004" s="66"/>
      <c r="Q1004" s="66"/>
      <c r="R1004" s="66"/>
      <c r="S1004" s="66"/>
      <c r="T1004" s="66"/>
    </row>
    <row r="1005" spans="15:20" x14ac:dyDescent="0.2">
      <c r="O1005" s="66"/>
      <c r="P1005" s="66"/>
      <c r="Q1005" s="66"/>
      <c r="R1005" s="66"/>
      <c r="S1005" s="66"/>
      <c r="T1005" s="66"/>
    </row>
    <row r="1006" spans="15:20" x14ac:dyDescent="0.2">
      <c r="O1006" s="66"/>
      <c r="P1006" s="66"/>
      <c r="Q1006" s="66"/>
      <c r="R1006" s="66"/>
      <c r="S1006" s="66"/>
      <c r="T1006" s="66"/>
    </row>
    <row r="1007" spans="15:20" x14ac:dyDescent="0.2">
      <c r="O1007" s="66"/>
      <c r="P1007" s="66"/>
      <c r="Q1007" s="66"/>
      <c r="R1007" s="66"/>
      <c r="S1007" s="66"/>
      <c r="T1007" s="66"/>
    </row>
    <row r="1008" spans="15:20" x14ac:dyDescent="0.2">
      <c r="O1008" s="66"/>
      <c r="P1008" s="66"/>
      <c r="Q1008" s="66"/>
      <c r="R1008" s="66"/>
      <c r="S1008" s="66"/>
      <c r="T1008" s="66"/>
    </row>
    <row r="1009" spans="15:20" x14ac:dyDescent="0.2">
      <c r="O1009" s="66"/>
      <c r="P1009" s="66"/>
      <c r="Q1009" s="66"/>
      <c r="R1009" s="66"/>
      <c r="S1009" s="66"/>
      <c r="T1009" s="66"/>
    </row>
    <row r="1010" spans="15:20" x14ac:dyDescent="0.2">
      <c r="O1010" s="66"/>
      <c r="P1010" s="66"/>
      <c r="Q1010" s="66"/>
      <c r="R1010" s="66"/>
      <c r="S1010" s="66"/>
      <c r="T1010" s="66"/>
    </row>
    <row r="1011" spans="15:20" x14ac:dyDescent="0.2">
      <c r="O1011" s="66"/>
      <c r="P1011" s="66"/>
      <c r="Q1011" s="66"/>
      <c r="R1011" s="66"/>
      <c r="S1011" s="66"/>
      <c r="T1011" s="66"/>
    </row>
    <row r="1012" spans="15:20" x14ac:dyDescent="0.2">
      <c r="O1012" s="66"/>
      <c r="P1012" s="66"/>
      <c r="Q1012" s="66"/>
      <c r="R1012" s="66"/>
      <c r="S1012" s="66"/>
      <c r="T1012" s="66"/>
    </row>
    <row r="1013" spans="15:20" x14ac:dyDescent="0.2">
      <c r="O1013" s="66"/>
      <c r="P1013" s="66"/>
      <c r="Q1013" s="66"/>
      <c r="R1013" s="66"/>
      <c r="S1013" s="66"/>
      <c r="T1013" s="66"/>
    </row>
    <row r="1014" spans="15:20" x14ac:dyDescent="0.2">
      <c r="O1014" s="66"/>
      <c r="P1014" s="66"/>
      <c r="Q1014" s="66"/>
      <c r="R1014" s="66"/>
      <c r="S1014" s="66"/>
      <c r="T1014" s="66"/>
    </row>
    <row r="1015" spans="15:20" x14ac:dyDescent="0.2">
      <c r="O1015" s="66"/>
      <c r="P1015" s="66"/>
      <c r="Q1015" s="66"/>
      <c r="R1015" s="66"/>
      <c r="S1015" s="66"/>
      <c r="T1015" s="66"/>
    </row>
    <row r="1016" spans="15:20" x14ac:dyDescent="0.2">
      <c r="O1016" s="66"/>
      <c r="P1016" s="66"/>
      <c r="Q1016" s="66"/>
      <c r="R1016" s="66"/>
      <c r="S1016" s="66"/>
      <c r="T1016" s="66"/>
    </row>
    <row r="1017" spans="15:20" x14ac:dyDescent="0.2">
      <c r="O1017" s="66"/>
      <c r="P1017" s="66"/>
      <c r="Q1017" s="66"/>
      <c r="R1017" s="66"/>
      <c r="S1017" s="66"/>
      <c r="T1017" s="66"/>
    </row>
    <row r="1018" spans="15:20" x14ac:dyDescent="0.2">
      <c r="O1018" s="66"/>
      <c r="P1018" s="66"/>
      <c r="Q1018" s="66"/>
      <c r="R1018" s="66"/>
      <c r="S1018" s="66"/>
      <c r="T1018" s="66"/>
    </row>
    <row r="1019" spans="15:20" x14ac:dyDescent="0.2">
      <c r="O1019" s="66"/>
      <c r="P1019" s="66"/>
      <c r="Q1019" s="66"/>
      <c r="R1019" s="66"/>
      <c r="S1019" s="66"/>
      <c r="T1019" s="66"/>
    </row>
    <row r="1020" spans="15:20" x14ac:dyDescent="0.2">
      <c r="O1020" s="66"/>
      <c r="P1020" s="66"/>
      <c r="Q1020" s="66"/>
      <c r="R1020" s="66"/>
      <c r="S1020" s="66"/>
      <c r="T1020" s="66"/>
    </row>
    <row r="1021" spans="15:20" x14ac:dyDescent="0.2">
      <c r="O1021" s="66"/>
      <c r="P1021" s="66"/>
      <c r="Q1021" s="66"/>
      <c r="R1021" s="66"/>
      <c r="S1021" s="66"/>
      <c r="T1021" s="66"/>
    </row>
    <row r="1022" spans="15:20" x14ac:dyDescent="0.2">
      <c r="O1022" s="66"/>
      <c r="P1022" s="66"/>
      <c r="Q1022" s="66"/>
      <c r="R1022" s="66"/>
      <c r="S1022" s="66"/>
      <c r="T1022" s="66"/>
    </row>
    <row r="1023" spans="15:20" x14ac:dyDescent="0.2">
      <c r="O1023" s="66"/>
      <c r="P1023" s="66"/>
      <c r="Q1023" s="66"/>
      <c r="R1023" s="66"/>
      <c r="S1023" s="66"/>
      <c r="T1023" s="66"/>
    </row>
    <row r="1024" spans="15:20" x14ac:dyDescent="0.2">
      <c r="O1024" s="66"/>
      <c r="P1024" s="66"/>
      <c r="Q1024" s="66"/>
      <c r="R1024" s="66"/>
      <c r="S1024" s="66"/>
      <c r="T1024" s="66"/>
    </row>
    <row r="1025" spans="15:20" x14ac:dyDescent="0.2">
      <c r="O1025" s="66"/>
      <c r="P1025" s="66"/>
      <c r="Q1025" s="66"/>
      <c r="R1025" s="66"/>
      <c r="S1025" s="66"/>
      <c r="T1025" s="66"/>
    </row>
    <row r="1026" spans="15:20" x14ac:dyDescent="0.2">
      <c r="O1026" s="66"/>
      <c r="P1026" s="66"/>
      <c r="Q1026" s="66"/>
      <c r="R1026" s="66"/>
      <c r="S1026" s="66"/>
      <c r="T1026" s="66"/>
    </row>
    <row r="1027" spans="15:20" x14ac:dyDescent="0.2">
      <c r="O1027" s="66"/>
      <c r="P1027" s="66"/>
      <c r="Q1027" s="66"/>
      <c r="R1027" s="66"/>
      <c r="S1027" s="66"/>
      <c r="T1027" s="66"/>
    </row>
    <row r="1028" spans="15:20" x14ac:dyDescent="0.2">
      <c r="O1028" s="66"/>
      <c r="P1028" s="66"/>
      <c r="Q1028" s="66"/>
      <c r="R1028" s="66"/>
      <c r="S1028" s="66"/>
      <c r="T1028" s="66"/>
    </row>
    <row r="1029" spans="15:20" x14ac:dyDescent="0.2">
      <c r="O1029" s="66"/>
      <c r="P1029" s="66"/>
      <c r="Q1029" s="66"/>
      <c r="R1029" s="66"/>
      <c r="S1029" s="66"/>
      <c r="T1029" s="66"/>
    </row>
    <row r="1030" spans="15:20" x14ac:dyDescent="0.2">
      <c r="O1030" s="66"/>
      <c r="P1030" s="66"/>
      <c r="Q1030" s="66"/>
      <c r="R1030" s="66"/>
      <c r="S1030" s="66"/>
      <c r="T1030" s="66"/>
    </row>
    <row r="1031" spans="15:20" x14ac:dyDescent="0.2">
      <c r="O1031" s="66"/>
      <c r="P1031" s="66"/>
      <c r="Q1031" s="66"/>
      <c r="R1031" s="66"/>
      <c r="S1031" s="66"/>
      <c r="T1031" s="66"/>
    </row>
    <row r="1032" spans="15:20" x14ac:dyDescent="0.2">
      <c r="O1032" s="66"/>
      <c r="P1032" s="66"/>
      <c r="Q1032" s="66"/>
      <c r="R1032" s="66"/>
      <c r="S1032" s="66"/>
      <c r="T1032" s="66"/>
    </row>
    <row r="1033" spans="15:20" x14ac:dyDescent="0.2">
      <c r="O1033" s="66"/>
      <c r="P1033" s="66"/>
      <c r="Q1033" s="66"/>
      <c r="R1033" s="66"/>
      <c r="S1033" s="66"/>
      <c r="T1033" s="66"/>
    </row>
    <row r="1034" spans="15:20" x14ac:dyDescent="0.2">
      <c r="O1034" s="66"/>
      <c r="P1034" s="66"/>
      <c r="Q1034" s="66"/>
      <c r="R1034" s="66"/>
      <c r="S1034" s="66"/>
      <c r="T1034" s="66"/>
    </row>
    <row r="1035" spans="15:20" x14ac:dyDescent="0.2">
      <c r="O1035" s="66"/>
      <c r="P1035" s="66"/>
      <c r="Q1035" s="66"/>
      <c r="R1035" s="66"/>
      <c r="S1035" s="66"/>
      <c r="T1035" s="66"/>
    </row>
    <row r="1036" spans="15:20" x14ac:dyDescent="0.2">
      <c r="O1036" s="66"/>
      <c r="P1036" s="66"/>
      <c r="Q1036" s="66"/>
      <c r="R1036" s="66"/>
      <c r="S1036" s="66"/>
      <c r="T1036" s="66"/>
    </row>
    <row r="1037" spans="15:20" x14ac:dyDescent="0.2">
      <c r="O1037" s="66"/>
      <c r="P1037" s="66"/>
      <c r="Q1037" s="66"/>
      <c r="R1037" s="66"/>
      <c r="S1037" s="66"/>
      <c r="T1037" s="66"/>
    </row>
    <row r="1038" spans="15:20" x14ac:dyDescent="0.2">
      <c r="O1038" s="66"/>
      <c r="P1038" s="66"/>
      <c r="Q1038" s="66"/>
      <c r="R1038" s="66"/>
      <c r="S1038" s="66"/>
      <c r="T1038" s="66"/>
    </row>
    <row r="1039" spans="15:20" x14ac:dyDescent="0.2">
      <c r="O1039" s="66"/>
      <c r="P1039" s="66"/>
      <c r="Q1039" s="66"/>
      <c r="R1039" s="66"/>
      <c r="S1039" s="66"/>
      <c r="T1039" s="66"/>
    </row>
    <row r="1040" spans="15:20" x14ac:dyDescent="0.2">
      <c r="O1040" s="66"/>
      <c r="P1040" s="66"/>
      <c r="Q1040" s="66"/>
      <c r="R1040" s="66"/>
      <c r="S1040" s="66"/>
      <c r="T1040" s="66"/>
    </row>
    <row r="1041" spans="15:20" x14ac:dyDescent="0.2">
      <c r="O1041" s="66"/>
      <c r="P1041" s="66"/>
      <c r="Q1041" s="66"/>
      <c r="R1041" s="66"/>
      <c r="S1041" s="66"/>
      <c r="T1041" s="66"/>
    </row>
    <row r="1042" spans="15:20" x14ac:dyDescent="0.2">
      <c r="O1042" s="66"/>
      <c r="P1042" s="66"/>
      <c r="Q1042" s="66"/>
      <c r="R1042" s="66"/>
      <c r="S1042" s="66"/>
      <c r="T1042" s="66"/>
    </row>
    <row r="1043" spans="15:20" x14ac:dyDescent="0.2">
      <c r="O1043" s="66"/>
      <c r="P1043" s="66"/>
      <c r="Q1043" s="66"/>
      <c r="R1043" s="66"/>
      <c r="S1043" s="66"/>
      <c r="T1043" s="66"/>
    </row>
    <row r="1044" spans="15:20" x14ac:dyDescent="0.2">
      <c r="O1044" s="66"/>
      <c r="P1044" s="66"/>
      <c r="Q1044" s="66"/>
      <c r="R1044" s="66"/>
      <c r="S1044" s="66"/>
      <c r="T1044" s="66"/>
    </row>
    <row r="1045" spans="15:20" x14ac:dyDescent="0.2">
      <c r="O1045" s="66"/>
      <c r="P1045" s="66"/>
      <c r="Q1045" s="66"/>
      <c r="R1045" s="66"/>
      <c r="S1045" s="66"/>
      <c r="T1045" s="66"/>
    </row>
    <row r="1046" spans="15:20" x14ac:dyDescent="0.2">
      <c r="O1046" s="66"/>
      <c r="P1046" s="66"/>
      <c r="Q1046" s="66"/>
      <c r="R1046" s="66"/>
      <c r="S1046" s="66"/>
      <c r="T1046" s="66"/>
    </row>
    <row r="1047" spans="15:20" x14ac:dyDescent="0.2">
      <c r="O1047" s="66"/>
      <c r="P1047" s="66"/>
      <c r="Q1047" s="66"/>
      <c r="R1047" s="66"/>
      <c r="S1047" s="66"/>
      <c r="T1047" s="66"/>
    </row>
    <row r="1048" spans="15:20" x14ac:dyDescent="0.2">
      <c r="O1048" s="66"/>
      <c r="P1048" s="66"/>
      <c r="Q1048" s="66"/>
      <c r="R1048" s="66"/>
      <c r="S1048" s="66"/>
      <c r="T1048" s="66"/>
    </row>
    <row r="1049" spans="15:20" x14ac:dyDescent="0.2">
      <c r="O1049" s="66"/>
      <c r="P1049" s="66"/>
      <c r="Q1049" s="66"/>
      <c r="R1049" s="66"/>
      <c r="S1049" s="66"/>
      <c r="T1049" s="66"/>
    </row>
    <row r="1050" spans="15:20" x14ac:dyDescent="0.2">
      <c r="O1050" s="66"/>
      <c r="P1050" s="66"/>
      <c r="Q1050" s="66"/>
      <c r="R1050" s="66"/>
      <c r="S1050" s="66"/>
      <c r="T1050" s="66"/>
    </row>
    <row r="1051" spans="15:20" x14ac:dyDescent="0.2">
      <c r="O1051" s="66"/>
      <c r="P1051" s="66"/>
      <c r="Q1051" s="66"/>
      <c r="R1051" s="66"/>
      <c r="S1051" s="66"/>
      <c r="T1051" s="66"/>
    </row>
    <row r="1052" spans="15:20" x14ac:dyDescent="0.2">
      <c r="O1052" s="66"/>
      <c r="P1052" s="66"/>
      <c r="Q1052" s="66"/>
      <c r="R1052" s="66"/>
      <c r="S1052" s="66"/>
      <c r="T1052" s="66"/>
    </row>
    <row r="1053" spans="15:20" x14ac:dyDescent="0.2">
      <c r="O1053" s="66"/>
      <c r="P1053" s="66"/>
      <c r="Q1053" s="66"/>
      <c r="R1053" s="66"/>
      <c r="S1053" s="66"/>
      <c r="T1053" s="66"/>
    </row>
    <row r="1054" spans="15:20" x14ac:dyDescent="0.2">
      <c r="O1054" s="66"/>
      <c r="P1054" s="66"/>
      <c r="Q1054" s="66"/>
      <c r="R1054" s="66"/>
      <c r="S1054" s="66"/>
      <c r="T1054" s="66"/>
    </row>
    <row r="1055" spans="15:20" x14ac:dyDescent="0.2">
      <c r="O1055" s="66"/>
      <c r="P1055" s="66"/>
      <c r="Q1055" s="66"/>
      <c r="R1055" s="66"/>
      <c r="S1055" s="66"/>
      <c r="T1055" s="66"/>
    </row>
    <row r="1056" spans="15:20" x14ac:dyDescent="0.2">
      <c r="O1056" s="66"/>
      <c r="P1056" s="66"/>
      <c r="Q1056" s="66"/>
      <c r="R1056" s="66"/>
      <c r="S1056" s="66"/>
      <c r="T1056" s="66"/>
    </row>
    <row r="1057" spans="15:20" x14ac:dyDescent="0.2">
      <c r="O1057" s="66"/>
      <c r="P1057" s="66"/>
      <c r="Q1057" s="66"/>
      <c r="R1057" s="66"/>
      <c r="S1057" s="66"/>
      <c r="T1057" s="66"/>
    </row>
    <row r="1058" spans="15:20" x14ac:dyDescent="0.2">
      <c r="O1058" s="66"/>
      <c r="P1058" s="66"/>
      <c r="Q1058" s="66"/>
      <c r="R1058" s="66"/>
      <c r="S1058" s="66"/>
      <c r="T1058" s="66"/>
    </row>
    <row r="1059" spans="15:20" x14ac:dyDescent="0.2">
      <c r="O1059" s="66"/>
      <c r="P1059" s="66"/>
      <c r="Q1059" s="66"/>
      <c r="R1059" s="66"/>
      <c r="S1059" s="66"/>
      <c r="T1059" s="66"/>
    </row>
    <row r="1060" spans="15:20" x14ac:dyDescent="0.2">
      <c r="O1060" s="66"/>
      <c r="P1060" s="66"/>
      <c r="Q1060" s="66"/>
      <c r="R1060" s="66"/>
      <c r="S1060" s="66"/>
      <c r="T1060" s="66"/>
    </row>
    <row r="1061" spans="15:20" x14ac:dyDescent="0.2">
      <c r="O1061" s="66"/>
      <c r="P1061" s="66"/>
      <c r="Q1061" s="66"/>
      <c r="R1061" s="66"/>
      <c r="S1061" s="66"/>
      <c r="T1061" s="66"/>
    </row>
    <row r="1062" spans="15:20" x14ac:dyDescent="0.2">
      <c r="O1062" s="66"/>
      <c r="P1062" s="66"/>
      <c r="Q1062" s="66"/>
      <c r="R1062" s="66"/>
      <c r="S1062" s="66"/>
      <c r="T1062" s="66"/>
    </row>
    <row r="1063" spans="15:20" x14ac:dyDescent="0.2">
      <c r="O1063" s="66"/>
      <c r="P1063" s="66"/>
      <c r="Q1063" s="66"/>
      <c r="R1063" s="66"/>
      <c r="S1063" s="66"/>
      <c r="T1063" s="66"/>
    </row>
    <row r="1064" spans="15:20" x14ac:dyDescent="0.2">
      <c r="O1064" s="66"/>
      <c r="P1064" s="66"/>
      <c r="Q1064" s="66"/>
      <c r="R1064" s="66"/>
      <c r="S1064" s="66"/>
      <c r="T1064" s="66"/>
    </row>
    <row r="1065" spans="15:20" x14ac:dyDescent="0.2">
      <c r="O1065" s="66"/>
      <c r="P1065" s="66"/>
      <c r="Q1065" s="66"/>
      <c r="R1065" s="66"/>
      <c r="S1065" s="66"/>
      <c r="T1065" s="66"/>
    </row>
    <row r="1066" spans="15:20" x14ac:dyDescent="0.2">
      <c r="O1066" s="66"/>
      <c r="P1066" s="66"/>
      <c r="Q1066" s="66"/>
      <c r="R1066" s="66"/>
      <c r="S1066" s="66"/>
      <c r="T1066" s="66"/>
    </row>
    <row r="1067" spans="15:20" x14ac:dyDescent="0.2">
      <c r="O1067" s="66"/>
      <c r="P1067" s="66"/>
      <c r="Q1067" s="66"/>
      <c r="R1067" s="66"/>
      <c r="S1067" s="66"/>
      <c r="T1067" s="66"/>
    </row>
    <row r="1068" spans="15:20" x14ac:dyDescent="0.2">
      <c r="O1068" s="66"/>
      <c r="P1068" s="66"/>
      <c r="Q1068" s="66"/>
      <c r="R1068" s="66"/>
      <c r="S1068" s="66"/>
      <c r="T1068" s="66"/>
    </row>
    <row r="1069" spans="15:20" x14ac:dyDescent="0.2">
      <c r="O1069" s="66"/>
      <c r="P1069" s="66"/>
      <c r="Q1069" s="66"/>
      <c r="R1069" s="66"/>
      <c r="S1069" s="66"/>
      <c r="T1069" s="66"/>
    </row>
    <row r="1070" spans="15:20" x14ac:dyDescent="0.2">
      <c r="O1070" s="66"/>
      <c r="P1070" s="66"/>
      <c r="Q1070" s="66"/>
      <c r="R1070" s="66"/>
      <c r="S1070" s="66"/>
      <c r="T1070" s="66"/>
    </row>
    <row r="1071" spans="15:20" x14ac:dyDescent="0.2">
      <c r="O1071" s="66"/>
      <c r="P1071" s="66"/>
      <c r="Q1071" s="66"/>
      <c r="R1071" s="66"/>
      <c r="S1071" s="66"/>
      <c r="T1071" s="66"/>
    </row>
    <row r="1072" spans="15:20" x14ac:dyDescent="0.2">
      <c r="O1072" s="66"/>
      <c r="P1072" s="66"/>
      <c r="Q1072" s="66"/>
      <c r="R1072" s="66"/>
      <c r="S1072" s="66"/>
      <c r="T1072" s="66"/>
    </row>
    <row r="1073" spans="15:20" x14ac:dyDescent="0.2">
      <c r="O1073" s="66"/>
      <c r="P1073" s="66"/>
      <c r="Q1073" s="66"/>
      <c r="R1073" s="66"/>
      <c r="S1073" s="66"/>
      <c r="T1073" s="66"/>
    </row>
    <row r="1074" spans="15:20" x14ac:dyDescent="0.2">
      <c r="O1074" s="66"/>
      <c r="P1074" s="66"/>
      <c r="Q1074" s="66"/>
      <c r="R1074" s="66"/>
      <c r="S1074" s="66"/>
      <c r="T1074" s="66"/>
    </row>
    <row r="1075" spans="15:20" x14ac:dyDescent="0.2">
      <c r="O1075" s="66"/>
      <c r="P1075" s="66"/>
      <c r="Q1075" s="66"/>
      <c r="R1075" s="66"/>
      <c r="S1075" s="66"/>
      <c r="T1075" s="66"/>
    </row>
    <row r="1076" spans="15:20" x14ac:dyDescent="0.2">
      <c r="O1076" s="66"/>
      <c r="P1076" s="66"/>
      <c r="Q1076" s="66"/>
      <c r="R1076" s="66"/>
      <c r="S1076" s="66"/>
      <c r="T1076" s="66"/>
    </row>
    <row r="1077" spans="15:20" x14ac:dyDescent="0.2">
      <c r="O1077" s="66"/>
      <c r="P1077" s="66"/>
      <c r="Q1077" s="66"/>
      <c r="R1077" s="66"/>
      <c r="S1077" s="66"/>
      <c r="T1077" s="66"/>
    </row>
    <row r="1078" spans="15:20" x14ac:dyDescent="0.2">
      <c r="O1078" s="66"/>
      <c r="P1078" s="66"/>
      <c r="Q1078" s="66"/>
      <c r="R1078" s="66"/>
      <c r="S1078" s="66"/>
      <c r="T1078" s="66"/>
    </row>
    <row r="1079" spans="15:20" x14ac:dyDescent="0.2">
      <c r="O1079" s="66"/>
      <c r="P1079" s="66"/>
      <c r="Q1079" s="66"/>
      <c r="R1079" s="66"/>
      <c r="S1079" s="66"/>
      <c r="T1079" s="66"/>
    </row>
    <row r="1080" spans="15:20" x14ac:dyDescent="0.2">
      <c r="O1080" s="66"/>
      <c r="P1080" s="66"/>
      <c r="Q1080" s="66"/>
      <c r="R1080" s="66"/>
      <c r="S1080" s="66"/>
      <c r="T1080" s="66"/>
    </row>
    <row r="1081" spans="15:20" x14ac:dyDescent="0.2">
      <c r="O1081" s="66"/>
      <c r="P1081" s="66"/>
      <c r="Q1081" s="66"/>
      <c r="R1081" s="66"/>
      <c r="S1081" s="66"/>
      <c r="T1081" s="66"/>
    </row>
    <row r="1082" spans="15:20" x14ac:dyDescent="0.2">
      <c r="O1082" s="66"/>
      <c r="P1082" s="66"/>
      <c r="Q1082" s="66"/>
      <c r="R1082" s="66"/>
      <c r="S1082" s="66"/>
      <c r="T1082" s="66"/>
    </row>
    <row r="1083" spans="15:20" x14ac:dyDescent="0.2">
      <c r="O1083" s="66"/>
      <c r="P1083" s="66"/>
      <c r="Q1083" s="66"/>
      <c r="R1083" s="66"/>
      <c r="S1083" s="66"/>
      <c r="T1083" s="66"/>
    </row>
    <row r="1084" spans="15:20" x14ac:dyDescent="0.2">
      <c r="O1084" s="66"/>
      <c r="P1084" s="66"/>
      <c r="Q1084" s="66"/>
      <c r="R1084" s="66"/>
      <c r="S1084" s="66"/>
      <c r="T1084" s="66"/>
    </row>
    <row r="1085" spans="15:20" x14ac:dyDescent="0.2">
      <c r="O1085" s="66"/>
      <c r="P1085" s="66"/>
      <c r="Q1085" s="66"/>
      <c r="R1085" s="66"/>
      <c r="S1085" s="66"/>
      <c r="T1085" s="66"/>
    </row>
    <row r="1086" spans="15:20" x14ac:dyDescent="0.2">
      <c r="O1086" s="66"/>
      <c r="P1086" s="66"/>
      <c r="Q1086" s="66"/>
      <c r="R1086" s="66"/>
      <c r="S1086" s="66"/>
      <c r="T1086" s="66"/>
    </row>
    <row r="1087" spans="15:20" x14ac:dyDescent="0.2">
      <c r="O1087" s="66"/>
      <c r="P1087" s="66"/>
      <c r="Q1087" s="66"/>
      <c r="R1087" s="66"/>
      <c r="S1087" s="66"/>
      <c r="T1087" s="66"/>
    </row>
    <row r="1088" spans="15:20" x14ac:dyDescent="0.2">
      <c r="O1088" s="66"/>
      <c r="P1088" s="66"/>
      <c r="Q1088" s="66"/>
      <c r="R1088" s="66"/>
      <c r="S1088" s="66"/>
      <c r="T1088" s="66"/>
    </row>
    <row r="1089" spans="15:20" x14ac:dyDescent="0.2">
      <c r="O1089" s="66"/>
      <c r="P1089" s="66"/>
      <c r="Q1089" s="66"/>
      <c r="R1089" s="66"/>
      <c r="S1089" s="66"/>
      <c r="T1089" s="66"/>
    </row>
    <row r="1090" spans="15:20" x14ac:dyDescent="0.2">
      <c r="O1090" s="66"/>
      <c r="P1090" s="66"/>
      <c r="Q1090" s="66"/>
      <c r="R1090" s="66"/>
      <c r="S1090" s="66"/>
      <c r="T1090" s="66"/>
    </row>
    <row r="1091" spans="15:20" x14ac:dyDescent="0.2">
      <c r="O1091" s="66"/>
      <c r="P1091" s="66"/>
      <c r="Q1091" s="66"/>
      <c r="R1091" s="66"/>
      <c r="S1091" s="66"/>
      <c r="T1091" s="66"/>
    </row>
    <row r="1092" spans="15:20" x14ac:dyDescent="0.2">
      <c r="O1092" s="66"/>
      <c r="P1092" s="66"/>
      <c r="Q1092" s="66"/>
      <c r="R1092" s="66"/>
      <c r="S1092" s="66"/>
      <c r="T1092" s="66"/>
    </row>
    <row r="1093" spans="15:20" x14ac:dyDescent="0.2">
      <c r="O1093" s="66"/>
      <c r="P1093" s="66"/>
      <c r="Q1093" s="66"/>
      <c r="R1093" s="66"/>
      <c r="S1093" s="66"/>
      <c r="T1093" s="66"/>
    </row>
    <row r="1094" spans="15:20" x14ac:dyDescent="0.2">
      <c r="O1094" s="66"/>
      <c r="P1094" s="66"/>
      <c r="Q1094" s="66"/>
      <c r="R1094" s="66"/>
      <c r="S1094" s="66"/>
      <c r="T1094" s="66"/>
    </row>
    <row r="1095" spans="15:20" x14ac:dyDescent="0.2">
      <c r="O1095" s="66"/>
      <c r="P1095" s="66"/>
      <c r="Q1095" s="66"/>
      <c r="R1095" s="66"/>
      <c r="S1095" s="66"/>
      <c r="T1095" s="66"/>
    </row>
    <row r="1096" spans="15:20" x14ac:dyDescent="0.2">
      <c r="O1096" s="66"/>
      <c r="P1096" s="66"/>
      <c r="Q1096" s="66"/>
      <c r="R1096" s="66"/>
      <c r="S1096" s="66"/>
      <c r="T1096" s="66"/>
    </row>
    <row r="1097" spans="15:20" x14ac:dyDescent="0.2">
      <c r="O1097" s="66"/>
      <c r="P1097" s="66"/>
      <c r="Q1097" s="66"/>
      <c r="R1097" s="66"/>
      <c r="S1097" s="66"/>
      <c r="T1097" s="66"/>
    </row>
    <row r="1098" spans="15:20" x14ac:dyDescent="0.2">
      <c r="O1098" s="66"/>
      <c r="P1098" s="66"/>
      <c r="Q1098" s="66"/>
      <c r="R1098" s="66"/>
      <c r="S1098" s="66"/>
      <c r="T1098" s="66"/>
    </row>
    <row r="1099" spans="15:20" x14ac:dyDescent="0.2">
      <c r="O1099" s="66"/>
      <c r="P1099" s="66"/>
      <c r="Q1099" s="66"/>
      <c r="R1099" s="66"/>
      <c r="S1099" s="66"/>
      <c r="T1099" s="66"/>
    </row>
    <row r="1100" spans="15:20" x14ac:dyDescent="0.2">
      <c r="O1100" s="66"/>
      <c r="P1100" s="66"/>
      <c r="Q1100" s="66"/>
      <c r="R1100" s="66"/>
      <c r="S1100" s="66"/>
      <c r="T1100" s="66"/>
    </row>
    <row r="1101" spans="15:20" x14ac:dyDescent="0.2">
      <c r="O1101" s="66"/>
      <c r="P1101" s="66"/>
      <c r="Q1101" s="66"/>
      <c r="R1101" s="66"/>
      <c r="S1101" s="66"/>
      <c r="T1101" s="66"/>
    </row>
    <row r="1102" spans="15:20" x14ac:dyDescent="0.2">
      <c r="O1102" s="66"/>
      <c r="P1102" s="66"/>
      <c r="Q1102" s="66"/>
      <c r="R1102" s="66"/>
      <c r="S1102" s="66"/>
      <c r="T1102" s="66"/>
    </row>
    <row r="1103" spans="15:20" x14ac:dyDescent="0.2">
      <c r="O1103" s="66"/>
      <c r="P1103" s="66"/>
      <c r="Q1103" s="66"/>
      <c r="R1103" s="66"/>
      <c r="S1103" s="66"/>
      <c r="T1103" s="66"/>
    </row>
    <row r="1104" spans="15:20" x14ac:dyDescent="0.2">
      <c r="O1104" s="66"/>
      <c r="P1104" s="66"/>
      <c r="Q1104" s="66"/>
      <c r="R1104" s="66"/>
      <c r="S1104" s="66"/>
      <c r="T1104" s="66"/>
    </row>
    <row r="1105" spans="15:20" x14ac:dyDescent="0.2">
      <c r="O1105" s="66"/>
      <c r="P1105" s="66"/>
      <c r="Q1105" s="66"/>
      <c r="R1105" s="66"/>
      <c r="S1105" s="66"/>
      <c r="T1105" s="66"/>
    </row>
    <row r="1106" spans="15:20" x14ac:dyDescent="0.2">
      <c r="O1106" s="66"/>
      <c r="P1106" s="66"/>
      <c r="Q1106" s="66"/>
      <c r="R1106" s="66"/>
      <c r="S1106" s="66"/>
      <c r="T1106" s="66"/>
    </row>
    <row r="1107" spans="15:20" x14ac:dyDescent="0.2">
      <c r="O1107" s="66"/>
      <c r="P1107" s="66"/>
      <c r="Q1107" s="66"/>
      <c r="R1107" s="66"/>
      <c r="S1107" s="66"/>
      <c r="T1107" s="66"/>
    </row>
    <row r="1108" spans="15:20" x14ac:dyDescent="0.2">
      <c r="O1108" s="66"/>
      <c r="P1108" s="66"/>
      <c r="Q1108" s="66"/>
      <c r="R1108" s="66"/>
      <c r="S1108" s="66"/>
      <c r="T1108" s="66"/>
    </row>
    <row r="1109" spans="15:20" x14ac:dyDescent="0.2">
      <c r="O1109" s="66"/>
      <c r="P1109" s="66"/>
      <c r="Q1109" s="66"/>
      <c r="R1109" s="66"/>
      <c r="S1109" s="66"/>
      <c r="T1109" s="66"/>
    </row>
    <row r="1110" spans="15:20" x14ac:dyDescent="0.2">
      <c r="O1110" s="66"/>
      <c r="P1110" s="66"/>
      <c r="Q1110" s="66"/>
      <c r="R1110" s="66"/>
      <c r="S1110" s="66"/>
      <c r="T1110" s="66"/>
    </row>
    <row r="1111" spans="15:20" x14ac:dyDescent="0.2">
      <c r="O1111" s="66"/>
      <c r="P1111" s="66"/>
      <c r="Q1111" s="66"/>
      <c r="R1111" s="66"/>
      <c r="S1111" s="66"/>
      <c r="T1111" s="66"/>
    </row>
    <row r="1112" spans="15:20" x14ac:dyDescent="0.2">
      <c r="O1112" s="66"/>
      <c r="P1112" s="66"/>
      <c r="Q1112" s="66"/>
      <c r="R1112" s="66"/>
      <c r="S1112" s="66"/>
      <c r="T1112" s="66"/>
    </row>
    <row r="1113" spans="15:20" x14ac:dyDescent="0.2">
      <c r="O1113" s="66"/>
      <c r="P1113" s="66"/>
      <c r="Q1113" s="66"/>
      <c r="R1113" s="66"/>
      <c r="S1113" s="66"/>
      <c r="T1113" s="66"/>
    </row>
    <row r="1114" spans="15:20" x14ac:dyDescent="0.2">
      <c r="O1114" s="66"/>
      <c r="P1114" s="66"/>
      <c r="Q1114" s="66"/>
      <c r="R1114" s="66"/>
      <c r="S1114" s="66"/>
      <c r="T1114" s="66"/>
    </row>
    <row r="1115" spans="15:20" x14ac:dyDescent="0.2">
      <c r="O1115" s="66"/>
      <c r="P1115" s="66"/>
      <c r="Q1115" s="66"/>
      <c r="R1115" s="66"/>
      <c r="S1115" s="66"/>
      <c r="T1115" s="66"/>
    </row>
    <row r="1116" spans="15:20" x14ac:dyDescent="0.2">
      <c r="O1116" s="66"/>
      <c r="P1116" s="66"/>
      <c r="Q1116" s="66"/>
      <c r="R1116" s="66"/>
      <c r="S1116" s="66"/>
      <c r="T1116" s="66"/>
    </row>
    <row r="1117" spans="15:20" x14ac:dyDescent="0.2">
      <c r="O1117" s="66"/>
      <c r="P1117" s="66"/>
      <c r="Q1117" s="66"/>
      <c r="R1117" s="66"/>
      <c r="S1117" s="66"/>
      <c r="T1117" s="66"/>
    </row>
    <row r="1118" spans="15:20" x14ac:dyDescent="0.2">
      <c r="O1118" s="66"/>
      <c r="P1118" s="66"/>
      <c r="Q1118" s="66"/>
      <c r="R1118" s="66"/>
      <c r="S1118" s="66"/>
      <c r="T1118" s="66"/>
    </row>
    <row r="1119" spans="15:20" x14ac:dyDescent="0.2">
      <c r="O1119" s="66"/>
      <c r="P1119" s="66"/>
      <c r="Q1119" s="66"/>
      <c r="R1119" s="66"/>
      <c r="S1119" s="66"/>
      <c r="T1119" s="66"/>
    </row>
    <row r="1120" spans="15:20" x14ac:dyDescent="0.2">
      <c r="O1120" s="66"/>
      <c r="P1120" s="66"/>
      <c r="Q1120" s="66"/>
      <c r="R1120" s="66"/>
      <c r="S1120" s="66"/>
      <c r="T1120" s="66"/>
    </row>
    <row r="1121" spans="15:20" x14ac:dyDescent="0.2">
      <c r="O1121" s="66"/>
      <c r="P1121" s="66"/>
      <c r="Q1121" s="66"/>
      <c r="R1121" s="66"/>
      <c r="S1121" s="66"/>
      <c r="T1121" s="66"/>
    </row>
    <row r="1122" spans="15:20" x14ac:dyDescent="0.2">
      <c r="O1122" s="66"/>
      <c r="P1122" s="66"/>
      <c r="Q1122" s="66"/>
      <c r="R1122" s="66"/>
      <c r="S1122" s="66"/>
      <c r="T1122" s="66"/>
    </row>
    <row r="1123" spans="15:20" x14ac:dyDescent="0.2">
      <c r="O1123" s="66"/>
      <c r="P1123" s="66"/>
      <c r="Q1123" s="66"/>
      <c r="R1123" s="66"/>
      <c r="S1123" s="66"/>
      <c r="T1123" s="66"/>
    </row>
    <row r="1124" spans="15:20" x14ac:dyDescent="0.2">
      <c r="O1124" s="66"/>
      <c r="P1124" s="66"/>
      <c r="Q1124" s="66"/>
      <c r="R1124" s="66"/>
      <c r="S1124" s="66"/>
      <c r="T1124" s="66"/>
    </row>
    <row r="1125" spans="15:20" x14ac:dyDescent="0.2">
      <c r="O1125" s="66"/>
      <c r="P1125" s="66"/>
      <c r="Q1125" s="66"/>
      <c r="R1125" s="66"/>
      <c r="S1125" s="66"/>
      <c r="T1125" s="66"/>
    </row>
    <row r="1126" spans="15:20" x14ac:dyDescent="0.2">
      <c r="O1126" s="66"/>
      <c r="P1126" s="66"/>
      <c r="Q1126" s="66"/>
      <c r="R1126" s="66"/>
      <c r="S1126" s="66"/>
      <c r="T1126" s="66"/>
    </row>
    <row r="1127" spans="15:20" x14ac:dyDescent="0.2">
      <c r="O1127" s="66"/>
      <c r="P1127" s="66"/>
      <c r="Q1127" s="66"/>
      <c r="R1127" s="66"/>
      <c r="S1127" s="66"/>
      <c r="T1127" s="66"/>
    </row>
    <row r="1128" spans="15:20" x14ac:dyDescent="0.2">
      <c r="O1128" s="66"/>
      <c r="P1128" s="66"/>
      <c r="Q1128" s="66"/>
      <c r="R1128" s="66"/>
      <c r="S1128" s="66"/>
      <c r="T1128" s="66"/>
    </row>
    <row r="1129" spans="15:20" x14ac:dyDescent="0.2">
      <c r="O1129" s="66"/>
      <c r="P1129" s="66"/>
      <c r="Q1129" s="66"/>
      <c r="R1129" s="66"/>
      <c r="S1129" s="66"/>
      <c r="T1129" s="66"/>
    </row>
    <row r="1130" spans="15:20" x14ac:dyDescent="0.2">
      <c r="O1130" s="66"/>
      <c r="P1130" s="66"/>
      <c r="Q1130" s="66"/>
      <c r="R1130" s="66"/>
      <c r="S1130" s="66"/>
      <c r="T1130" s="66"/>
    </row>
    <row r="1131" spans="15:20" x14ac:dyDescent="0.2">
      <c r="O1131" s="66"/>
      <c r="P1131" s="66"/>
      <c r="Q1131" s="66"/>
      <c r="R1131" s="66"/>
      <c r="S1131" s="66"/>
      <c r="T1131" s="66"/>
    </row>
    <row r="1132" spans="15:20" x14ac:dyDescent="0.2">
      <c r="O1132" s="66"/>
      <c r="P1132" s="66"/>
      <c r="Q1132" s="66"/>
      <c r="R1132" s="66"/>
      <c r="S1132" s="66"/>
      <c r="T1132" s="66"/>
    </row>
    <row r="1133" spans="15:20" x14ac:dyDescent="0.2">
      <c r="O1133" s="66"/>
      <c r="P1133" s="66"/>
      <c r="Q1133" s="66"/>
      <c r="R1133" s="66"/>
      <c r="S1133" s="66"/>
      <c r="T1133" s="66"/>
    </row>
    <row r="1134" spans="15:20" x14ac:dyDescent="0.2">
      <c r="O1134" s="66"/>
      <c r="P1134" s="66"/>
      <c r="Q1134" s="66"/>
      <c r="R1134" s="66"/>
      <c r="S1134" s="66"/>
      <c r="T1134" s="66"/>
    </row>
    <row r="1135" spans="15:20" x14ac:dyDescent="0.2">
      <c r="O1135" s="66"/>
      <c r="P1135" s="66"/>
      <c r="Q1135" s="66"/>
      <c r="R1135" s="66"/>
      <c r="S1135" s="66"/>
      <c r="T1135" s="66"/>
    </row>
    <row r="1136" spans="15:20" x14ac:dyDescent="0.2">
      <c r="O1136" s="66"/>
      <c r="P1136" s="66"/>
      <c r="Q1136" s="66"/>
      <c r="R1136" s="66"/>
      <c r="S1136" s="66"/>
      <c r="T1136" s="66"/>
    </row>
    <row r="1137" spans="15:20" x14ac:dyDescent="0.2">
      <c r="O1137" s="66"/>
      <c r="P1137" s="66"/>
      <c r="Q1137" s="66"/>
      <c r="R1137" s="66"/>
      <c r="S1137" s="66"/>
      <c r="T1137" s="66"/>
    </row>
    <row r="1138" spans="15:20" x14ac:dyDescent="0.2">
      <c r="O1138" s="66"/>
      <c r="P1138" s="66"/>
      <c r="Q1138" s="66"/>
      <c r="R1138" s="66"/>
      <c r="S1138" s="66"/>
      <c r="T1138" s="66"/>
    </row>
    <row r="1139" spans="15:20" x14ac:dyDescent="0.2">
      <c r="O1139" s="66"/>
      <c r="P1139" s="66"/>
      <c r="Q1139" s="66"/>
      <c r="R1139" s="66"/>
      <c r="S1139" s="66"/>
      <c r="T1139" s="66"/>
    </row>
    <row r="1140" spans="15:20" x14ac:dyDescent="0.2">
      <c r="O1140" s="66"/>
      <c r="P1140" s="66"/>
      <c r="Q1140" s="66"/>
      <c r="R1140" s="66"/>
      <c r="S1140" s="66"/>
      <c r="T1140" s="66"/>
    </row>
    <row r="1141" spans="15:20" x14ac:dyDescent="0.2">
      <c r="O1141" s="66"/>
      <c r="P1141" s="66"/>
      <c r="Q1141" s="66"/>
      <c r="R1141" s="66"/>
      <c r="S1141" s="66"/>
      <c r="T1141" s="66"/>
    </row>
    <row r="1142" spans="15:20" x14ac:dyDescent="0.2">
      <c r="O1142" s="66"/>
      <c r="P1142" s="66"/>
      <c r="Q1142" s="66"/>
      <c r="R1142" s="66"/>
      <c r="S1142" s="66"/>
      <c r="T1142" s="66"/>
    </row>
    <row r="1143" spans="15:20" x14ac:dyDescent="0.2">
      <c r="O1143" s="66"/>
      <c r="P1143" s="66"/>
      <c r="Q1143" s="66"/>
      <c r="R1143" s="66"/>
      <c r="S1143" s="66"/>
      <c r="T1143" s="66"/>
    </row>
    <row r="1144" spans="15:20" x14ac:dyDescent="0.2">
      <c r="O1144" s="66"/>
      <c r="P1144" s="66"/>
      <c r="Q1144" s="66"/>
      <c r="R1144" s="66"/>
      <c r="S1144" s="66"/>
      <c r="T1144" s="66"/>
    </row>
    <row r="1145" spans="15:20" x14ac:dyDescent="0.2">
      <c r="O1145" s="66"/>
      <c r="P1145" s="66"/>
      <c r="Q1145" s="66"/>
      <c r="R1145" s="66"/>
      <c r="S1145" s="66"/>
      <c r="T1145" s="66"/>
    </row>
    <row r="1146" spans="15:20" x14ac:dyDescent="0.2">
      <c r="O1146" s="66"/>
      <c r="P1146" s="66"/>
      <c r="Q1146" s="66"/>
      <c r="R1146" s="66"/>
      <c r="S1146" s="66"/>
      <c r="T1146" s="66"/>
    </row>
    <row r="1147" spans="15:20" x14ac:dyDescent="0.2">
      <c r="O1147" s="66"/>
      <c r="P1147" s="66"/>
      <c r="Q1147" s="66"/>
      <c r="R1147" s="66"/>
      <c r="S1147" s="66"/>
      <c r="T1147" s="66"/>
    </row>
    <row r="1148" spans="15:20" x14ac:dyDescent="0.2">
      <c r="O1148" s="66"/>
      <c r="P1148" s="66"/>
      <c r="Q1148" s="66"/>
      <c r="R1148" s="66"/>
      <c r="S1148" s="66"/>
      <c r="T1148" s="66"/>
    </row>
    <row r="1149" spans="15:20" x14ac:dyDescent="0.2">
      <c r="O1149" s="66"/>
      <c r="P1149" s="66"/>
      <c r="Q1149" s="66"/>
      <c r="R1149" s="66"/>
      <c r="S1149" s="66"/>
      <c r="T1149" s="66"/>
    </row>
    <row r="1150" spans="15:20" x14ac:dyDescent="0.2">
      <c r="O1150" s="66"/>
      <c r="P1150" s="66"/>
      <c r="Q1150" s="66"/>
      <c r="R1150" s="66"/>
      <c r="S1150" s="66"/>
      <c r="T1150" s="66"/>
    </row>
    <row r="1151" spans="15:20" x14ac:dyDescent="0.2">
      <c r="O1151" s="66"/>
      <c r="P1151" s="66"/>
      <c r="Q1151" s="66"/>
      <c r="R1151" s="66"/>
      <c r="S1151" s="66"/>
      <c r="T1151" s="66"/>
    </row>
    <row r="1152" spans="15:20" x14ac:dyDescent="0.2">
      <c r="O1152" s="66"/>
      <c r="P1152" s="66"/>
      <c r="Q1152" s="66"/>
      <c r="R1152" s="66"/>
      <c r="S1152" s="66"/>
      <c r="T1152" s="66"/>
    </row>
    <row r="1153" spans="15:20" x14ac:dyDescent="0.2">
      <c r="O1153" s="66"/>
      <c r="P1153" s="66"/>
      <c r="Q1153" s="66"/>
      <c r="R1153" s="66"/>
      <c r="S1153" s="66"/>
      <c r="T1153" s="66"/>
    </row>
    <row r="1154" spans="15:20" x14ac:dyDescent="0.2">
      <c r="O1154" s="66"/>
      <c r="P1154" s="66"/>
      <c r="Q1154" s="66"/>
      <c r="R1154" s="66"/>
      <c r="S1154" s="66"/>
      <c r="T1154" s="66"/>
    </row>
    <row r="1155" spans="15:20" x14ac:dyDescent="0.2">
      <c r="O1155" s="66"/>
      <c r="P1155" s="66"/>
      <c r="Q1155" s="66"/>
      <c r="R1155" s="66"/>
      <c r="S1155" s="66"/>
      <c r="T1155" s="66"/>
    </row>
    <row r="1156" spans="15:20" x14ac:dyDescent="0.2">
      <c r="O1156" s="66"/>
      <c r="P1156" s="66"/>
      <c r="Q1156" s="66"/>
      <c r="R1156" s="66"/>
      <c r="S1156" s="66"/>
      <c r="T1156" s="66"/>
    </row>
    <row r="1157" spans="15:20" x14ac:dyDescent="0.2">
      <c r="O1157" s="66"/>
      <c r="P1157" s="66"/>
      <c r="Q1157" s="66"/>
      <c r="R1157" s="66"/>
      <c r="S1157" s="66"/>
      <c r="T1157" s="66"/>
    </row>
    <row r="1158" spans="15:20" x14ac:dyDescent="0.2">
      <c r="O1158" s="66"/>
      <c r="P1158" s="66"/>
      <c r="Q1158" s="66"/>
      <c r="R1158" s="66"/>
      <c r="S1158" s="66"/>
      <c r="T1158" s="66"/>
    </row>
    <row r="1159" spans="15:20" x14ac:dyDescent="0.2">
      <c r="O1159" s="66"/>
      <c r="P1159" s="66"/>
      <c r="Q1159" s="66"/>
      <c r="R1159" s="66"/>
      <c r="S1159" s="66"/>
      <c r="T1159" s="66"/>
    </row>
    <row r="1160" spans="15:20" x14ac:dyDescent="0.2">
      <c r="O1160" s="66"/>
      <c r="P1160" s="66"/>
      <c r="Q1160" s="66"/>
      <c r="R1160" s="66"/>
      <c r="S1160" s="66"/>
      <c r="T1160" s="66"/>
    </row>
    <row r="1161" spans="15:20" x14ac:dyDescent="0.2">
      <c r="O1161" s="66"/>
      <c r="P1161" s="66"/>
      <c r="Q1161" s="66"/>
      <c r="R1161" s="66"/>
      <c r="S1161" s="66"/>
      <c r="T1161" s="66"/>
    </row>
    <row r="1162" spans="15:20" x14ac:dyDescent="0.2">
      <c r="O1162" s="66"/>
      <c r="P1162" s="66"/>
      <c r="Q1162" s="66"/>
      <c r="R1162" s="66"/>
      <c r="S1162" s="66"/>
      <c r="T1162" s="66"/>
    </row>
    <row r="1163" spans="15:20" x14ac:dyDescent="0.2">
      <c r="O1163" s="66"/>
      <c r="P1163" s="66"/>
      <c r="Q1163" s="66"/>
      <c r="R1163" s="66"/>
      <c r="S1163" s="66"/>
      <c r="T1163" s="66"/>
    </row>
    <row r="1164" spans="15:20" x14ac:dyDescent="0.2">
      <c r="O1164" s="66"/>
      <c r="P1164" s="66"/>
      <c r="Q1164" s="66"/>
      <c r="R1164" s="66"/>
      <c r="S1164" s="66"/>
      <c r="T1164" s="66"/>
    </row>
    <row r="1165" spans="15:20" x14ac:dyDescent="0.2">
      <c r="O1165" s="66"/>
      <c r="P1165" s="66"/>
      <c r="Q1165" s="66"/>
      <c r="R1165" s="66"/>
      <c r="S1165" s="66"/>
      <c r="T1165" s="66"/>
    </row>
    <row r="1166" spans="15:20" x14ac:dyDescent="0.2">
      <c r="O1166" s="66"/>
      <c r="P1166" s="66"/>
      <c r="Q1166" s="66"/>
      <c r="R1166" s="66"/>
      <c r="S1166" s="66"/>
      <c r="T1166" s="66"/>
    </row>
    <row r="1167" spans="15:20" x14ac:dyDescent="0.2">
      <c r="O1167" s="66"/>
      <c r="P1167" s="66"/>
      <c r="Q1167" s="66"/>
      <c r="R1167" s="66"/>
      <c r="S1167" s="66"/>
      <c r="T1167" s="66"/>
    </row>
    <row r="1168" spans="15:20" x14ac:dyDescent="0.2">
      <c r="O1168" s="66"/>
      <c r="P1168" s="66"/>
      <c r="Q1168" s="66"/>
      <c r="R1168" s="66"/>
      <c r="S1168" s="66"/>
      <c r="T1168" s="66"/>
    </row>
    <row r="1169" spans="15:20" x14ac:dyDescent="0.2">
      <c r="O1169" s="66"/>
      <c r="P1169" s="66"/>
      <c r="Q1169" s="66"/>
      <c r="R1169" s="66"/>
      <c r="S1169" s="66"/>
      <c r="T1169" s="66"/>
    </row>
    <row r="1170" spans="15:20" x14ac:dyDescent="0.2">
      <c r="O1170" s="66"/>
      <c r="P1170" s="66"/>
      <c r="Q1170" s="66"/>
      <c r="R1170" s="66"/>
      <c r="S1170" s="66"/>
      <c r="T1170" s="66"/>
    </row>
    <row r="1171" spans="15:20" x14ac:dyDescent="0.2">
      <c r="O1171" s="66"/>
      <c r="P1171" s="66"/>
      <c r="Q1171" s="66"/>
      <c r="R1171" s="66"/>
      <c r="S1171" s="66"/>
      <c r="T1171" s="66"/>
    </row>
    <row r="1172" spans="15:20" x14ac:dyDescent="0.2">
      <c r="O1172" s="66"/>
      <c r="P1172" s="66"/>
      <c r="Q1172" s="66"/>
      <c r="R1172" s="66"/>
      <c r="S1172" s="66"/>
      <c r="T1172" s="66"/>
    </row>
    <row r="1173" spans="15:20" x14ac:dyDescent="0.2">
      <c r="O1173" s="66"/>
      <c r="P1173" s="66"/>
      <c r="Q1173" s="66"/>
      <c r="R1173" s="66"/>
      <c r="S1173" s="66"/>
      <c r="T1173" s="66"/>
    </row>
    <row r="1174" spans="15:20" x14ac:dyDescent="0.2">
      <c r="O1174" s="66"/>
      <c r="P1174" s="66"/>
      <c r="Q1174" s="66"/>
      <c r="R1174" s="66"/>
      <c r="S1174" s="66"/>
      <c r="T1174" s="66"/>
    </row>
    <row r="1175" spans="15:20" x14ac:dyDescent="0.2">
      <c r="O1175" s="66"/>
      <c r="P1175" s="66"/>
      <c r="Q1175" s="66"/>
      <c r="R1175" s="66"/>
      <c r="S1175" s="66"/>
      <c r="T1175" s="66"/>
    </row>
    <row r="1176" spans="15:20" x14ac:dyDescent="0.2">
      <c r="O1176" s="66"/>
      <c r="P1176" s="66"/>
      <c r="Q1176" s="66"/>
      <c r="R1176" s="66"/>
      <c r="S1176" s="66"/>
      <c r="T1176" s="66"/>
    </row>
    <row r="1177" spans="15:20" x14ac:dyDescent="0.2">
      <c r="O1177" s="66"/>
      <c r="P1177" s="66"/>
      <c r="Q1177" s="66"/>
      <c r="R1177" s="66"/>
      <c r="S1177" s="66"/>
      <c r="T1177" s="66"/>
    </row>
    <row r="1178" spans="15:20" x14ac:dyDescent="0.2">
      <c r="O1178" s="66"/>
      <c r="P1178" s="66"/>
      <c r="Q1178" s="66"/>
      <c r="R1178" s="66"/>
      <c r="S1178" s="66"/>
      <c r="T1178" s="66"/>
    </row>
    <row r="1179" spans="15:20" x14ac:dyDescent="0.2">
      <c r="O1179" s="66"/>
      <c r="P1179" s="66"/>
      <c r="Q1179" s="66"/>
      <c r="R1179" s="66"/>
      <c r="S1179" s="66"/>
      <c r="T1179" s="66"/>
    </row>
    <row r="1180" spans="15:20" x14ac:dyDescent="0.2">
      <c r="O1180" s="66"/>
      <c r="P1180" s="66"/>
      <c r="Q1180" s="66"/>
      <c r="R1180" s="66"/>
      <c r="S1180" s="66"/>
      <c r="T1180" s="66"/>
    </row>
    <row r="1181" spans="15:20" x14ac:dyDescent="0.2">
      <c r="O1181" s="66"/>
      <c r="P1181" s="66"/>
      <c r="Q1181" s="66"/>
      <c r="R1181" s="66"/>
      <c r="S1181" s="66"/>
      <c r="T1181" s="66"/>
    </row>
    <row r="1182" spans="15:20" x14ac:dyDescent="0.2">
      <c r="O1182" s="66"/>
      <c r="P1182" s="66"/>
      <c r="Q1182" s="66"/>
      <c r="R1182" s="66"/>
      <c r="S1182" s="66"/>
      <c r="T1182" s="66"/>
    </row>
    <row r="1183" spans="15:20" x14ac:dyDescent="0.2">
      <c r="O1183" s="66"/>
      <c r="P1183" s="66"/>
      <c r="Q1183" s="66"/>
      <c r="R1183" s="66"/>
      <c r="S1183" s="66"/>
      <c r="T1183" s="66"/>
    </row>
    <row r="1184" spans="15:20" x14ac:dyDescent="0.2">
      <c r="O1184" s="66"/>
      <c r="P1184" s="66"/>
      <c r="Q1184" s="66"/>
      <c r="R1184" s="66"/>
      <c r="S1184" s="66"/>
      <c r="T1184" s="66"/>
    </row>
    <row r="1185" spans="15:20" x14ac:dyDescent="0.2">
      <c r="O1185" s="66"/>
      <c r="P1185" s="66"/>
      <c r="Q1185" s="66"/>
      <c r="R1185" s="66"/>
      <c r="S1185" s="66"/>
      <c r="T1185" s="66"/>
    </row>
    <row r="1186" spans="15:20" x14ac:dyDescent="0.2">
      <c r="O1186" s="66"/>
      <c r="P1186" s="66"/>
      <c r="Q1186" s="66"/>
      <c r="R1186" s="66"/>
      <c r="S1186" s="66"/>
      <c r="T1186" s="66"/>
    </row>
    <row r="1187" spans="15:20" x14ac:dyDescent="0.2">
      <c r="O1187" s="66"/>
      <c r="P1187" s="66"/>
      <c r="Q1187" s="66"/>
      <c r="R1187" s="66"/>
      <c r="S1187" s="66"/>
      <c r="T1187" s="66"/>
    </row>
    <row r="1188" spans="15:20" x14ac:dyDescent="0.2">
      <c r="O1188" s="66"/>
      <c r="P1188" s="66"/>
      <c r="Q1188" s="66"/>
      <c r="R1188" s="66"/>
      <c r="S1188" s="66"/>
      <c r="T1188" s="66"/>
    </row>
    <row r="1189" spans="15:20" x14ac:dyDescent="0.2">
      <c r="O1189" s="66"/>
      <c r="P1189" s="66"/>
      <c r="Q1189" s="66"/>
      <c r="R1189" s="66"/>
      <c r="S1189" s="66"/>
      <c r="T1189" s="66"/>
    </row>
    <row r="1190" spans="15:20" x14ac:dyDescent="0.2">
      <c r="O1190" s="66"/>
      <c r="P1190" s="66"/>
      <c r="Q1190" s="66"/>
      <c r="R1190" s="66"/>
      <c r="S1190" s="66"/>
      <c r="T1190" s="66"/>
    </row>
    <row r="1191" spans="15:20" x14ac:dyDescent="0.2">
      <c r="O1191" s="66"/>
      <c r="P1191" s="66"/>
      <c r="Q1191" s="66"/>
      <c r="R1191" s="66"/>
      <c r="S1191" s="66"/>
      <c r="T1191" s="66"/>
    </row>
    <row r="1192" spans="15:20" x14ac:dyDescent="0.2">
      <c r="O1192" s="66"/>
      <c r="P1192" s="66"/>
      <c r="Q1192" s="66"/>
      <c r="R1192" s="66"/>
      <c r="S1192" s="66"/>
      <c r="T1192" s="66"/>
    </row>
    <row r="1193" spans="15:20" x14ac:dyDescent="0.2">
      <c r="O1193" s="66"/>
      <c r="P1193" s="66"/>
      <c r="Q1193" s="66"/>
      <c r="R1193" s="66"/>
      <c r="S1193" s="66"/>
      <c r="T1193" s="66"/>
    </row>
    <row r="1194" spans="15:20" x14ac:dyDescent="0.2">
      <c r="O1194" s="66"/>
      <c r="P1194" s="66"/>
      <c r="Q1194" s="66"/>
      <c r="R1194" s="66"/>
      <c r="S1194" s="66"/>
      <c r="T1194" s="66"/>
    </row>
    <row r="1195" spans="15:20" x14ac:dyDescent="0.2">
      <c r="O1195" s="66"/>
      <c r="P1195" s="66"/>
      <c r="Q1195" s="66"/>
      <c r="R1195" s="66"/>
      <c r="S1195" s="66"/>
      <c r="T1195" s="66"/>
    </row>
    <row r="1196" spans="15:20" x14ac:dyDescent="0.2">
      <c r="O1196" s="66"/>
      <c r="P1196" s="66"/>
      <c r="Q1196" s="66"/>
      <c r="R1196" s="66"/>
      <c r="S1196" s="66"/>
      <c r="T1196" s="66"/>
    </row>
    <row r="1197" spans="15:20" x14ac:dyDescent="0.2">
      <c r="O1197" s="66"/>
      <c r="P1197" s="66"/>
      <c r="Q1197" s="66"/>
      <c r="R1197" s="66"/>
      <c r="S1197" s="66"/>
      <c r="T1197" s="66"/>
    </row>
    <row r="1198" spans="15:20" x14ac:dyDescent="0.2">
      <c r="O1198" s="66"/>
      <c r="P1198" s="66"/>
      <c r="Q1198" s="66"/>
      <c r="R1198" s="66"/>
      <c r="S1198" s="66"/>
      <c r="T1198" s="66"/>
    </row>
    <row r="1199" spans="15:20" x14ac:dyDescent="0.2">
      <c r="O1199" s="66"/>
      <c r="P1199" s="66"/>
      <c r="Q1199" s="66"/>
      <c r="R1199" s="66"/>
      <c r="S1199" s="66"/>
      <c r="T1199" s="66"/>
    </row>
    <row r="1200" spans="15:20" x14ac:dyDescent="0.2">
      <c r="O1200" s="66"/>
      <c r="P1200" s="66"/>
      <c r="Q1200" s="66"/>
      <c r="R1200" s="66"/>
      <c r="S1200" s="66"/>
      <c r="T1200" s="66"/>
    </row>
    <row r="1201" spans="15:20" x14ac:dyDescent="0.2">
      <c r="O1201" s="66"/>
      <c r="P1201" s="66"/>
      <c r="Q1201" s="66"/>
      <c r="R1201" s="66"/>
      <c r="S1201" s="66"/>
      <c r="T1201" s="66"/>
    </row>
    <row r="1202" spans="15:20" x14ac:dyDescent="0.2">
      <c r="O1202" s="66"/>
      <c r="P1202" s="66"/>
      <c r="Q1202" s="66"/>
      <c r="R1202" s="66"/>
      <c r="S1202" s="66"/>
      <c r="T1202" s="66"/>
    </row>
    <row r="1203" spans="15:20" x14ac:dyDescent="0.2">
      <c r="O1203" s="66"/>
      <c r="P1203" s="66"/>
      <c r="Q1203" s="66"/>
      <c r="R1203" s="66"/>
      <c r="S1203" s="66"/>
      <c r="T1203" s="66"/>
    </row>
    <row r="1204" spans="15:20" x14ac:dyDescent="0.2">
      <c r="O1204" s="66"/>
      <c r="P1204" s="66"/>
      <c r="Q1204" s="66"/>
      <c r="R1204" s="66"/>
      <c r="S1204" s="66"/>
      <c r="T1204" s="66"/>
    </row>
    <row r="1205" spans="15:20" x14ac:dyDescent="0.2">
      <c r="O1205" s="66"/>
      <c r="P1205" s="66"/>
      <c r="Q1205" s="66"/>
      <c r="R1205" s="66"/>
      <c r="S1205" s="66"/>
      <c r="T1205" s="66"/>
    </row>
    <row r="1206" spans="15:20" x14ac:dyDescent="0.2">
      <c r="O1206" s="66"/>
      <c r="P1206" s="66"/>
      <c r="Q1206" s="66"/>
      <c r="R1206" s="66"/>
      <c r="S1206" s="66"/>
      <c r="T1206" s="66"/>
    </row>
    <row r="1207" spans="15:20" x14ac:dyDescent="0.2">
      <c r="O1207" s="66"/>
      <c r="P1207" s="66"/>
      <c r="Q1207" s="66"/>
      <c r="R1207" s="66"/>
      <c r="S1207" s="66"/>
      <c r="T1207" s="66"/>
    </row>
    <row r="1208" spans="15:20" x14ac:dyDescent="0.2">
      <c r="O1208" s="66"/>
      <c r="P1208" s="66"/>
      <c r="Q1208" s="66"/>
      <c r="R1208" s="66"/>
      <c r="S1208" s="66"/>
      <c r="T1208" s="66"/>
    </row>
    <row r="1209" spans="15:20" x14ac:dyDescent="0.2">
      <c r="O1209" s="66"/>
      <c r="P1209" s="66"/>
      <c r="Q1209" s="66"/>
      <c r="R1209" s="66"/>
      <c r="S1209" s="66"/>
      <c r="T1209" s="66"/>
    </row>
    <row r="1210" spans="15:20" x14ac:dyDescent="0.2">
      <c r="O1210" s="66"/>
      <c r="P1210" s="66"/>
      <c r="Q1210" s="66"/>
      <c r="R1210" s="66"/>
      <c r="S1210" s="66"/>
      <c r="T1210" s="66"/>
    </row>
    <row r="1211" spans="15:20" x14ac:dyDescent="0.2">
      <c r="O1211" s="66"/>
      <c r="P1211" s="66"/>
      <c r="Q1211" s="66"/>
      <c r="R1211" s="66"/>
      <c r="S1211" s="66"/>
      <c r="T1211" s="66"/>
    </row>
    <row r="1212" spans="15:20" x14ac:dyDescent="0.2">
      <c r="O1212" s="66"/>
      <c r="P1212" s="66"/>
      <c r="Q1212" s="66"/>
      <c r="R1212" s="66"/>
      <c r="S1212" s="66"/>
      <c r="T1212" s="66"/>
    </row>
    <row r="1213" spans="15:20" x14ac:dyDescent="0.2">
      <c r="O1213" s="66"/>
      <c r="P1213" s="66"/>
      <c r="Q1213" s="66"/>
      <c r="R1213" s="66"/>
      <c r="S1213" s="66"/>
      <c r="T1213" s="66"/>
    </row>
    <row r="1214" spans="15:20" x14ac:dyDescent="0.2">
      <c r="O1214" s="66"/>
      <c r="P1214" s="66"/>
      <c r="Q1214" s="66"/>
      <c r="R1214" s="66"/>
      <c r="S1214" s="66"/>
      <c r="T1214" s="66"/>
    </row>
    <row r="1215" spans="15:20" x14ac:dyDescent="0.2">
      <c r="O1215" s="66"/>
      <c r="P1215" s="66"/>
      <c r="Q1215" s="66"/>
      <c r="R1215" s="66"/>
      <c r="S1215" s="66"/>
      <c r="T1215" s="66"/>
    </row>
    <row r="1216" spans="15:20" x14ac:dyDescent="0.2">
      <c r="O1216" s="66"/>
      <c r="P1216" s="66"/>
      <c r="Q1216" s="66"/>
      <c r="R1216" s="66"/>
      <c r="S1216" s="66"/>
      <c r="T1216" s="66"/>
    </row>
    <row r="1217" spans="15:20" x14ac:dyDescent="0.2">
      <c r="O1217" s="66"/>
      <c r="P1217" s="66"/>
      <c r="Q1217" s="66"/>
      <c r="R1217" s="66"/>
      <c r="S1217" s="66"/>
      <c r="T1217" s="66"/>
    </row>
    <row r="1218" spans="15:20" x14ac:dyDescent="0.2">
      <c r="O1218" s="66"/>
      <c r="P1218" s="66"/>
      <c r="Q1218" s="66"/>
      <c r="R1218" s="66"/>
      <c r="S1218" s="66"/>
      <c r="T1218" s="66"/>
    </row>
    <row r="1219" spans="15:20" x14ac:dyDescent="0.2">
      <c r="O1219" s="66"/>
      <c r="P1219" s="66"/>
      <c r="Q1219" s="66"/>
      <c r="R1219" s="66"/>
      <c r="S1219" s="66"/>
      <c r="T1219" s="66"/>
    </row>
    <row r="1220" spans="15:20" x14ac:dyDescent="0.2">
      <c r="O1220" s="66"/>
      <c r="P1220" s="66"/>
      <c r="Q1220" s="66"/>
      <c r="R1220" s="66"/>
      <c r="S1220" s="66"/>
      <c r="T1220" s="66"/>
    </row>
    <row r="1221" spans="15:20" x14ac:dyDescent="0.2">
      <c r="O1221" s="66"/>
      <c r="P1221" s="66"/>
      <c r="Q1221" s="66"/>
      <c r="R1221" s="66"/>
      <c r="S1221" s="66"/>
      <c r="T1221" s="66"/>
    </row>
    <row r="1222" spans="15:20" x14ac:dyDescent="0.2">
      <c r="O1222" s="66"/>
      <c r="P1222" s="66"/>
      <c r="Q1222" s="66"/>
      <c r="R1222" s="66"/>
      <c r="S1222" s="66"/>
      <c r="T1222" s="66"/>
    </row>
    <row r="1223" spans="15:20" x14ac:dyDescent="0.2">
      <c r="O1223" s="66"/>
      <c r="P1223" s="66"/>
      <c r="Q1223" s="66"/>
      <c r="R1223" s="66"/>
      <c r="S1223" s="66"/>
      <c r="T1223" s="66"/>
    </row>
    <row r="1224" spans="15:20" x14ac:dyDescent="0.2">
      <c r="O1224" s="66"/>
      <c r="P1224" s="66"/>
      <c r="Q1224" s="66"/>
      <c r="R1224" s="66"/>
      <c r="S1224" s="66"/>
      <c r="T1224" s="66"/>
    </row>
    <row r="1225" spans="15:20" x14ac:dyDescent="0.2">
      <c r="O1225" s="66"/>
      <c r="P1225" s="66"/>
      <c r="Q1225" s="66"/>
      <c r="R1225" s="66"/>
      <c r="S1225" s="66"/>
      <c r="T1225" s="66"/>
    </row>
    <row r="1226" spans="15:20" x14ac:dyDescent="0.2">
      <c r="O1226" s="66"/>
      <c r="P1226" s="66"/>
      <c r="Q1226" s="66"/>
      <c r="R1226" s="66"/>
      <c r="S1226" s="66"/>
      <c r="T1226" s="66"/>
    </row>
    <row r="1227" spans="15:20" x14ac:dyDescent="0.2">
      <c r="O1227" s="66"/>
      <c r="P1227" s="66"/>
      <c r="Q1227" s="66"/>
      <c r="R1227" s="66"/>
      <c r="S1227" s="66"/>
      <c r="T1227" s="66"/>
    </row>
    <row r="1228" spans="15:20" x14ac:dyDescent="0.2">
      <c r="O1228" s="66"/>
      <c r="P1228" s="66"/>
      <c r="Q1228" s="66"/>
      <c r="R1228" s="66"/>
      <c r="S1228" s="66"/>
      <c r="T1228" s="66"/>
    </row>
    <row r="1229" spans="15:20" x14ac:dyDescent="0.2">
      <c r="O1229" s="66"/>
      <c r="P1229" s="66"/>
      <c r="Q1229" s="66"/>
      <c r="R1229" s="66"/>
      <c r="S1229" s="66"/>
      <c r="T1229" s="66"/>
    </row>
    <row r="1230" spans="15:20" x14ac:dyDescent="0.2">
      <c r="O1230" s="66"/>
      <c r="P1230" s="66"/>
      <c r="Q1230" s="66"/>
      <c r="R1230" s="66"/>
      <c r="S1230" s="66"/>
      <c r="T1230" s="66"/>
    </row>
    <row r="1231" spans="15:20" x14ac:dyDescent="0.2">
      <c r="O1231" s="66"/>
      <c r="P1231" s="66"/>
      <c r="Q1231" s="66"/>
      <c r="R1231" s="66"/>
      <c r="S1231" s="66"/>
      <c r="T1231" s="66"/>
    </row>
    <row r="1232" spans="15:20" x14ac:dyDescent="0.2">
      <c r="O1232" s="66"/>
      <c r="P1232" s="66"/>
      <c r="Q1232" s="66"/>
      <c r="R1232" s="66"/>
      <c r="S1232" s="66"/>
      <c r="T1232" s="66"/>
    </row>
    <row r="1233" spans="15:20" x14ac:dyDescent="0.2">
      <c r="O1233" s="66"/>
      <c r="P1233" s="66"/>
      <c r="Q1233" s="66"/>
      <c r="R1233" s="66"/>
      <c r="S1233" s="66"/>
      <c r="T1233" s="66"/>
    </row>
    <row r="1234" spans="15:20" x14ac:dyDescent="0.2">
      <c r="O1234" s="66"/>
      <c r="P1234" s="66"/>
      <c r="Q1234" s="66"/>
      <c r="R1234" s="66"/>
      <c r="S1234" s="66"/>
      <c r="T1234" s="66"/>
    </row>
    <row r="1235" spans="15:20" x14ac:dyDescent="0.2">
      <c r="O1235" s="66"/>
      <c r="P1235" s="66"/>
      <c r="Q1235" s="66"/>
      <c r="R1235" s="66"/>
      <c r="S1235" s="66"/>
      <c r="T1235" s="66"/>
    </row>
    <row r="1236" spans="15:20" x14ac:dyDescent="0.2">
      <c r="O1236" s="66"/>
      <c r="P1236" s="66"/>
      <c r="Q1236" s="66"/>
      <c r="R1236" s="66"/>
      <c r="S1236" s="66"/>
      <c r="T1236" s="66"/>
    </row>
    <row r="1237" spans="15:20" x14ac:dyDescent="0.2">
      <c r="O1237" s="66"/>
      <c r="P1237" s="66"/>
      <c r="Q1237" s="66"/>
      <c r="R1237" s="66"/>
      <c r="S1237" s="66"/>
      <c r="T1237" s="66"/>
    </row>
    <row r="1238" spans="15:20" x14ac:dyDescent="0.2">
      <c r="O1238" s="66"/>
      <c r="P1238" s="66"/>
      <c r="Q1238" s="66"/>
      <c r="R1238" s="66"/>
      <c r="S1238" s="66"/>
      <c r="T1238" s="66"/>
    </row>
    <row r="1239" spans="15:20" x14ac:dyDescent="0.2">
      <c r="O1239" s="66"/>
      <c r="P1239" s="66"/>
      <c r="Q1239" s="66"/>
      <c r="R1239" s="66"/>
      <c r="S1239" s="66"/>
      <c r="T1239" s="66"/>
    </row>
    <row r="1240" spans="15:20" x14ac:dyDescent="0.2">
      <c r="O1240" s="66"/>
      <c r="P1240" s="66"/>
      <c r="Q1240" s="66"/>
      <c r="R1240" s="66"/>
      <c r="S1240" s="66"/>
      <c r="T1240" s="66"/>
    </row>
    <row r="1241" spans="15:20" x14ac:dyDescent="0.2">
      <c r="O1241" s="66"/>
      <c r="P1241" s="66"/>
      <c r="Q1241" s="66"/>
      <c r="R1241" s="66"/>
      <c r="S1241" s="66"/>
      <c r="T1241" s="66"/>
    </row>
    <row r="1242" spans="15:20" x14ac:dyDescent="0.2">
      <c r="O1242" s="66"/>
      <c r="P1242" s="66"/>
      <c r="Q1242" s="66"/>
      <c r="R1242" s="66"/>
      <c r="S1242" s="66"/>
      <c r="T1242" s="66"/>
    </row>
    <row r="1243" spans="15:20" x14ac:dyDescent="0.2">
      <c r="O1243" s="66"/>
      <c r="P1243" s="66"/>
      <c r="Q1243" s="66"/>
      <c r="R1243" s="66"/>
      <c r="S1243" s="66"/>
      <c r="T1243" s="66"/>
    </row>
    <row r="1244" spans="15:20" x14ac:dyDescent="0.2">
      <c r="O1244" s="66"/>
      <c r="P1244" s="66"/>
      <c r="Q1244" s="66"/>
      <c r="R1244" s="66"/>
      <c r="S1244" s="66"/>
      <c r="T1244" s="66"/>
    </row>
    <row r="1245" spans="15:20" x14ac:dyDescent="0.2">
      <c r="O1245" s="66"/>
      <c r="P1245" s="66"/>
      <c r="Q1245" s="66"/>
      <c r="R1245" s="66"/>
      <c r="S1245" s="66"/>
      <c r="T1245" s="66"/>
    </row>
    <row r="1246" spans="15:20" x14ac:dyDescent="0.2">
      <c r="O1246" s="66"/>
      <c r="P1246" s="66"/>
      <c r="Q1246" s="66"/>
      <c r="R1246" s="66"/>
      <c r="S1246" s="66"/>
      <c r="T1246" s="66"/>
    </row>
    <row r="1247" spans="15:20" x14ac:dyDescent="0.2">
      <c r="O1247" s="66"/>
      <c r="P1247" s="66"/>
      <c r="Q1247" s="66"/>
      <c r="R1247" s="66"/>
      <c r="S1247" s="66"/>
      <c r="T1247" s="66"/>
    </row>
    <row r="1248" spans="15:20" x14ac:dyDescent="0.2">
      <c r="O1248" s="66"/>
      <c r="P1248" s="66"/>
      <c r="Q1248" s="66"/>
      <c r="R1248" s="66"/>
      <c r="S1248" s="66"/>
      <c r="T1248" s="66"/>
    </row>
    <row r="1249" spans="15:20" x14ac:dyDescent="0.2">
      <c r="O1249" s="66"/>
      <c r="P1249" s="66"/>
      <c r="Q1249" s="66"/>
      <c r="R1249" s="66"/>
      <c r="S1249" s="66"/>
      <c r="T1249" s="66"/>
    </row>
    <row r="1250" spans="15:20" x14ac:dyDescent="0.2">
      <c r="O1250" s="66"/>
      <c r="P1250" s="66"/>
      <c r="Q1250" s="66"/>
      <c r="R1250" s="66"/>
      <c r="S1250" s="66"/>
      <c r="T1250" s="66"/>
    </row>
    <row r="1251" spans="15:20" x14ac:dyDescent="0.2">
      <c r="O1251" s="66"/>
      <c r="P1251" s="66"/>
      <c r="Q1251" s="66"/>
      <c r="R1251" s="66"/>
      <c r="S1251" s="66"/>
      <c r="T1251" s="66"/>
    </row>
    <row r="1252" spans="15:20" x14ac:dyDescent="0.2">
      <c r="O1252" s="66"/>
      <c r="P1252" s="66"/>
      <c r="Q1252" s="66"/>
      <c r="R1252" s="66"/>
      <c r="S1252" s="66"/>
      <c r="T1252" s="66"/>
    </row>
    <row r="1253" spans="15:20" x14ac:dyDescent="0.2">
      <c r="O1253" s="66"/>
      <c r="P1253" s="66"/>
      <c r="Q1253" s="66"/>
      <c r="R1253" s="66"/>
      <c r="S1253" s="66"/>
      <c r="T1253" s="66"/>
    </row>
    <row r="1254" spans="15:20" x14ac:dyDescent="0.2">
      <c r="O1254" s="66"/>
      <c r="P1254" s="66"/>
      <c r="Q1254" s="66"/>
      <c r="R1254" s="66"/>
      <c r="S1254" s="66"/>
      <c r="T1254" s="66"/>
    </row>
    <row r="1255" spans="15:20" x14ac:dyDescent="0.2">
      <c r="O1255" s="66"/>
      <c r="P1255" s="66"/>
      <c r="Q1255" s="66"/>
      <c r="R1255" s="66"/>
      <c r="S1255" s="66"/>
      <c r="T1255" s="66"/>
    </row>
    <row r="1256" spans="15:20" x14ac:dyDescent="0.2">
      <c r="O1256" s="66"/>
      <c r="P1256" s="66"/>
      <c r="Q1256" s="66"/>
      <c r="R1256" s="66"/>
      <c r="S1256" s="66"/>
      <c r="T1256" s="66"/>
    </row>
    <row r="1257" spans="15:20" x14ac:dyDescent="0.2">
      <c r="O1257" s="66"/>
      <c r="P1257" s="66"/>
      <c r="Q1257" s="66"/>
      <c r="R1257" s="66"/>
      <c r="S1257" s="66"/>
      <c r="T1257" s="66"/>
    </row>
    <row r="1258" spans="15:20" x14ac:dyDescent="0.2">
      <c r="O1258" s="66"/>
      <c r="P1258" s="66"/>
      <c r="Q1258" s="66"/>
      <c r="R1258" s="66"/>
      <c r="S1258" s="66"/>
      <c r="T1258" s="66"/>
    </row>
    <row r="1259" spans="15:20" x14ac:dyDescent="0.2">
      <c r="O1259" s="66"/>
      <c r="P1259" s="66"/>
      <c r="Q1259" s="66"/>
      <c r="R1259" s="66"/>
      <c r="S1259" s="66"/>
      <c r="T1259" s="66"/>
    </row>
    <row r="1260" spans="15:20" x14ac:dyDescent="0.2">
      <c r="O1260" s="66"/>
      <c r="P1260" s="66"/>
      <c r="Q1260" s="66"/>
      <c r="R1260" s="66"/>
      <c r="S1260" s="66"/>
      <c r="T1260" s="66"/>
    </row>
    <row r="1261" spans="15:20" x14ac:dyDescent="0.2">
      <c r="O1261" s="66"/>
      <c r="P1261" s="66"/>
      <c r="Q1261" s="66"/>
      <c r="R1261" s="66"/>
      <c r="S1261" s="66"/>
      <c r="T1261" s="66"/>
    </row>
    <row r="1262" spans="15:20" x14ac:dyDescent="0.2">
      <c r="O1262" s="66"/>
      <c r="P1262" s="66"/>
      <c r="Q1262" s="66"/>
      <c r="R1262" s="66"/>
      <c r="S1262" s="66"/>
      <c r="T1262" s="66"/>
    </row>
    <row r="1263" spans="15:20" x14ac:dyDescent="0.2">
      <c r="O1263" s="66"/>
      <c r="P1263" s="66"/>
      <c r="Q1263" s="66"/>
      <c r="R1263" s="66"/>
      <c r="S1263" s="66"/>
      <c r="T1263" s="66"/>
    </row>
    <row r="1264" spans="15:20" x14ac:dyDescent="0.2">
      <c r="O1264" s="66"/>
      <c r="P1264" s="66"/>
      <c r="Q1264" s="66"/>
      <c r="R1264" s="66"/>
      <c r="S1264" s="66"/>
      <c r="T1264" s="66"/>
    </row>
    <row r="1265" spans="15:20" x14ac:dyDescent="0.2">
      <c r="O1265" s="66"/>
      <c r="P1265" s="66"/>
      <c r="Q1265" s="66"/>
      <c r="R1265" s="66"/>
      <c r="S1265" s="66"/>
      <c r="T1265" s="66"/>
    </row>
    <row r="1266" spans="15:20" x14ac:dyDescent="0.2">
      <c r="O1266" s="66"/>
      <c r="P1266" s="66"/>
      <c r="Q1266" s="66"/>
      <c r="R1266" s="66"/>
      <c r="S1266" s="66"/>
      <c r="T1266" s="66"/>
    </row>
    <row r="1267" spans="15:20" x14ac:dyDescent="0.2">
      <c r="O1267" s="66"/>
      <c r="P1267" s="66"/>
      <c r="Q1267" s="66"/>
      <c r="R1267" s="66"/>
      <c r="S1267" s="66"/>
      <c r="T1267" s="66"/>
    </row>
    <row r="1268" spans="15:20" x14ac:dyDescent="0.2">
      <c r="O1268" s="66"/>
      <c r="P1268" s="66"/>
      <c r="Q1268" s="66"/>
      <c r="R1268" s="66"/>
      <c r="S1268" s="66"/>
      <c r="T1268" s="66"/>
    </row>
    <row r="1269" spans="15:20" x14ac:dyDescent="0.2">
      <c r="O1269" s="66"/>
      <c r="P1269" s="66"/>
      <c r="Q1269" s="66"/>
      <c r="R1269" s="66"/>
      <c r="S1269" s="66"/>
      <c r="T1269" s="66"/>
    </row>
    <row r="1270" spans="15:20" x14ac:dyDescent="0.2">
      <c r="O1270" s="66"/>
      <c r="P1270" s="66"/>
      <c r="Q1270" s="66"/>
      <c r="R1270" s="66"/>
      <c r="S1270" s="66"/>
      <c r="T1270" s="66"/>
    </row>
    <row r="1271" spans="15:20" x14ac:dyDescent="0.2">
      <c r="O1271" s="66"/>
      <c r="P1271" s="66"/>
      <c r="Q1271" s="66"/>
      <c r="R1271" s="66"/>
      <c r="S1271" s="66"/>
      <c r="T1271" s="66"/>
    </row>
    <row r="1272" spans="15:20" x14ac:dyDescent="0.2">
      <c r="O1272" s="66"/>
      <c r="P1272" s="66"/>
      <c r="Q1272" s="66"/>
      <c r="R1272" s="66"/>
      <c r="S1272" s="66"/>
      <c r="T1272" s="66"/>
    </row>
    <row r="1273" spans="15:20" x14ac:dyDescent="0.2">
      <c r="O1273" s="66"/>
      <c r="P1273" s="66"/>
      <c r="Q1273" s="66"/>
      <c r="R1273" s="66"/>
      <c r="S1273" s="66"/>
      <c r="T1273" s="66"/>
    </row>
    <row r="1274" spans="15:20" x14ac:dyDescent="0.2">
      <c r="O1274" s="66"/>
      <c r="P1274" s="66"/>
      <c r="Q1274" s="66"/>
      <c r="R1274" s="66"/>
      <c r="S1274" s="66"/>
      <c r="T1274" s="66"/>
    </row>
    <row r="1275" spans="15:20" x14ac:dyDescent="0.2">
      <c r="O1275" s="66"/>
      <c r="P1275" s="66"/>
      <c r="Q1275" s="66"/>
      <c r="R1275" s="66"/>
      <c r="S1275" s="66"/>
      <c r="T1275" s="66"/>
    </row>
    <row r="1276" spans="15:20" x14ac:dyDescent="0.2">
      <c r="O1276" s="66"/>
      <c r="P1276" s="66"/>
      <c r="Q1276" s="66"/>
      <c r="R1276" s="66"/>
      <c r="S1276" s="66"/>
      <c r="T1276" s="66"/>
    </row>
    <row r="1277" spans="15:20" x14ac:dyDescent="0.2">
      <c r="O1277" s="66"/>
      <c r="P1277" s="66"/>
      <c r="Q1277" s="66"/>
      <c r="R1277" s="66"/>
      <c r="S1277" s="66"/>
      <c r="T1277" s="66"/>
    </row>
    <row r="1278" spans="15:20" x14ac:dyDescent="0.2">
      <c r="O1278" s="66"/>
      <c r="P1278" s="66"/>
      <c r="Q1278" s="66"/>
      <c r="R1278" s="66"/>
      <c r="S1278" s="66"/>
      <c r="T1278" s="66"/>
    </row>
    <row r="1279" spans="15:20" x14ac:dyDescent="0.2">
      <c r="O1279" s="66"/>
      <c r="P1279" s="66"/>
      <c r="Q1279" s="66"/>
      <c r="R1279" s="66"/>
      <c r="S1279" s="66"/>
      <c r="T1279" s="66"/>
    </row>
    <row r="1280" spans="15:20" x14ac:dyDescent="0.2">
      <c r="O1280" s="66"/>
      <c r="P1280" s="66"/>
      <c r="Q1280" s="66"/>
      <c r="R1280" s="66"/>
      <c r="S1280" s="66"/>
      <c r="T1280" s="66"/>
    </row>
    <row r="1281" spans="15:20" x14ac:dyDescent="0.2">
      <c r="O1281" s="66"/>
      <c r="P1281" s="66"/>
      <c r="Q1281" s="66"/>
      <c r="R1281" s="66"/>
      <c r="S1281" s="66"/>
      <c r="T1281" s="66"/>
    </row>
    <row r="1282" spans="15:20" x14ac:dyDescent="0.2">
      <c r="O1282" s="66"/>
      <c r="P1282" s="66"/>
      <c r="Q1282" s="66"/>
      <c r="R1282" s="66"/>
      <c r="S1282" s="66"/>
      <c r="T1282" s="66"/>
    </row>
    <row r="1283" spans="15:20" x14ac:dyDescent="0.2">
      <c r="O1283" s="66"/>
      <c r="P1283" s="66"/>
      <c r="Q1283" s="66"/>
      <c r="R1283" s="66"/>
      <c r="S1283" s="66"/>
      <c r="T1283" s="66"/>
    </row>
    <row r="1284" spans="15:20" x14ac:dyDescent="0.2">
      <c r="O1284" s="66"/>
      <c r="P1284" s="66"/>
      <c r="Q1284" s="66"/>
      <c r="R1284" s="66"/>
      <c r="S1284" s="66"/>
      <c r="T1284" s="66"/>
    </row>
    <row r="1285" spans="15:20" x14ac:dyDescent="0.2">
      <c r="O1285" s="66"/>
      <c r="P1285" s="66"/>
      <c r="Q1285" s="66"/>
      <c r="R1285" s="66"/>
      <c r="S1285" s="66"/>
      <c r="T1285" s="66"/>
    </row>
    <row r="1286" spans="15:20" x14ac:dyDescent="0.2">
      <c r="O1286" s="66"/>
      <c r="P1286" s="66"/>
      <c r="Q1286" s="66"/>
      <c r="R1286" s="66"/>
      <c r="S1286" s="66"/>
      <c r="T1286" s="66"/>
    </row>
    <row r="1287" spans="15:20" x14ac:dyDescent="0.2">
      <c r="O1287" s="66"/>
      <c r="P1287" s="66"/>
      <c r="Q1287" s="66"/>
      <c r="R1287" s="66"/>
      <c r="S1287" s="66"/>
      <c r="T1287" s="66"/>
    </row>
    <row r="1288" spans="15:20" x14ac:dyDescent="0.2">
      <c r="O1288" s="66"/>
      <c r="P1288" s="66"/>
      <c r="Q1288" s="66"/>
      <c r="R1288" s="66"/>
      <c r="S1288" s="66"/>
      <c r="T1288" s="66"/>
    </row>
    <row r="1289" spans="15:20" x14ac:dyDescent="0.2">
      <c r="O1289" s="66"/>
      <c r="P1289" s="66"/>
      <c r="Q1289" s="66"/>
      <c r="R1289" s="66"/>
      <c r="S1289" s="66"/>
      <c r="T1289" s="66"/>
    </row>
    <row r="1290" spans="15:20" x14ac:dyDescent="0.2">
      <c r="O1290" s="66"/>
      <c r="P1290" s="66"/>
      <c r="Q1290" s="66"/>
      <c r="R1290" s="66"/>
      <c r="S1290" s="66"/>
      <c r="T1290" s="66"/>
    </row>
    <row r="1291" spans="15:20" x14ac:dyDescent="0.2">
      <c r="O1291" s="66"/>
      <c r="P1291" s="66"/>
      <c r="Q1291" s="66"/>
      <c r="R1291" s="66"/>
      <c r="S1291" s="66"/>
      <c r="T1291" s="66"/>
    </row>
    <row r="1292" spans="15:20" x14ac:dyDescent="0.2">
      <c r="O1292" s="66"/>
      <c r="P1292" s="66"/>
      <c r="Q1292" s="66"/>
      <c r="R1292" s="66"/>
      <c r="S1292" s="66"/>
      <c r="T1292" s="66"/>
    </row>
    <row r="1293" spans="15:20" x14ac:dyDescent="0.2">
      <c r="O1293" s="66"/>
      <c r="P1293" s="66"/>
      <c r="Q1293" s="66"/>
      <c r="R1293" s="66"/>
      <c r="S1293" s="66"/>
      <c r="T1293" s="66"/>
    </row>
    <row r="1294" spans="15:20" x14ac:dyDescent="0.2">
      <c r="O1294" s="66"/>
      <c r="P1294" s="66"/>
      <c r="Q1294" s="66"/>
      <c r="R1294" s="66"/>
      <c r="S1294" s="66"/>
      <c r="T1294" s="66"/>
    </row>
    <row r="1295" spans="15:20" x14ac:dyDescent="0.2">
      <c r="O1295" s="66"/>
      <c r="P1295" s="66"/>
      <c r="Q1295" s="66"/>
      <c r="R1295" s="66"/>
      <c r="S1295" s="66"/>
      <c r="T1295" s="66"/>
    </row>
    <row r="1296" spans="15:20" x14ac:dyDescent="0.2">
      <c r="O1296" s="66"/>
      <c r="P1296" s="66"/>
      <c r="Q1296" s="66"/>
      <c r="R1296" s="66"/>
      <c r="S1296" s="66"/>
      <c r="T1296" s="66"/>
    </row>
    <row r="1297" spans="15:20" x14ac:dyDescent="0.2">
      <c r="O1297" s="66"/>
      <c r="P1297" s="66"/>
      <c r="Q1297" s="66"/>
      <c r="R1297" s="66"/>
      <c r="S1297" s="66"/>
      <c r="T1297" s="66"/>
    </row>
    <row r="1298" spans="15:20" x14ac:dyDescent="0.2">
      <c r="O1298" s="66"/>
      <c r="P1298" s="66"/>
      <c r="Q1298" s="66"/>
      <c r="R1298" s="66"/>
      <c r="S1298" s="66"/>
      <c r="T1298" s="66"/>
    </row>
    <row r="1299" spans="15:20" x14ac:dyDescent="0.2">
      <c r="O1299" s="66"/>
      <c r="P1299" s="66"/>
      <c r="Q1299" s="66"/>
      <c r="R1299" s="66"/>
      <c r="S1299" s="66"/>
      <c r="T1299" s="66"/>
    </row>
    <row r="1300" spans="15:20" x14ac:dyDescent="0.2">
      <c r="O1300" s="66"/>
      <c r="P1300" s="66"/>
      <c r="Q1300" s="66"/>
      <c r="R1300" s="66"/>
      <c r="S1300" s="66"/>
      <c r="T1300" s="66"/>
    </row>
    <row r="1301" spans="15:20" x14ac:dyDescent="0.2">
      <c r="O1301" s="66"/>
      <c r="P1301" s="66"/>
      <c r="Q1301" s="66"/>
      <c r="R1301" s="66"/>
      <c r="S1301" s="66"/>
      <c r="T1301" s="66"/>
    </row>
    <row r="1302" spans="15:20" x14ac:dyDescent="0.2">
      <c r="O1302" s="66"/>
      <c r="P1302" s="66"/>
      <c r="Q1302" s="66"/>
      <c r="R1302" s="66"/>
      <c r="S1302" s="66"/>
      <c r="T1302" s="66"/>
    </row>
    <row r="1303" spans="15:20" x14ac:dyDescent="0.2">
      <c r="O1303" s="66"/>
      <c r="P1303" s="66"/>
      <c r="Q1303" s="66"/>
      <c r="R1303" s="66"/>
      <c r="S1303" s="66"/>
      <c r="T1303" s="66"/>
    </row>
    <row r="1304" spans="15:20" x14ac:dyDescent="0.2">
      <c r="O1304" s="66"/>
      <c r="P1304" s="66"/>
      <c r="Q1304" s="66"/>
      <c r="R1304" s="66"/>
      <c r="S1304" s="66"/>
      <c r="T1304" s="66"/>
    </row>
    <row r="1305" spans="15:20" x14ac:dyDescent="0.2">
      <c r="O1305" s="66"/>
      <c r="P1305" s="66"/>
      <c r="Q1305" s="66"/>
      <c r="R1305" s="66"/>
      <c r="S1305" s="66"/>
      <c r="T1305" s="66"/>
    </row>
    <row r="1306" spans="15:20" x14ac:dyDescent="0.2">
      <c r="O1306" s="66"/>
      <c r="P1306" s="66"/>
      <c r="Q1306" s="66"/>
      <c r="R1306" s="66"/>
      <c r="S1306" s="66"/>
      <c r="T1306" s="66"/>
    </row>
    <row r="1307" spans="15:20" x14ac:dyDescent="0.2">
      <c r="O1307" s="66"/>
      <c r="P1307" s="66"/>
      <c r="Q1307" s="66"/>
      <c r="R1307" s="66"/>
      <c r="S1307" s="66"/>
      <c r="T1307" s="66"/>
    </row>
    <row r="1308" spans="15:20" x14ac:dyDescent="0.2">
      <c r="O1308" s="66"/>
      <c r="P1308" s="66"/>
      <c r="Q1308" s="66"/>
      <c r="R1308" s="66"/>
      <c r="S1308" s="66"/>
      <c r="T1308" s="66"/>
    </row>
    <row r="1309" spans="15:20" x14ac:dyDescent="0.2">
      <c r="O1309" s="66"/>
      <c r="P1309" s="66"/>
      <c r="Q1309" s="66"/>
      <c r="R1309" s="66"/>
      <c r="S1309" s="66"/>
      <c r="T1309" s="66"/>
    </row>
    <row r="1310" spans="15:20" x14ac:dyDescent="0.2">
      <c r="O1310" s="66"/>
      <c r="P1310" s="66"/>
      <c r="Q1310" s="66"/>
      <c r="R1310" s="66"/>
      <c r="S1310" s="66"/>
      <c r="T1310" s="66"/>
    </row>
    <row r="1311" spans="15:20" x14ac:dyDescent="0.2">
      <c r="O1311" s="66"/>
      <c r="P1311" s="66"/>
      <c r="Q1311" s="66"/>
      <c r="R1311" s="66"/>
      <c r="S1311" s="66"/>
      <c r="T1311" s="66"/>
    </row>
    <row r="1312" spans="15:20" x14ac:dyDescent="0.2">
      <c r="O1312" s="66"/>
      <c r="P1312" s="66"/>
      <c r="Q1312" s="66"/>
      <c r="R1312" s="66"/>
      <c r="S1312" s="66"/>
      <c r="T1312" s="66"/>
    </row>
    <row r="1313" spans="15:20" x14ac:dyDescent="0.2">
      <c r="O1313" s="66"/>
      <c r="P1313" s="66"/>
      <c r="Q1313" s="66"/>
      <c r="R1313" s="66"/>
      <c r="S1313" s="66"/>
      <c r="T1313" s="66"/>
    </row>
    <row r="1314" spans="15:20" x14ac:dyDescent="0.2">
      <c r="O1314" s="66"/>
      <c r="P1314" s="66"/>
      <c r="Q1314" s="66"/>
      <c r="R1314" s="66"/>
      <c r="S1314" s="66"/>
      <c r="T1314" s="66"/>
    </row>
    <row r="1315" spans="15:20" x14ac:dyDescent="0.2">
      <c r="O1315" s="66"/>
      <c r="P1315" s="66"/>
      <c r="Q1315" s="66"/>
      <c r="R1315" s="66"/>
      <c r="S1315" s="66"/>
      <c r="T1315" s="66"/>
    </row>
    <row r="1316" spans="15:20" x14ac:dyDescent="0.2">
      <c r="O1316" s="66"/>
      <c r="P1316" s="66"/>
      <c r="Q1316" s="66"/>
      <c r="R1316" s="66"/>
      <c r="S1316" s="66"/>
      <c r="T1316" s="66"/>
    </row>
    <row r="1317" spans="15:20" x14ac:dyDescent="0.2">
      <c r="O1317" s="66"/>
      <c r="P1317" s="66"/>
      <c r="Q1317" s="66"/>
      <c r="R1317" s="66"/>
      <c r="S1317" s="66"/>
      <c r="T1317" s="66"/>
    </row>
    <row r="1318" spans="15:20" x14ac:dyDescent="0.2">
      <c r="O1318" s="66"/>
      <c r="P1318" s="66"/>
      <c r="Q1318" s="66"/>
      <c r="R1318" s="66"/>
      <c r="S1318" s="66"/>
      <c r="T1318" s="66"/>
    </row>
    <row r="1319" spans="15:20" x14ac:dyDescent="0.2">
      <c r="O1319" s="66"/>
      <c r="P1319" s="66"/>
      <c r="Q1319" s="66"/>
      <c r="R1319" s="66"/>
      <c r="S1319" s="66"/>
      <c r="T1319" s="66"/>
    </row>
    <row r="1320" spans="15:20" x14ac:dyDescent="0.2">
      <c r="O1320" s="66"/>
      <c r="P1320" s="66"/>
      <c r="Q1320" s="66"/>
      <c r="R1320" s="66"/>
      <c r="S1320" s="66"/>
      <c r="T1320" s="66"/>
    </row>
    <row r="1321" spans="15:20" x14ac:dyDescent="0.2">
      <c r="O1321" s="66"/>
      <c r="P1321" s="66"/>
      <c r="Q1321" s="66"/>
      <c r="R1321" s="66"/>
      <c r="S1321" s="66"/>
      <c r="T1321" s="66"/>
    </row>
    <row r="1322" spans="15:20" x14ac:dyDescent="0.2">
      <c r="O1322" s="66"/>
      <c r="P1322" s="66"/>
      <c r="Q1322" s="66"/>
      <c r="R1322" s="66"/>
      <c r="S1322" s="66"/>
      <c r="T1322" s="66"/>
    </row>
    <row r="1323" spans="15:20" x14ac:dyDescent="0.2">
      <c r="O1323" s="66"/>
      <c r="P1323" s="66"/>
      <c r="Q1323" s="66"/>
      <c r="R1323" s="66"/>
      <c r="S1323" s="66"/>
      <c r="T1323" s="66"/>
    </row>
    <row r="1324" spans="15:20" x14ac:dyDescent="0.2">
      <c r="O1324" s="66"/>
      <c r="P1324" s="66"/>
      <c r="Q1324" s="66"/>
      <c r="R1324" s="66"/>
      <c r="S1324" s="66"/>
      <c r="T1324" s="66"/>
    </row>
    <row r="1325" spans="15:20" x14ac:dyDescent="0.2">
      <c r="O1325" s="66"/>
      <c r="P1325" s="66"/>
      <c r="Q1325" s="66"/>
      <c r="R1325" s="66"/>
      <c r="S1325" s="66"/>
      <c r="T1325" s="66"/>
    </row>
    <row r="1326" spans="15:20" x14ac:dyDescent="0.2">
      <c r="O1326" s="66"/>
      <c r="P1326" s="66"/>
      <c r="Q1326" s="66"/>
      <c r="R1326" s="66"/>
      <c r="S1326" s="66"/>
      <c r="T1326" s="66"/>
    </row>
    <row r="1327" spans="15:20" x14ac:dyDescent="0.2">
      <c r="O1327" s="66"/>
      <c r="P1327" s="66"/>
      <c r="Q1327" s="66"/>
      <c r="R1327" s="66"/>
      <c r="S1327" s="66"/>
      <c r="T1327" s="66"/>
    </row>
    <row r="1328" spans="15:20" x14ac:dyDescent="0.2">
      <c r="O1328" s="66"/>
      <c r="P1328" s="66"/>
      <c r="Q1328" s="66"/>
      <c r="R1328" s="66"/>
      <c r="S1328" s="66"/>
      <c r="T1328" s="66"/>
    </row>
    <row r="1329" spans="15:20" x14ac:dyDescent="0.2">
      <c r="O1329" s="66"/>
      <c r="P1329" s="66"/>
      <c r="Q1329" s="66"/>
      <c r="R1329" s="66"/>
      <c r="S1329" s="66"/>
      <c r="T1329" s="66"/>
    </row>
    <row r="1330" spans="15:20" x14ac:dyDescent="0.2">
      <c r="O1330" s="66"/>
      <c r="P1330" s="66"/>
      <c r="Q1330" s="66"/>
      <c r="R1330" s="66"/>
      <c r="S1330" s="66"/>
      <c r="T1330" s="66"/>
    </row>
    <row r="1331" spans="15:20" x14ac:dyDescent="0.2">
      <c r="O1331" s="66"/>
      <c r="P1331" s="66"/>
      <c r="Q1331" s="66"/>
      <c r="R1331" s="66"/>
      <c r="S1331" s="66"/>
      <c r="T1331" s="66"/>
    </row>
    <row r="1332" spans="15:20" x14ac:dyDescent="0.2">
      <c r="O1332" s="66"/>
      <c r="P1332" s="66"/>
      <c r="Q1332" s="66"/>
      <c r="R1332" s="66"/>
      <c r="S1332" s="66"/>
      <c r="T1332" s="66"/>
    </row>
    <row r="1333" spans="15:20" x14ac:dyDescent="0.2">
      <c r="O1333" s="66"/>
      <c r="P1333" s="66"/>
      <c r="Q1333" s="66"/>
      <c r="R1333" s="66"/>
      <c r="S1333" s="66"/>
      <c r="T1333" s="66"/>
    </row>
    <row r="1334" spans="15:20" x14ac:dyDescent="0.2">
      <c r="O1334" s="66"/>
      <c r="P1334" s="66"/>
      <c r="Q1334" s="66"/>
      <c r="R1334" s="66"/>
      <c r="S1334" s="66"/>
      <c r="T1334" s="66"/>
    </row>
    <row r="1335" spans="15:20" x14ac:dyDescent="0.2">
      <c r="O1335" s="66"/>
      <c r="P1335" s="66"/>
      <c r="Q1335" s="66"/>
      <c r="R1335" s="66"/>
      <c r="S1335" s="66"/>
      <c r="T1335" s="66"/>
    </row>
    <row r="1336" spans="15:20" x14ac:dyDescent="0.2">
      <c r="O1336" s="66"/>
      <c r="P1336" s="66"/>
      <c r="Q1336" s="66"/>
      <c r="R1336" s="66"/>
      <c r="S1336" s="66"/>
      <c r="T1336" s="66"/>
    </row>
    <row r="1337" spans="15:20" x14ac:dyDescent="0.2">
      <c r="O1337" s="66"/>
      <c r="P1337" s="66"/>
      <c r="Q1337" s="66"/>
      <c r="R1337" s="66"/>
      <c r="S1337" s="66"/>
      <c r="T1337" s="66"/>
    </row>
    <row r="1338" spans="15:20" x14ac:dyDescent="0.2">
      <c r="O1338" s="66"/>
      <c r="P1338" s="66"/>
      <c r="Q1338" s="66"/>
      <c r="R1338" s="66"/>
      <c r="S1338" s="66"/>
      <c r="T1338" s="66"/>
    </row>
    <row r="1339" spans="15:20" x14ac:dyDescent="0.2">
      <c r="O1339" s="66"/>
      <c r="P1339" s="66"/>
      <c r="Q1339" s="66"/>
      <c r="R1339" s="66"/>
      <c r="S1339" s="66"/>
      <c r="T1339" s="66"/>
    </row>
    <row r="1340" spans="15:20" x14ac:dyDescent="0.2">
      <c r="O1340" s="66"/>
      <c r="P1340" s="66"/>
      <c r="Q1340" s="66"/>
      <c r="R1340" s="66"/>
      <c r="S1340" s="66"/>
      <c r="T1340" s="66"/>
    </row>
    <row r="1341" spans="15:20" x14ac:dyDescent="0.2">
      <c r="O1341" s="66"/>
      <c r="P1341" s="66"/>
      <c r="Q1341" s="66"/>
      <c r="R1341" s="66"/>
      <c r="S1341" s="66"/>
      <c r="T1341" s="66"/>
    </row>
    <row r="1342" spans="15:20" x14ac:dyDescent="0.2">
      <c r="O1342" s="66"/>
      <c r="P1342" s="66"/>
      <c r="Q1342" s="66"/>
      <c r="R1342" s="66"/>
      <c r="S1342" s="66"/>
      <c r="T1342" s="66"/>
    </row>
    <row r="1343" spans="15:20" x14ac:dyDescent="0.2">
      <c r="O1343" s="66"/>
      <c r="P1343" s="66"/>
      <c r="Q1343" s="66"/>
      <c r="R1343" s="66"/>
      <c r="S1343" s="66"/>
      <c r="T1343" s="66"/>
    </row>
    <row r="1344" spans="15:20" x14ac:dyDescent="0.2">
      <c r="O1344" s="66"/>
      <c r="P1344" s="66"/>
      <c r="Q1344" s="66"/>
      <c r="R1344" s="66"/>
      <c r="S1344" s="66"/>
      <c r="T1344" s="66"/>
    </row>
    <row r="1345" spans="15:20" x14ac:dyDescent="0.2">
      <c r="O1345" s="66"/>
      <c r="P1345" s="66"/>
      <c r="Q1345" s="66"/>
      <c r="R1345" s="66"/>
      <c r="S1345" s="66"/>
      <c r="T1345" s="66"/>
    </row>
    <row r="1346" spans="15:20" x14ac:dyDescent="0.2">
      <c r="O1346" s="66"/>
      <c r="P1346" s="66"/>
      <c r="Q1346" s="66"/>
      <c r="R1346" s="66"/>
      <c r="S1346" s="66"/>
      <c r="T1346" s="66"/>
    </row>
    <row r="1347" spans="15:20" x14ac:dyDescent="0.2">
      <c r="O1347" s="66"/>
      <c r="P1347" s="66"/>
      <c r="Q1347" s="66"/>
      <c r="R1347" s="66"/>
      <c r="S1347" s="66"/>
      <c r="T1347" s="66"/>
    </row>
    <row r="1348" spans="15:20" x14ac:dyDescent="0.2">
      <c r="O1348" s="66"/>
      <c r="P1348" s="66"/>
      <c r="Q1348" s="66"/>
      <c r="R1348" s="66"/>
      <c r="S1348" s="66"/>
      <c r="T1348" s="66"/>
    </row>
    <row r="1349" spans="15:20" x14ac:dyDescent="0.2">
      <c r="O1349" s="66"/>
      <c r="P1349" s="66"/>
      <c r="Q1349" s="66"/>
      <c r="R1349" s="66"/>
      <c r="S1349" s="66"/>
      <c r="T1349" s="66"/>
    </row>
    <row r="1350" spans="15:20" x14ac:dyDescent="0.2">
      <c r="O1350" s="66"/>
      <c r="P1350" s="66"/>
      <c r="Q1350" s="66"/>
      <c r="R1350" s="66"/>
      <c r="S1350" s="66"/>
      <c r="T1350" s="66"/>
    </row>
    <row r="1351" spans="15:20" x14ac:dyDescent="0.2">
      <c r="O1351" s="66"/>
      <c r="P1351" s="66"/>
      <c r="Q1351" s="66"/>
      <c r="R1351" s="66"/>
      <c r="S1351" s="66"/>
      <c r="T1351" s="66"/>
    </row>
    <row r="1352" spans="15:20" x14ac:dyDescent="0.2">
      <c r="O1352" s="66"/>
      <c r="P1352" s="66"/>
      <c r="Q1352" s="66"/>
      <c r="R1352" s="66"/>
      <c r="S1352" s="66"/>
      <c r="T1352" s="66"/>
    </row>
    <row r="1353" spans="15:20" x14ac:dyDescent="0.2">
      <c r="O1353" s="66"/>
      <c r="P1353" s="66"/>
      <c r="Q1353" s="66"/>
      <c r="R1353" s="66"/>
      <c r="S1353" s="66"/>
      <c r="T1353" s="66"/>
    </row>
    <row r="1354" spans="15:20" x14ac:dyDescent="0.2">
      <c r="O1354" s="66"/>
      <c r="P1354" s="66"/>
      <c r="Q1354" s="66"/>
      <c r="R1354" s="66"/>
      <c r="S1354" s="66"/>
      <c r="T1354" s="66"/>
    </row>
    <row r="1355" spans="15:20" x14ac:dyDescent="0.2">
      <c r="O1355" s="66"/>
      <c r="P1355" s="66"/>
      <c r="Q1355" s="66"/>
      <c r="R1355" s="66"/>
      <c r="S1355" s="66"/>
      <c r="T1355" s="66"/>
    </row>
    <row r="1356" spans="15:20" x14ac:dyDescent="0.2">
      <c r="O1356" s="66"/>
      <c r="P1356" s="66"/>
      <c r="Q1356" s="66"/>
      <c r="R1356" s="66"/>
      <c r="S1356" s="66"/>
      <c r="T1356" s="66"/>
    </row>
    <row r="1357" spans="15:20" x14ac:dyDescent="0.2">
      <c r="O1357" s="66"/>
      <c r="P1357" s="66"/>
      <c r="Q1357" s="66"/>
      <c r="R1357" s="66"/>
      <c r="S1357" s="66"/>
      <c r="T1357" s="66"/>
    </row>
    <row r="1358" spans="15:20" x14ac:dyDescent="0.2">
      <c r="O1358" s="66"/>
      <c r="P1358" s="66"/>
      <c r="Q1358" s="66"/>
      <c r="R1358" s="66"/>
      <c r="S1358" s="66"/>
      <c r="T1358" s="66"/>
    </row>
    <row r="1359" spans="15:20" x14ac:dyDescent="0.2">
      <c r="O1359" s="66"/>
      <c r="P1359" s="66"/>
      <c r="Q1359" s="66"/>
      <c r="R1359" s="66"/>
      <c r="S1359" s="66"/>
      <c r="T1359" s="66"/>
    </row>
    <row r="1360" spans="15:20" x14ac:dyDescent="0.2">
      <c r="O1360" s="66"/>
      <c r="P1360" s="66"/>
      <c r="Q1360" s="66"/>
      <c r="R1360" s="66"/>
      <c r="S1360" s="66"/>
      <c r="T1360" s="66"/>
    </row>
    <row r="1361" spans="15:20" x14ac:dyDescent="0.2">
      <c r="O1361" s="66"/>
      <c r="P1361" s="66"/>
      <c r="Q1361" s="66"/>
      <c r="R1361" s="66"/>
      <c r="S1361" s="66"/>
      <c r="T1361" s="66"/>
    </row>
    <row r="1362" spans="15:20" x14ac:dyDescent="0.2">
      <c r="O1362" s="66"/>
      <c r="P1362" s="66"/>
      <c r="Q1362" s="66"/>
      <c r="R1362" s="66"/>
      <c r="S1362" s="66"/>
      <c r="T1362" s="66"/>
    </row>
    <row r="1363" spans="15:20" x14ac:dyDescent="0.2">
      <c r="O1363" s="66"/>
      <c r="P1363" s="66"/>
      <c r="Q1363" s="66"/>
      <c r="R1363" s="66"/>
      <c r="S1363" s="66"/>
      <c r="T1363" s="66"/>
    </row>
    <row r="1364" spans="15:20" x14ac:dyDescent="0.2">
      <c r="O1364" s="66"/>
      <c r="P1364" s="66"/>
      <c r="Q1364" s="66"/>
      <c r="R1364" s="66"/>
      <c r="S1364" s="66"/>
      <c r="T1364" s="66"/>
    </row>
    <row r="1365" spans="15:20" x14ac:dyDescent="0.2">
      <c r="O1365" s="66"/>
      <c r="P1365" s="66"/>
      <c r="Q1365" s="66"/>
      <c r="R1365" s="66"/>
      <c r="S1365" s="66"/>
      <c r="T1365" s="66"/>
    </row>
    <row r="1366" spans="15:20" x14ac:dyDescent="0.2">
      <c r="O1366" s="66"/>
      <c r="P1366" s="66"/>
      <c r="Q1366" s="66"/>
      <c r="R1366" s="66"/>
      <c r="S1366" s="66"/>
      <c r="T1366" s="66"/>
    </row>
    <row r="1367" spans="15:20" x14ac:dyDescent="0.2">
      <c r="O1367" s="66"/>
      <c r="P1367" s="66"/>
      <c r="Q1367" s="66"/>
      <c r="R1367" s="66"/>
      <c r="S1367" s="66"/>
      <c r="T1367" s="66"/>
    </row>
    <row r="1368" spans="15:20" x14ac:dyDescent="0.2">
      <c r="O1368" s="66"/>
      <c r="P1368" s="66"/>
      <c r="Q1368" s="66"/>
      <c r="R1368" s="66"/>
      <c r="S1368" s="66"/>
      <c r="T1368" s="66"/>
    </row>
    <row r="1369" spans="15:20" x14ac:dyDescent="0.2">
      <c r="O1369" s="66"/>
      <c r="P1369" s="66"/>
      <c r="Q1369" s="66"/>
      <c r="R1369" s="66"/>
      <c r="S1369" s="66"/>
      <c r="T1369" s="66"/>
    </row>
    <row r="1370" spans="15:20" x14ac:dyDescent="0.2">
      <c r="O1370" s="66"/>
      <c r="P1370" s="66"/>
      <c r="Q1370" s="66"/>
      <c r="R1370" s="66"/>
      <c r="S1370" s="66"/>
      <c r="T1370" s="66"/>
    </row>
    <row r="1371" spans="15:20" x14ac:dyDescent="0.2">
      <c r="O1371" s="66"/>
      <c r="P1371" s="66"/>
      <c r="Q1371" s="66"/>
      <c r="R1371" s="66"/>
      <c r="S1371" s="66"/>
      <c r="T1371" s="66"/>
    </row>
    <row r="1372" spans="15:20" x14ac:dyDescent="0.2">
      <c r="O1372" s="66"/>
      <c r="P1372" s="66"/>
      <c r="Q1372" s="66"/>
      <c r="R1372" s="66"/>
      <c r="S1372" s="66"/>
      <c r="T1372" s="66"/>
    </row>
    <row r="1373" spans="15:20" x14ac:dyDescent="0.2">
      <c r="O1373" s="66"/>
      <c r="P1373" s="66"/>
      <c r="Q1373" s="66"/>
      <c r="R1373" s="66"/>
      <c r="S1373" s="66"/>
      <c r="T1373" s="66"/>
    </row>
    <row r="1374" spans="15:20" x14ac:dyDescent="0.2">
      <c r="O1374" s="66"/>
      <c r="P1374" s="66"/>
      <c r="Q1374" s="66"/>
      <c r="R1374" s="66"/>
      <c r="S1374" s="66"/>
      <c r="T1374" s="66"/>
    </row>
    <row r="1375" spans="15:20" x14ac:dyDescent="0.2">
      <c r="O1375" s="66"/>
      <c r="P1375" s="66"/>
      <c r="Q1375" s="66"/>
      <c r="R1375" s="66"/>
      <c r="S1375" s="66"/>
      <c r="T1375" s="66"/>
    </row>
    <row r="1376" spans="15:20" x14ac:dyDescent="0.2">
      <c r="O1376" s="66"/>
      <c r="P1376" s="66"/>
      <c r="Q1376" s="66"/>
      <c r="R1376" s="66"/>
      <c r="S1376" s="66"/>
      <c r="T1376" s="66"/>
    </row>
    <row r="1377" spans="15:20" x14ac:dyDescent="0.2">
      <c r="O1377" s="66"/>
      <c r="P1377" s="66"/>
      <c r="Q1377" s="66"/>
      <c r="R1377" s="66"/>
      <c r="S1377" s="66"/>
      <c r="T1377" s="66"/>
    </row>
    <row r="1378" spans="15:20" x14ac:dyDescent="0.2">
      <c r="O1378" s="66"/>
      <c r="P1378" s="66"/>
      <c r="Q1378" s="66"/>
      <c r="R1378" s="66"/>
      <c r="S1378" s="66"/>
      <c r="T1378" s="66"/>
    </row>
    <row r="1379" spans="15:20" x14ac:dyDescent="0.2">
      <c r="O1379" s="66"/>
      <c r="P1379" s="66"/>
      <c r="Q1379" s="66"/>
      <c r="R1379" s="66"/>
      <c r="S1379" s="66"/>
      <c r="T1379" s="66"/>
    </row>
    <row r="1380" spans="15:20" x14ac:dyDescent="0.2">
      <c r="O1380" s="66"/>
      <c r="P1380" s="66"/>
      <c r="Q1380" s="66"/>
      <c r="R1380" s="66"/>
      <c r="S1380" s="66"/>
      <c r="T1380" s="66"/>
    </row>
    <row r="1381" spans="15:20" x14ac:dyDescent="0.2">
      <c r="O1381" s="66"/>
      <c r="P1381" s="66"/>
      <c r="Q1381" s="66"/>
      <c r="R1381" s="66"/>
      <c r="S1381" s="66"/>
      <c r="T1381" s="66"/>
    </row>
    <row r="1382" spans="15:20" x14ac:dyDescent="0.2">
      <c r="O1382" s="66"/>
      <c r="P1382" s="66"/>
      <c r="Q1382" s="66"/>
      <c r="R1382" s="66"/>
      <c r="S1382" s="66"/>
      <c r="T1382" s="66"/>
    </row>
    <row r="1383" spans="15:20" x14ac:dyDescent="0.2">
      <c r="O1383" s="66"/>
      <c r="P1383" s="66"/>
      <c r="Q1383" s="66"/>
      <c r="R1383" s="66"/>
      <c r="S1383" s="66"/>
      <c r="T1383" s="66"/>
    </row>
    <row r="1384" spans="15:20" x14ac:dyDescent="0.2">
      <c r="O1384" s="66"/>
      <c r="P1384" s="66"/>
      <c r="Q1384" s="66"/>
      <c r="R1384" s="66"/>
      <c r="S1384" s="66"/>
      <c r="T1384" s="66"/>
    </row>
    <row r="1385" spans="15:20" x14ac:dyDescent="0.2">
      <c r="O1385" s="66"/>
      <c r="P1385" s="66"/>
      <c r="Q1385" s="66"/>
      <c r="R1385" s="66"/>
      <c r="S1385" s="66"/>
      <c r="T1385" s="66"/>
    </row>
    <row r="1386" spans="15:20" x14ac:dyDescent="0.2">
      <c r="O1386" s="66"/>
      <c r="P1386" s="66"/>
      <c r="Q1386" s="66"/>
      <c r="R1386" s="66"/>
      <c r="S1386" s="66"/>
      <c r="T1386" s="66"/>
    </row>
    <row r="1387" spans="15:20" x14ac:dyDescent="0.2">
      <c r="O1387" s="66"/>
      <c r="P1387" s="66"/>
      <c r="Q1387" s="66"/>
      <c r="R1387" s="66"/>
      <c r="S1387" s="66"/>
      <c r="T1387" s="66"/>
    </row>
    <row r="1388" spans="15:20" x14ac:dyDescent="0.2">
      <c r="O1388" s="66"/>
      <c r="P1388" s="66"/>
      <c r="Q1388" s="66"/>
      <c r="R1388" s="66"/>
      <c r="S1388" s="66"/>
      <c r="T1388" s="66"/>
    </row>
    <row r="1389" spans="15:20" x14ac:dyDescent="0.2">
      <c r="O1389" s="66"/>
      <c r="P1389" s="66"/>
      <c r="Q1389" s="66"/>
      <c r="R1389" s="66"/>
      <c r="S1389" s="66"/>
      <c r="T1389" s="66"/>
    </row>
    <row r="1390" spans="15:20" x14ac:dyDescent="0.2">
      <c r="O1390" s="66"/>
      <c r="P1390" s="66"/>
      <c r="Q1390" s="66"/>
      <c r="R1390" s="66"/>
      <c r="S1390" s="66"/>
      <c r="T1390" s="66"/>
    </row>
    <row r="1391" spans="15:20" x14ac:dyDescent="0.2">
      <c r="O1391" s="66"/>
      <c r="P1391" s="66"/>
      <c r="Q1391" s="66"/>
      <c r="R1391" s="66"/>
      <c r="S1391" s="66"/>
      <c r="T1391" s="66"/>
    </row>
    <row r="1392" spans="15:20" x14ac:dyDescent="0.2">
      <c r="O1392" s="66"/>
      <c r="P1392" s="66"/>
      <c r="Q1392" s="66"/>
      <c r="R1392" s="66"/>
      <c r="S1392" s="66"/>
      <c r="T1392" s="66"/>
    </row>
    <row r="1393" spans="15:20" x14ac:dyDescent="0.2">
      <c r="O1393" s="66"/>
      <c r="P1393" s="66"/>
      <c r="Q1393" s="66"/>
      <c r="R1393" s="66"/>
      <c r="S1393" s="66"/>
      <c r="T1393" s="66"/>
    </row>
    <row r="1394" spans="15:20" x14ac:dyDescent="0.2">
      <c r="O1394" s="66"/>
      <c r="P1394" s="66"/>
      <c r="Q1394" s="66"/>
      <c r="R1394" s="66"/>
      <c r="S1394" s="66"/>
      <c r="T1394" s="66"/>
    </row>
    <row r="1395" spans="15:20" x14ac:dyDescent="0.2">
      <c r="O1395" s="66"/>
      <c r="P1395" s="66"/>
      <c r="Q1395" s="66"/>
      <c r="R1395" s="66"/>
      <c r="S1395" s="66"/>
      <c r="T1395" s="66"/>
    </row>
    <row r="1396" spans="15:20" x14ac:dyDescent="0.2">
      <c r="O1396" s="66"/>
      <c r="P1396" s="66"/>
      <c r="Q1396" s="66"/>
      <c r="R1396" s="66"/>
      <c r="S1396" s="66"/>
      <c r="T1396" s="66"/>
    </row>
    <row r="1397" spans="15:20" x14ac:dyDescent="0.2">
      <c r="O1397" s="66"/>
      <c r="P1397" s="66"/>
      <c r="Q1397" s="66"/>
      <c r="R1397" s="66"/>
      <c r="S1397" s="66"/>
      <c r="T1397" s="66"/>
    </row>
    <row r="1398" spans="15:20" x14ac:dyDescent="0.2">
      <c r="O1398" s="66"/>
      <c r="P1398" s="66"/>
      <c r="Q1398" s="66"/>
      <c r="R1398" s="66"/>
      <c r="S1398" s="66"/>
      <c r="T1398" s="66"/>
    </row>
    <row r="1399" spans="15:20" x14ac:dyDescent="0.2">
      <c r="O1399" s="66"/>
      <c r="P1399" s="66"/>
      <c r="Q1399" s="66"/>
      <c r="R1399" s="66"/>
      <c r="S1399" s="66"/>
      <c r="T1399" s="66"/>
    </row>
    <row r="1400" spans="15:20" x14ac:dyDescent="0.2">
      <c r="O1400" s="66"/>
      <c r="P1400" s="66"/>
      <c r="Q1400" s="66"/>
      <c r="R1400" s="66"/>
      <c r="S1400" s="66"/>
      <c r="T1400" s="66"/>
    </row>
    <row r="1401" spans="15:20" x14ac:dyDescent="0.2">
      <c r="O1401" s="66"/>
      <c r="P1401" s="66"/>
      <c r="Q1401" s="66"/>
      <c r="R1401" s="66"/>
      <c r="S1401" s="66"/>
      <c r="T1401" s="66"/>
    </row>
    <row r="1402" spans="15:20" x14ac:dyDescent="0.2">
      <c r="O1402" s="66"/>
      <c r="P1402" s="66"/>
      <c r="Q1402" s="66"/>
      <c r="R1402" s="66"/>
      <c r="S1402" s="66"/>
      <c r="T1402" s="66"/>
    </row>
    <row r="1403" spans="15:20" x14ac:dyDescent="0.2">
      <c r="O1403" s="66"/>
      <c r="P1403" s="66"/>
      <c r="Q1403" s="66"/>
      <c r="R1403" s="66"/>
      <c r="S1403" s="66"/>
      <c r="T1403" s="66"/>
    </row>
    <row r="1404" spans="15:20" x14ac:dyDescent="0.2">
      <c r="O1404" s="66"/>
      <c r="P1404" s="66"/>
      <c r="Q1404" s="66"/>
      <c r="R1404" s="66"/>
      <c r="S1404" s="66"/>
      <c r="T1404" s="66"/>
    </row>
    <row r="1405" spans="15:20" x14ac:dyDescent="0.2">
      <c r="O1405" s="66"/>
      <c r="P1405" s="66"/>
      <c r="Q1405" s="66"/>
      <c r="R1405" s="66"/>
      <c r="S1405" s="66"/>
      <c r="T1405" s="66"/>
    </row>
    <row r="1406" spans="15:20" x14ac:dyDescent="0.2">
      <c r="O1406" s="66"/>
      <c r="P1406" s="66"/>
      <c r="Q1406" s="66"/>
      <c r="R1406" s="66"/>
      <c r="S1406" s="66"/>
      <c r="T1406" s="66"/>
    </row>
    <row r="1407" spans="15:20" x14ac:dyDescent="0.2">
      <c r="O1407" s="66"/>
      <c r="P1407" s="66"/>
      <c r="Q1407" s="66"/>
      <c r="R1407" s="66"/>
      <c r="S1407" s="66"/>
      <c r="T1407" s="66"/>
    </row>
    <row r="1408" spans="15:20" x14ac:dyDescent="0.2">
      <c r="O1408" s="66"/>
      <c r="P1408" s="66"/>
      <c r="Q1408" s="66"/>
      <c r="R1408" s="66"/>
      <c r="S1408" s="66"/>
      <c r="T1408" s="66"/>
    </row>
    <row r="1409" spans="15:20" x14ac:dyDescent="0.2">
      <c r="O1409" s="66"/>
      <c r="P1409" s="66"/>
      <c r="Q1409" s="66"/>
      <c r="R1409" s="66"/>
      <c r="S1409" s="66"/>
      <c r="T1409" s="66"/>
    </row>
    <row r="1410" spans="15:20" x14ac:dyDescent="0.2">
      <c r="O1410" s="66"/>
      <c r="P1410" s="66"/>
      <c r="Q1410" s="66"/>
      <c r="R1410" s="66"/>
      <c r="S1410" s="66"/>
      <c r="T1410" s="66"/>
    </row>
    <row r="1411" spans="15:20" x14ac:dyDescent="0.2">
      <c r="O1411" s="66"/>
      <c r="P1411" s="66"/>
      <c r="Q1411" s="66"/>
      <c r="R1411" s="66"/>
      <c r="S1411" s="66"/>
      <c r="T1411" s="66"/>
    </row>
    <row r="1412" spans="15:20" x14ac:dyDescent="0.2">
      <c r="O1412" s="66"/>
      <c r="P1412" s="66"/>
      <c r="Q1412" s="66"/>
      <c r="R1412" s="66"/>
      <c r="S1412" s="66"/>
      <c r="T1412" s="66"/>
    </row>
    <row r="1413" spans="15:20" x14ac:dyDescent="0.2">
      <c r="O1413" s="66"/>
      <c r="P1413" s="66"/>
      <c r="Q1413" s="66"/>
      <c r="R1413" s="66"/>
      <c r="S1413" s="66"/>
      <c r="T1413" s="66"/>
    </row>
    <row r="1414" spans="15:20" x14ac:dyDescent="0.2">
      <c r="O1414" s="66"/>
      <c r="P1414" s="66"/>
      <c r="Q1414" s="66"/>
      <c r="R1414" s="66"/>
      <c r="S1414" s="66"/>
      <c r="T1414" s="66"/>
    </row>
    <row r="1415" spans="15:20" x14ac:dyDescent="0.2">
      <c r="O1415" s="66"/>
      <c r="P1415" s="66"/>
      <c r="Q1415" s="66"/>
      <c r="R1415" s="66"/>
      <c r="S1415" s="66"/>
      <c r="T1415" s="66"/>
    </row>
    <row r="1416" spans="15:20" x14ac:dyDescent="0.2">
      <c r="O1416" s="66"/>
      <c r="P1416" s="66"/>
      <c r="Q1416" s="66"/>
      <c r="R1416" s="66"/>
      <c r="S1416" s="66"/>
      <c r="T1416" s="66"/>
    </row>
    <row r="1417" spans="15:20" x14ac:dyDescent="0.2">
      <c r="O1417" s="66"/>
      <c r="P1417" s="66"/>
      <c r="Q1417" s="66"/>
      <c r="R1417" s="66"/>
      <c r="S1417" s="66"/>
      <c r="T1417" s="66"/>
    </row>
    <row r="1418" spans="15:20" x14ac:dyDescent="0.2">
      <c r="O1418" s="66"/>
      <c r="P1418" s="66"/>
      <c r="Q1418" s="66"/>
      <c r="R1418" s="66"/>
      <c r="S1418" s="66"/>
      <c r="T1418" s="66"/>
    </row>
    <row r="1419" spans="15:20" x14ac:dyDescent="0.2">
      <c r="O1419" s="66"/>
      <c r="P1419" s="66"/>
      <c r="Q1419" s="66"/>
      <c r="R1419" s="66"/>
      <c r="S1419" s="66"/>
      <c r="T1419" s="66"/>
    </row>
    <row r="1420" spans="15:20" x14ac:dyDescent="0.2">
      <c r="O1420" s="66"/>
      <c r="P1420" s="66"/>
      <c r="Q1420" s="66"/>
      <c r="R1420" s="66"/>
      <c r="S1420" s="66"/>
      <c r="T1420" s="66"/>
    </row>
    <row r="1421" spans="15:20" x14ac:dyDescent="0.2">
      <c r="O1421" s="66"/>
      <c r="P1421" s="66"/>
      <c r="Q1421" s="66"/>
      <c r="R1421" s="66"/>
      <c r="S1421" s="66"/>
      <c r="T1421" s="66"/>
    </row>
    <row r="1422" spans="15:20" x14ac:dyDescent="0.2">
      <c r="O1422" s="66"/>
      <c r="P1422" s="66"/>
      <c r="Q1422" s="66"/>
      <c r="R1422" s="66"/>
      <c r="S1422" s="66"/>
      <c r="T1422" s="66"/>
    </row>
    <row r="1423" spans="15:20" x14ac:dyDescent="0.2">
      <c r="O1423" s="66"/>
      <c r="P1423" s="66"/>
      <c r="Q1423" s="66"/>
      <c r="R1423" s="66"/>
      <c r="S1423" s="66"/>
      <c r="T1423" s="66"/>
    </row>
    <row r="1424" spans="15:20" x14ac:dyDescent="0.2">
      <c r="O1424" s="66"/>
      <c r="P1424" s="66"/>
      <c r="Q1424" s="66"/>
      <c r="R1424" s="66"/>
      <c r="S1424" s="66"/>
      <c r="T1424" s="66"/>
    </row>
    <row r="1425" spans="15:20" x14ac:dyDescent="0.2">
      <c r="O1425" s="66"/>
      <c r="P1425" s="66"/>
      <c r="Q1425" s="66"/>
      <c r="R1425" s="66"/>
      <c r="S1425" s="66"/>
      <c r="T1425" s="66"/>
    </row>
    <row r="1426" spans="15:20" x14ac:dyDescent="0.2">
      <c r="O1426" s="66"/>
      <c r="P1426" s="66"/>
      <c r="Q1426" s="66"/>
      <c r="R1426" s="66"/>
      <c r="S1426" s="66"/>
      <c r="T1426" s="66"/>
    </row>
    <row r="1427" spans="15:20" x14ac:dyDescent="0.2">
      <c r="O1427" s="66"/>
      <c r="P1427" s="66"/>
      <c r="Q1427" s="66"/>
      <c r="R1427" s="66"/>
      <c r="S1427" s="66"/>
      <c r="T1427" s="66"/>
    </row>
    <row r="1428" spans="15:20" x14ac:dyDescent="0.2">
      <c r="O1428" s="66"/>
      <c r="P1428" s="66"/>
      <c r="Q1428" s="66"/>
      <c r="R1428" s="66"/>
      <c r="S1428" s="66"/>
      <c r="T1428" s="66"/>
    </row>
    <row r="1429" spans="15:20" x14ac:dyDescent="0.2">
      <c r="O1429" s="66"/>
      <c r="P1429" s="66"/>
      <c r="Q1429" s="66"/>
      <c r="R1429" s="66"/>
      <c r="S1429" s="66"/>
      <c r="T1429" s="66"/>
    </row>
    <row r="1430" spans="15:20" x14ac:dyDescent="0.2">
      <c r="O1430" s="66"/>
      <c r="P1430" s="66"/>
      <c r="Q1430" s="66"/>
      <c r="R1430" s="66"/>
      <c r="S1430" s="66"/>
      <c r="T1430" s="66"/>
    </row>
    <row r="1431" spans="15:20" x14ac:dyDescent="0.2">
      <c r="O1431" s="66"/>
      <c r="P1431" s="66"/>
      <c r="Q1431" s="66"/>
      <c r="R1431" s="66"/>
      <c r="S1431" s="66"/>
      <c r="T1431" s="66"/>
    </row>
    <row r="1432" spans="15:20" x14ac:dyDescent="0.2">
      <c r="O1432" s="66"/>
      <c r="P1432" s="66"/>
      <c r="Q1432" s="66"/>
      <c r="R1432" s="66"/>
      <c r="S1432" s="66"/>
      <c r="T1432" s="66"/>
    </row>
    <row r="1433" spans="15:20" x14ac:dyDescent="0.2">
      <c r="O1433" s="66"/>
      <c r="P1433" s="66"/>
      <c r="Q1433" s="66"/>
      <c r="R1433" s="66"/>
      <c r="S1433" s="66"/>
      <c r="T1433" s="66"/>
    </row>
    <row r="1434" spans="15:20" x14ac:dyDescent="0.2">
      <c r="O1434" s="66"/>
      <c r="P1434" s="66"/>
      <c r="Q1434" s="66"/>
      <c r="R1434" s="66"/>
      <c r="S1434" s="66"/>
      <c r="T1434" s="66"/>
    </row>
    <row r="1435" spans="15:20" x14ac:dyDescent="0.2">
      <c r="O1435" s="66"/>
      <c r="P1435" s="66"/>
      <c r="Q1435" s="66"/>
      <c r="R1435" s="66"/>
      <c r="S1435" s="66"/>
      <c r="T1435" s="66"/>
    </row>
    <row r="1436" spans="15:20" x14ac:dyDescent="0.2">
      <c r="O1436" s="66"/>
      <c r="P1436" s="66"/>
      <c r="Q1436" s="66"/>
      <c r="R1436" s="66"/>
      <c r="S1436" s="66"/>
      <c r="T1436" s="66"/>
    </row>
    <row r="1437" spans="15:20" x14ac:dyDescent="0.2">
      <c r="O1437" s="66"/>
      <c r="P1437" s="66"/>
      <c r="Q1437" s="66"/>
      <c r="R1437" s="66"/>
      <c r="S1437" s="66"/>
      <c r="T1437" s="66"/>
    </row>
    <row r="1438" spans="15:20" x14ac:dyDescent="0.2">
      <c r="O1438" s="66"/>
      <c r="P1438" s="66"/>
      <c r="Q1438" s="66"/>
      <c r="R1438" s="66"/>
      <c r="S1438" s="66"/>
      <c r="T1438" s="66"/>
    </row>
    <row r="1439" spans="15:20" x14ac:dyDescent="0.2">
      <c r="O1439" s="66"/>
      <c r="P1439" s="66"/>
      <c r="Q1439" s="66"/>
      <c r="R1439" s="66"/>
      <c r="S1439" s="66"/>
      <c r="T1439" s="66"/>
    </row>
    <row r="1440" spans="15:20" x14ac:dyDescent="0.2">
      <c r="O1440" s="66"/>
      <c r="P1440" s="66"/>
      <c r="Q1440" s="66"/>
      <c r="R1440" s="66"/>
      <c r="S1440" s="66"/>
      <c r="T1440" s="66"/>
    </row>
    <row r="1441" spans="15:20" x14ac:dyDescent="0.2">
      <c r="O1441" s="66"/>
      <c r="P1441" s="66"/>
      <c r="Q1441" s="66"/>
      <c r="R1441" s="66"/>
      <c r="S1441" s="66"/>
      <c r="T1441" s="66"/>
    </row>
    <row r="1442" spans="15:20" x14ac:dyDescent="0.2">
      <c r="O1442" s="66"/>
      <c r="P1442" s="66"/>
      <c r="Q1442" s="66"/>
      <c r="R1442" s="66"/>
      <c r="S1442" s="66"/>
      <c r="T1442" s="66"/>
    </row>
    <row r="1443" spans="15:20" x14ac:dyDescent="0.2">
      <c r="O1443" s="66"/>
      <c r="P1443" s="66"/>
      <c r="Q1443" s="66"/>
      <c r="R1443" s="66"/>
      <c r="S1443" s="66"/>
      <c r="T1443" s="66"/>
    </row>
    <row r="1444" spans="15:20" x14ac:dyDescent="0.2">
      <c r="O1444" s="66"/>
      <c r="P1444" s="66"/>
      <c r="Q1444" s="66"/>
      <c r="R1444" s="66"/>
      <c r="S1444" s="66"/>
      <c r="T1444" s="66"/>
    </row>
    <row r="1445" spans="15:20" x14ac:dyDescent="0.2">
      <c r="O1445" s="66"/>
      <c r="P1445" s="66"/>
      <c r="Q1445" s="66"/>
      <c r="R1445" s="66"/>
      <c r="S1445" s="66"/>
      <c r="T1445" s="66"/>
    </row>
    <row r="1446" spans="15:20" x14ac:dyDescent="0.2">
      <c r="O1446" s="66"/>
      <c r="P1446" s="66"/>
      <c r="Q1446" s="66"/>
      <c r="R1446" s="66"/>
      <c r="S1446" s="66"/>
      <c r="T1446" s="66"/>
    </row>
    <row r="1447" spans="15:20" x14ac:dyDescent="0.2">
      <c r="O1447" s="66"/>
      <c r="P1447" s="66"/>
      <c r="Q1447" s="66"/>
      <c r="R1447" s="66"/>
      <c r="S1447" s="66"/>
      <c r="T1447" s="66"/>
    </row>
    <row r="1448" spans="15:20" x14ac:dyDescent="0.2">
      <c r="O1448" s="66"/>
      <c r="P1448" s="66"/>
      <c r="Q1448" s="66"/>
      <c r="R1448" s="66"/>
      <c r="S1448" s="66"/>
      <c r="T1448" s="66"/>
    </row>
    <row r="1449" spans="15:20" x14ac:dyDescent="0.2">
      <c r="O1449" s="66"/>
      <c r="P1449" s="66"/>
      <c r="Q1449" s="66"/>
      <c r="R1449" s="66"/>
      <c r="S1449" s="66"/>
      <c r="T1449" s="66"/>
    </row>
    <row r="1450" spans="15:20" x14ac:dyDescent="0.2">
      <c r="O1450" s="66"/>
      <c r="P1450" s="66"/>
      <c r="Q1450" s="66"/>
      <c r="R1450" s="66"/>
      <c r="S1450" s="66"/>
      <c r="T1450" s="66"/>
    </row>
    <row r="1451" spans="15:20" x14ac:dyDescent="0.2">
      <c r="O1451" s="66"/>
      <c r="P1451" s="66"/>
      <c r="Q1451" s="66"/>
      <c r="R1451" s="66"/>
      <c r="S1451" s="66"/>
      <c r="T1451" s="66"/>
    </row>
    <row r="1452" spans="15:20" x14ac:dyDescent="0.2">
      <c r="O1452" s="66"/>
      <c r="P1452" s="66"/>
      <c r="Q1452" s="66"/>
      <c r="R1452" s="66"/>
      <c r="S1452" s="66"/>
      <c r="T1452" s="66"/>
    </row>
    <row r="1453" spans="15:20" x14ac:dyDescent="0.2">
      <c r="O1453" s="66"/>
      <c r="P1453" s="66"/>
      <c r="Q1453" s="66"/>
      <c r="R1453" s="66"/>
      <c r="S1453" s="66"/>
      <c r="T1453" s="66"/>
    </row>
    <row r="1454" spans="15:20" x14ac:dyDescent="0.2">
      <c r="O1454" s="66"/>
      <c r="P1454" s="66"/>
      <c r="Q1454" s="66"/>
      <c r="R1454" s="66"/>
      <c r="S1454" s="66"/>
      <c r="T1454" s="66"/>
    </row>
    <row r="1455" spans="15:20" x14ac:dyDescent="0.2">
      <c r="O1455" s="66"/>
      <c r="P1455" s="66"/>
      <c r="Q1455" s="66"/>
      <c r="R1455" s="66"/>
      <c r="S1455" s="66"/>
      <c r="T1455" s="66"/>
    </row>
    <row r="1456" spans="15:20" x14ac:dyDescent="0.2">
      <c r="O1456" s="66"/>
      <c r="P1456" s="66"/>
      <c r="Q1456" s="66"/>
      <c r="R1456" s="66"/>
      <c r="S1456" s="66"/>
      <c r="T1456" s="66"/>
    </row>
    <row r="1457" spans="15:20" x14ac:dyDescent="0.2">
      <c r="O1457" s="66"/>
      <c r="P1457" s="66"/>
      <c r="Q1457" s="66"/>
      <c r="R1457" s="66"/>
      <c r="S1457" s="66"/>
      <c r="T1457" s="66"/>
    </row>
    <row r="1458" spans="15:20" x14ac:dyDescent="0.2">
      <c r="O1458" s="66"/>
      <c r="P1458" s="66"/>
      <c r="Q1458" s="66"/>
      <c r="R1458" s="66"/>
      <c r="S1458" s="66"/>
      <c r="T1458" s="66"/>
    </row>
    <row r="1459" spans="15:20" x14ac:dyDescent="0.2">
      <c r="O1459" s="66"/>
      <c r="P1459" s="66"/>
      <c r="Q1459" s="66"/>
      <c r="R1459" s="66"/>
      <c r="S1459" s="66"/>
      <c r="T1459" s="66"/>
    </row>
    <row r="1460" spans="15:20" x14ac:dyDescent="0.2">
      <c r="O1460" s="66"/>
      <c r="P1460" s="66"/>
      <c r="Q1460" s="66"/>
      <c r="R1460" s="66"/>
      <c r="S1460" s="66"/>
      <c r="T1460" s="66"/>
    </row>
    <row r="1461" spans="15:20" x14ac:dyDescent="0.2">
      <c r="O1461" s="66"/>
      <c r="P1461" s="66"/>
      <c r="Q1461" s="66"/>
      <c r="R1461" s="66"/>
      <c r="S1461" s="66"/>
      <c r="T1461" s="66"/>
    </row>
    <row r="1462" spans="15:20" x14ac:dyDescent="0.2">
      <c r="O1462" s="66"/>
      <c r="P1462" s="66"/>
      <c r="Q1462" s="66"/>
      <c r="R1462" s="66"/>
      <c r="S1462" s="66"/>
      <c r="T1462" s="66"/>
    </row>
    <row r="1463" spans="15:20" x14ac:dyDescent="0.2">
      <c r="O1463" s="66"/>
      <c r="P1463" s="66"/>
      <c r="Q1463" s="66"/>
      <c r="R1463" s="66"/>
      <c r="S1463" s="66"/>
      <c r="T1463" s="66"/>
    </row>
    <row r="1464" spans="15:20" x14ac:dyDescent="0.2">
      <c r="O1464" s="66"/>
      <c r="P1464" s="66"/>
      <c r="Q1464" s="66"/>
      <c r="R1464" s="66"/>
      <c r="S1464" s="66"/>
      <c r="T1464" s="66"/>
    </row>
    <row r="1465" spans="15:20" x14ac:dyDescent="0.2">
      <c r="O1465" s="66"/>
      <c r="P1465" s="66"/>
      <c r="Q1465" s="66"/>
      <c r="R1465" s="66"/>
      <c r="S1465" s="66"/>
      <c r="T1465" s="66"/>
    </row>
    <row r="1466" spans="15:20" x14ac:dyDescent="0.2">
      <c r="O1466" s="66"/>
      <c r="P1466" s="66"/>
      <c r="Q1466" s="66"/>
      <c r="R1466" s="66"/>
      <c r="S1466" s="66"/>
      <c r="T1466" s="66"/>
    </row>
    <row r="1467" spans="15:20" x14ac:dyDescent="0.2">
      <c r="O1467" s="66"/>
      <c r="P1467" s="66"/>
      <c r="Q1467" s="66"/>
      <c r="R1467" s="66"/>
      <c r="S1467" s="66"/>
      <c r="T1467" s="66"/>
    </row>
    <row r="1468" spans="15:20" x14ac:dyDescent="0.2">
      <c r="O1468" s="66"/>
      <c r="P1468" s="66"/>
      <c r="Q1468" s="66"/>
      <c r="R1468" s="66"/>
      <c r="S1468" s="66"/>
      <c r="T1468" s="66"/>
    </row>
    <row r="1469" spans="15:20" x14ac:dyDescent="0.2">
      <c r="O1469" s="66"/>
      <c r="P1469" s="66"/>
      <c r="Q1469" s="66"/>
      <c r="R1469" s="66"/>
      <c r="S1469" s="66"/>
      <c r="T1469" s="66"/>
    </row>
    <row r="1470" spans="15:20" x14ac:dyDescent="0.2">
      <c r="O1470" s="66"/>
      <c r="P1470" s="66"/>
      <c r="Q1470" s="66"/>
      <c r="R1470" s="66"/>
      <c r="S1470" s="66"/>
      <c r="T1470" s="66"/>
    </row>
    <row r="1471" spans="15:20" x14ac:dyDescent="0.2">
      <c r="O1471" s="66"/>
      <c r="P1471" s="66"/>
      <c r="Q1471" s="66"/>
      <c r="R1471" s="66"/>
      <c r="S1471" s="66"/>
      <c r="T1471" s="66"/>
    </row>
    <row r="1472" spans="15:20" x14ac:dyDescent="0.2">
      <c r="O1472" s="66"/>
      <c r="P1472" s="66"/>
      <c r="Q1472" s="66"/>
      <c r="R1472" s="66"/>
      <c r="S1472" s="66"/>
      <c r="T1472" s="66"/>
    </row>
  </sheetData>
  <pageMargins left="0.25" right="0.25" top="0.57999999999999996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I21"/>
  <sheetViews>
    <sheetView workbookViewId="0">
      <selection activeCell="L23" sqref="L23"/>
    </sheetView>
  </sheetViews>
  <sheetFormatPr defaultColWidth="9.109375" defaultRowHeight="10.199999999999999" x14ac:dyDescent="0.2"/>
  <cols>
    <col min="1" max="1" width="1.44140625" style="21" customWidth="1"/>
    <col min="2" max="2" width="14.44140625" style="22" customWidth="1"/>
    <col min="3" max="3" width="9.109375" style="21"/>
    <col min="4" max="4" width="15.88671875" style="21" customWidth="1"/>
    <col min="5" max="5" width="15.5546875" style="21" customWidth="1"/>
    <col min="6" max="7" width="9.109375" style="21"/>
    <col min="8" max="8" width="12.33203125" style="21" customWidth="1"/>
    <col min="9" max="9" width="12" style="21" customWidth="1"/>
    <col min="10" max="16384" width="9.109375" style="21"/>
  </cols>
  <sheetData>
    <row r="1" spans="2:9" ht="4.5" customHeight="1" thickBot="1" x14ac:dyDescent="0.25"/>
    <row r="2" spans="2:9" x14ac:dyDescent="0.2">
      <c r="B2" s="111" t="s">
        <v>99</v>
      </c>
      <c r="C2" s="112">
        <v>9.9860000000000007</v>
      </c>
      <c r="D2" s="21" t="s">
        <v>227</v>
      </c>
    </row>
    <row r="3" spans="2:9" x14ac:dyDescent="0.2">
      <c r="B3" s="40" t="s">
        <v>100</v>
      </c>
      <c r="C3" s="113">
        <v>144.35</v>
      </c>
      <c r="D3" s="21" t="s">
        <v>226</v>
      </c>
    </row>
    <row r="4" spans="2:9" x14ac:dyDescent="0.2">
      <c r="B4" s="40" t="s">
        <v>101</v>
      </c>
      <c r="C4" s="113">
        <v>8.5</v>
      </c>
    </row>
    <row r="5" spans="2:9" x14ac:dyDescent="0.2">
      <c r="B5" s="40" t="s">
        <v>102</v>
      </c>
      <c r="C5" s="114">
        <v>16</v>
      </c>
    </row>
    <row r="6" spans="2:9" x14ac:dyDescent="0.2">
      <c r="B6" s="40" t="s">
        <v>103</v>
      </c>
      <c r="C6" s="114">
        <v>832</v>
      </c>
    </row>
    <row r="7" spans="2:9" ht="10.8" thickBot="1" x14ac:dyDescent="0.25">
      <c r="B7" s="47" t="s">
        <v>104</v>
      </c>
      <c r="C7" s="115">
        <v>28</v>
      </c>
    </row>
    <row r="8" spans="2:9" x14ac:dyDescent="0.2">
      <c r="B8" s="116" t="s">
        <v>105</v>
      </c>
      <c r="C8" s="117">
        <f>C5*C6</f>
        <v>13312</v>
      </c>
      <c r="E8" s="118"/>
      <c r="F8" s="119"/>
      <c r="G8" s="120" t="s">
        <v>106</v>
      </c>
      <c r="H8" s="119"/>
      <c r="I8" s="121"/>
    </row>
    <row r="9" spans="2:9" x14ac:dyDescent="0.2">
      <c r="B9" s="122" t="s">
        <v>107</v>
      </c>
      <c r="C9" s="123">
        <f>C8*C4</f>
        <v>113152</v>
      </c>
    </row>
    <row r="10" spans="2:9" ht="10.8" thickBot="1" x14ac:dyDescent="0.25">
      <c r="B10" s="124" t="s">
        <v>108</v>
      </c>
      <c r="C10" s="125">
        <f>C3/C2</f>
        <v>14.45523733226517</v>
      </c>
    </row>
    <row r="12" spans="2:9" x14ac:dyDescent="0.2">
      <c r="D12" s="25" t="s">
        <v>109</v>
      </c>
      <c r="F12" s="25" t="s">
        <v>110</v>
      </c>
      <c r="G12" s="25" t="s">
        <v>111</v>
      </c>
      <c r="H12" s="25" t="s">
        <v>112</v>
      </c>
    </row>
    <row r="13" spans="2:9" x14ac:dyDescent="0.2">
      <c r="E13" s="22" t="s">
        <v>113</v>
      </c>
      <c r="F13" s="126">
        <f>$C$3</f>
        <v>144.35</v>
      </c>
      <c r="G13" s="21">
        <f>$C$7</f>
        <v>28</v>
      </c>
      <c r="H13" s="23">
        <f>$C$8</f>
        <v>13312</v>
      </c>
      <c r="I13" s="127">
        <f>F13*G13*H13</f>
        <v>53804441.599999994</v>
      </c>
    </row>
    <row r="14" spans="2:9" ht="10.8" thickBot="1" x14ac:dyDescent="0.25">
      <c r="E14" s="22" t="s">
        <v>114</v>
      </c>
      <c r="F14" s="128">
        <f>$C$2</f>
        <v>9.9860000000000007</v>
      </c>
      <c r="G14" s="21">
        <f>$C$7</f>
        <v>28</v>
      </c>
      <c r="H14" s="23">
        <f>$C$9</f>
        <v>113152</v>
      </c>
      <c r="I14" s="129">
        <f>F14*G14*H14</f>
        <v>31638204.416000001</v>
      </c>
    </row>
    <row r="15" spans="2:9" ht="11.4" thickTop="1" thickBot="1" x14ac:dyDescent="0.25">
      <c r="I15" s="130">
        <f>I13-I14</f>
        <v>22166237.183999993</v>
      </c>
    </row>
    <row r="18" spans="4:9" x14ac:dyDescent="0.2">
      <c r="D18" s="25" t="s">
        <v>115</v>
      </c>
      <c r="F18" s="25" t="s">
        <v>110</v>
      </c>
      <c r="G18" s="25" t="s">
        <v>111</v>
      </c>
      <c r="H18" s="25" t="s">
        <v>112</v>
      </c>
    </row>
    <row r="19" spans="4:9" x14ac:dyDescent="0.2">
      <c r="E19" s="22" t="s">
        <v>116</v>
      </c>
      <c r="F19" s="126">
        <f>$C$3</f>
        <v>144.35</v>
      </c>
      <c r="G19" s="21">
        <f>$C$7</f>
        <v>28</v>
      </c>
      <c r="H19" s="23">
        <f>$C$8</f>
        <v>13312</v>
      </c>
      <c r="I19" s="127">
        <f>F19*G19*H19</f>
        <v>53804441.599999994</v>
      </c>
    </row>
    <row r="20" spans="4:9" ht="10.8" thickBot="1" x14ac:dyDescent="0.25">
      <c r="E20" s="22" t="s">
        <v>117</v>
      </c>
      <c r="F20" s="128">
        <f>$C$2</f>
        <v>9.9860000000000007</v>
      </c>
      <c r="G20" s="21">
        <f>$C$7</f>
        <v>28</v>
      </c>
      <c r="H20" s="23">
        <f>$C$9</f>
        <v>113152</v>
      </c>
      <c r="I20" s="129">
        <f>F20*G20*H20</f>
        <v>31638204.416000001</v>
      </c>
    </row>
    <row r="21" spans="4:9" ht="11.4" thickTop="1" thickBot="1" x14ac:dyDescent="0.25">
      <c r="I21" s="130">
        <f>I20-I19</f>
        <v>-22166237.183999993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O6" sqref="O6"/>
    </sheetView>
  </sheetViews>
  <sheetFormatPr defaultColWidth="9.109375" defaultRowHeight="10.199999999999999" x14ac:dyDescent="0.2"/>
  <cols>
    <col min="1" max="16384" width="9.109375" style="21"/>
  </cols>
  <sheetData>
    <row r="1" spans="1:3" x14ac:dyDescent="0.2">
      <c r="A1" s="85">
        <f ca="1">TODAY()</f>
        <v>36903</v>
      </c>
    </row>
    <row r="4" spans="1:3" x14ac:dyDescent="0.2">
      <c r="B4" s="97">
        <f ca="1">DATE(YEAR($A$1),MONTH($A$1)+1,1)</f>
        <v>36923</v>
      </c>
      <c r="C4" s="337">
        <f ca="1">VLOOKUP($B4,Curves!$A$2:$J$32,2,0)+VLOOKUP($B4,Curves!$A$2:$J$32,3,0)</f>
        <v>9.9079999999999995</v>
      </c>
    </row>
    <row r="5" spans="1:3" x14ac:dyDescent="0.2">
      <c r="B5" s="97">
        <f ca="1">DATE(YEAR(B4),MONTH(B4)+1,1)</f>
        <v>36951</v>
      </c>
      <c r="C5" s="337">
        <f ca="1">VLOOKUP($B5,Curves!$A$2:$J$32,2,0)+VLOOKUP($B5,Curves!$A$2:$J$32,3,0)</f>
        <v>9.1739999999999995</v>
      </c>
    </row>
    <row r="6" spans="1:3" x14ac:dyDescent="0.2">
      <c r="B6" s="97">
        <f t="shared" ref="B6:B20" ca="1" si="0">DATE(YEAR(B5),MONTH(B5)+1,1)</f>
        <v>36982</v>
      </c>
      <c r="C6" s="337">
        <f ca="1">VLOOKUP($B6,Curves!$A$2:$J$32,2,0)+VLOOKUP($B6,Curves!$A$2:$J$32,3,0)</f>
        <v>6.88</v>
      </c>
    </row>
    <row r="7" spans="1:3" x14ac:dyDescent="0.2">
      <c r="B7" s="97">
        <f t="shared" ca="1" si="0"/>
        <v>37012</v>
      </c>
      <c r="C7" s="337">
        <f ca="1">VLOOKUP($B7,Curves!$A$2:$J$32,2,0)+VLOOKUP($B7,Curves!$A$2:$J$32,3,0)</f>
        <v>6.875</v>
      </c>
    </row>
    <row r="8" spans="1:3" x14ac:dyDescent="0.2">
      <c r="B8" s="97">
        <f t="shared" ca="1" si="0"/>
        <v>37043</v>
      </c>
      <c r="C8" s="337">
        <f ca="1">VLOOKUP($B8,Curves!$A$2:$J$32,2,0)+VLOOKUP($B8,Curves!$A$2:$J$32,3,0)</f>
        <v>7.34</v>
      </c>
    </row>
    <row r="9" spans="1:3" x14ac:dyDescent="0.2">
      <c r="B9" s="97">
        <f t="shared" ca="1" si="0"/>
        <v>37073</v>
      </c>
      <c r="C9" s="337">
        <f ca="1">VLOOKUP($B9,Curves!$A$2:$J$32,2,0)+VLOOKUP($B9,Curves!$A$2:$J$32,3,0)</f>
        <v>7.91</v>
      </c>
    </row>
    <row r="10" spans="1:3" x14ac:dyDescent="0.2">
      <c r="B10" s="97">
        <f t="shared" ca="1" si="0"/>
        <v>37104</v>
      </c>
      <c r="C10" s="337">
        <f ca="1">VLOOKUP($B10,Curves!$A$2:$J$32,2,0)+VLOOKUP($B10,Curves!$A$2:$J$32,3,0)</f>
        <v>8.0150000000000006</v>
      </c>
    </row>
    <row r="11" spans="1:3" x14ac:dyDescent="0.2">
      <c r="B11" s="97">
        <f t="shared" ca="1" si="0"/>
        <v>37135</v>
      </c>
      <c r="C11" s="337">
        <f ca="1">VLOOKUP($B11,Curves!$A$2:$J$32,2,0)+VLOOKUP($B11,Curves!$A$2:$J$32,3,0)</f>
        <v>7.883</v>
      </c>
    </row>
    <row r="12" spans="1:3" x14ac:dyDescent="0.2">
      <c r="B12" s="97">
        <f t="shared" ca="1" si="0"/>
        <v>37165</v>
      </c>
      <c r="C12" s="337">
        <f ca="1">VLOOKUP($B12,Curves!$A$2:$J$32,2,0)+VLOOKUP($B12,Curves!$A$2:$J$32,3,0)</f>
        <v>6.8650000000000002</v>
      </c>
    </row>
    <row r="13" spans="1:3" x14ac:dyDescent="0.2">
      <c r="B13" s="97">
        <f t="shared" ca="1" si="0"/>
        <v>37196</v>
      </c>
      <c r="C13" s="337">
        <f ca="1">VLOOKUP($B13,Curves!$A$2:$J$32,2,0)+VLOOKUP($B13,Curves!$A$2:$J$32,3,0)</f>
        <v>7.13</v>
      </c>
    </row>
    <row r="14" spans="1:3" x14ac:dyDescent="0.2">
      <c r="B14" s="97">
        <f t="shared" ca="1" si="0"/>
        <v>37226</v>
      </c>
      <c r="C14" s="337">
        <f ca="1">VLOOKUP($B14,Curves!$A$2:$J$32,2,0)+VLOOKUP($B14,Curves!$A$2:$J$32,3,0)</f>
        <v>7.2700000000000005</v>
      </c>
    </row>
    <row r="15" spans="1:3" x14ac:dyDescent="0.2">
      <c r="B15" s="97">
        <f t="shared" ca="1" si="0"/>
        <v>37257</v>
      </c>
      <c r="C15" s="337">
        <f ca="1">VLOOKUP($B15,Curves!$A$2:$J$32,2,0)+VLOOKUP($B15,Curves!$A$2:$J$32,3,0)</f>
        <v>7.2725</v>
      </c>
    </row>
    <row r="16" spans="1:3" x14ac:dyDescent="0.2">
      <c r="B16" s="97">
        <f t="shared" ca="1" si="0"/>
        <v>37288</v>
      </c>
      <c r="C16" s="337">
        <f ca="1">VLOOKUP($B16,Curves!$A$2:$J$32,2,0)+VLOOKUP($B16,Curves!$A$2:$J$32,3,0)</f>
        <v>7.0324999999999998</v>
      </c>
    </row>
    <row r="17" spans="2:3" x14ac:dyDescent="0.2">
      <c r="B17" s="97">
        <f t="shared" ca="1" si="0"/>
        <v>37316</v>
      </c>
      <c r="C17" s="337">
        <f ca="1">VLOOKUP($B17,Curves!$A$2:$J$32,2,0)+VLOOKUP($B17,Curves!$A$2:$J$32,3,0)</f>
        <v>6.7024999999999997</v>
      </c>
    </row>
    <row r="18" spans="2:3" x14ac:dyDescent="0.2">
      <c r="B18" s="97">
        <f t="shared" ca="1" si="0"/>
        <v>37347</v>
      </c>
      <c r="C18" s="337">
        <f ca="1">VLOOKUP($B18,Curves!$A$2:$J$32,2,0)+VLOOKUP($B18,Curves!$A$2:$J$32,3,0)</f>
        <v>5.8149999999999995</v>
      </c>
    </row>
    <row r="19" spans="2:3" x14ac:dyDescent="0.2">
      <c r="B19" s="97">
        <f t="shared" ca="1" si="0"/>
        <v>37377</v>
      </c>
      <c r="C19" s="337">
        <f ca="1">VLOOKUP($B19,Curves!$A$2:$J$32,2,0)+VLOOKUP($B19,Curves!$A$2:$J$32,3,0)</f>
        <v>5.62</v>
      </c>
    </row>
    <row r="20" spans="2:3" x14ac:dyDescent="0.2">
      <c r="B20" s="97">
        <f t="shared" ca="1" si="0"/>
        <v>37408</v>
      </c>
      <c r="C20" s="337">
        <f ca="1">VLOOKUP($B20,Curves!$A$2:$J$32,2,0)+VLOOKUP($B20,Curves!$A$2:$J$32,3,0)</f>
        <v>5.6</v>
      </c>
    </row>
  </sheetData>
  <pageMargins left="0.75" right="0.75" top="1" bottom="1" header="0.5" footer="0.5"/>
  <pageSetup orientation="portrait" vertic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EP1497"/>
  <sheetViews>
    <sheetView workbookViewId="0">
      <pane xSplit="4" ySplit="8" topLeftCell="Z14" activePane="bottomRight" state="frozen"/>
      <selection pane="topRight" activeCell="C1" sqref="C1"/>
      <selection pane="bottomLeft" activeCell="A9" sqref="A9"/>
      <selection pane="bottomRight" activeCell="D20" sqref="D20"/>
    </sheetView>
  </sheetViews>
  <sheetFormatPr defaultColWidth="11.6640625" defaultRowHeight="10.199999999999999" x14ac:dyDescent="0.2"/>
  <cols>
    <col min="1" max="3" width="11.6640625" style="21" customWidth="1"/>
    <col min="4" max="4" width="11.6640625" style="97" customWidth="1"/>
    <col min="5" max="5" width="11.6640625" style="66" customWidth="1"/>
    <col min="6" max="11" width="11.6640625" style="21" customWidth="1"/>
    <col min="12" max="12" width="11.6640625" style="142" customWidth="1"/>
    <col min="13" max="13" width="11.6640625" style="143" customWidth="1"/>
    <col min="14" max="15" width="11.6640625" style="66" customWidth="1"/>
    <col min="16" max="16" width="11.6640625" style="21" customWidth="1"/>
    <col min="17" max="17" width="11.6640625" style="142" customWidth="1"/>
    <col min="18" max="18" width="11.6640625" style="143" customWidth="1"/>
    <col min="19" max="23" width="11.6640625" style="66" customWidth="1"/>
    <col min="24" max="24" width="11.6640625" style="343" customWidth="1"/>
    <col min="25" max="25" width="11.6640625" style="143" customWidth="1"/>
    <col min="26" max="37" width="11.6640625" style="66" customWidth="1"/>
    <col min="38" max="47" width="11.6640625" style="21" customWidth="1"/>
    <col min="48" max="49" width="11.6640625" style="22" customWidth="1"/>
    <col min="50" max="50" width="11.6640625" style="26" customWidth="1"/>
    <col min="51" max="74" width="11.6640625" style="21" customWidth="1"/>
    <col min="75" max="77" width="11.6640625" style="26" customWidth="1"/>
    <col min="78" max="83" width="11.6640625" style="21" customWidth="1"/>
    <col min="84" max="85" width="11.6640625" style="26" customWidth="1"/>
    <col min="86" max="86" width="11.6640625" style="23" customWidth="1"/>
    <col min="87" max="122" width="11.6640625" style="21" customWidth="1"/>
    <col min="123" max="125" width="11.6640625" style="26" customWidth="1"/>
    <col min="126" max="16384" width="11.6640625" style="21"/>
  </cols>
  <sheetData>
    <row r="1" spans="1:146" ht="10.8" thickBot="1" x14ac:dyDescent="0.25">
      <c r="A1" s="85">
        <f ca="1">TODAY()</f>
        <v>36903</v>
      </c>
      <c r="D1" s="86">
        <v>1</v>
      </c>
      <c r="E1" s="66">
        <v>2</v>
      </c>
      <c r="F1" s="86">
        <v>3</v>
      </c>
      <c r="G1" s="86">
        <v>4</v>
      </c>
      <c r="H1" s="66">
        <v>5</v>
      </c>
      <c r="I1" s="86">
        <v>6</v>
      </c>
      <c r="J1" s="66">
        <v>7</v>
      </c>
      <c r="K1" s="86">
        <v>8</v>
      </c>
      <c r="L1" s="86">
        <v>9</v>
      </c>
      <c r="M1" s="66">
        <v>10</v>
      </c>
      <c r="N1" s="86">
        <v>11</v>
      </c>
      <c r="O1" s="66">
        <v>12</v>
      </c>
      <c r="P1" s="86">
        <v>13</v>
      </c>
      <c r="Q1" s="86">
        <v>14</v>
      </c>
      <c r="R1" s="66">
        <v>15</v>
      </c>
      <c r="S1" s="86">
        <v>16</v>
      </c>
      <c r="T1" s="66">
        <v>17</v>
      </c>
      <c r="U1" s="86">
        <v>18</v>
      </c>
      <c r="V1" s="86">
        <v>19</v>
      </c>
      <c r="W1" s="66">
        <v>20</v>
      </c>
      <c r="X1" s="86">
        <v>21</v>
      </c>
      <c r="Y1" s="66">
        <v>22</v>
      </c>
      <c r="Z1" s="86">
        <v>23</v>
      </c>
      <c r="AA1" s="86">
        <v>24</v>
      </c>
      <c r="AB1" s="66">
        <v>25</v>
      </c>
      <c r="AC1" s="86">
        <v>26</v>
      </c>
      <c r="AD1" s="66">
        <v>27</v>
      </c>
      <c r="AE1" s="86">
        <v>28</v>
      </c>
      <c r="AF1" s="86">
        <v>29</v>
      </c>
      <c r="AG1" s="66">
        <v>30</v>
      </c>
      <c r="AH1" s="86">
        <v>31</v>
      </c>
      <c r="AI1" s="66">
        <v>32</v>
      </c>
      <c r="AJ1" s="86">
        <v>33</v>
      </c>
      <c r="AK1" s="86">
        <v>34</v>
      </c>
      <c r="AL1" s="66">
        <v>35</v>
      </c>
      <c r="AM1" s="86">
        <v>36</v>
      </c>
      <c r="AN1" s="66">
        <v>37</v>
      </c>
      <c r="AO1" s="86">
        <v>38</v>
      </c>
      <c r="AP1" s="86">
        <v>39</v>
      </c>
      <c r="AQ1" s="66">
        <v>40</v>
      </c>
      <c r="AR1" s="86">
        <v>41</v>
      </c>
      <c r="AS1" s="66">
        <v>42</v>
      </c>
      <c r="AT1" s="86">
        <v>43</v>
      </c>
      <c r="AU1" s="86">
        <v>44</v>
      </c>
      <c r="AV1" s="66">
        <v>45</v>
      </c>
      <c r="AW1" s="86">
        <v>46</v>
      </c>
      <c r="AX1" s="66">
        <v>47</v>
      </c>
      <c r="AY1" s="86">
        <v>48</v>
      </c>
      <c r="AZ1" s="86">
        <v>49</v>
      </c>
      <c r="BA1" s="66">
        <v>50</v>
      </c>
      <c r="BB1" s="86">
        <v>51</v>
      </c>
      <c r="BC1" s="66">
        <v>52</v>
      </c>
      <c r="BD1" s="86">
        <v>53</v>
      </c>
      <c r="BE1" s="86">
        <v>54</v>
      </c>
      <c r="BF1" s="66">
        <v>55</v>
      </c>
      <c r="BG1" s="86">
        <v>56</v>
      </c>
      <c r="BH1" s="66">
        <v>57</v>
      </c>
      <c r="BI1" s="86">
        <v>58</v>
      </c>
      <c r="BJ1" s="86">
        <v>59</v>
      </c>
      <c r="BK1" s="66">
        <v>60</v>
      </c>
      <c r="BL1" s="86">
        <v>61</v>
      </c>
      <c r="BM1" s="66">
        <v>62</v>
      </c>
      <c r="BN1" s="86">
        <v>63</v>
      </c>
      <c r="BO1" s="86">
        <v>64</v>
      </c>
      <c r="BP1" s="66">
        <v>65</v>
      </c>
      <c r="BQ1" s="86">
        <v>66</v>
      </c>
      <c r="BR1" s="66">
        <v>67</v>
      </c>
      <c r="BS1" s="86">
        <v>68</v>
      </c>
      <c r="BT1" s="86">
        <v>69</v>
      </c>
      <c r="BU1" s="66">
        <v>70</v>
      </c>
      <c r="BV1" s="86">
        <v>71</v>
      </c>
      <c r="BW1" s="66">
        <v>72</v>
      </c>
      <c r="BX1" s="86">
        <v>73</v>
      </c>
      <c r="BY1" s="86">
        <v>74</v>
      </c>
      <c r="BZ1" s="66">
        <v>75</v>
      </c>
      <c r="CA1" s="86">
        <v>76</v>
      </c>
      <c r="CB1" s="66">
        <v>77</v>
      </c>
      <c r="CC1" s="86">
        <v>78</v>
      </c>
      <c r="CD1" s="86">
        <v>79</v>
      </c>
      <c r="CE1" s="66">
        <v>80</v>
      </c>
      <c r="CF1" s="86">
        <v>81</v>
      </c>
      <c r="CG1" s="66">
        <v>82</v>
      </c>
      <c r="CH1" s="86">
        <v>83</v>
      </c>
      <c r="CI1" s="86">
        <v>84</v>
      </c>
      <c r="CJ1" s="66">
        <v>85</v>
      </c>
      <c r="CK1" s="86">
        <v>86</v>
      </c>
      <c r="CL1" s="66">
        <v>87</v>
      </c>
      <c r="CM1" s="86">
        <v>88</v>
      </c>
      <c r="CN1" s="86">
        <v>89</v>
      </c>
      <c r="CO1" s="66">
        <v>90</v>
      </c>
      <c r="CP1" s="86">
        <v>91</v>
      </c>
      <c r="CQ1" s="66">
        <v>92</v>
      </c>
      <c r="CR1" s="86">
        <v>93</v>
      </c>
      <c r="CS1" s="86">
        <v>94</v>
      </c>
      <c r="CT1" s="66">
        <v>95</v>
      </c>
      <c r="CU1" s="86">
        <v>96</v>
      </c>
      <c r="CV1" s="66">
        <v>97</v>
      </c>
      <c r="CW1" s="86">
        <v>98</v>
      </c>
      <c r="CX1" s="86">
        <v>99</v>
      </c>
      <c r="CY1" s="66">
        <v>100</v>
      </c>
      <c r="CZ1" s="86">
        <v>101</v>
      </c>
      <c r="DA1" s="66">
        <v>102</v>
      </c>
      <c r="DB1" s="86">
        <v>103</v>
      </c>
      <c r="DC1" s="86">
        <v>104</v>
      </c>
      <c r="DD1" s="66">
        <v>105</v>
      </c>
      <c r="DE1" s="86">
        <v>106</v>
      </c>
      <c r="DF1" s="66">
        <v>107</v>
      </c>
      <c r="DG1" s="86">
        <v>108</v>
      </c>
      <c r="DH1" s="86">
        <v>109</v>
      </c>
      <c r="DI1" s="66">
        <v>110</v>
      </c>
      <c r="DJ1" s="86">
        <v>111</v>
      </c>
      <c r="DK1" s="66">
        <v>112</v>
      </c>
      <c r="DL1" s="86">
        <v>113</v>
      </c>
      <c r="DM1" s="86">
        <v>114</v>
      </c>
      <c r="DN1" s="66">
        <v>115</v>
      </c>
      <c r="DO1" s="86">
        <v>116</v>
      </c>
      <c r="DP1" s="66">
        <v>117</v>
      </c>
      <c r="DQ1" s="86">
        <v>118</v>
      </c>
      <c r="DR1" s="86">
        <v>119</v>
      </c>
      <c r="DS1" s="66">
        <v>120</v>
      </c>
      <c r="DT1" s="86">
        <v>121</v>
      </c>
      <c r="DU1" s="66">
        <v>122</v>
      </c>
      <c r="DV1" s="86">
        <v>123</v>
      </c>
      <c r="DW1" s="86">
        <v>124</v>
      </c>
      <c r="DX1" s="66">
        <v>125</v>
      </c>
      <c r="DY1" s="86">
        <v>126</v>
      </c>
      <c r="DZ1" s="66">
        <v>127</v>
      </c>
      <c r="EA1" s="86">
        <v>128</v>
      </c>
      <c r="EB1" s="86">
        <v>129</v>
      </c>
      <c r="EC1" s="66">
        <v>130</v>
      </c>
      <c r="ED1" s="86">
        <v>131</v>
      </c>
      <c r="EE1" s="66">
        <v>132</v>
      </c>
      <c r="EF1" s="86">
        <v>133</v>
      </c>
      <c r="EG1" s="86">
        <v>134</v>
      </c>
      <c r="EH1" s="66">
        <v>135</v>
      </c>
      <c r="EI1" s="86">
        <v>136</v>
      </c>
      <c r="EJ1" s="66">
        <v>137</v>
      </c>
      <c r="EK1" s="86">
        <v>138</v>
      </c>
      <c r="EL1" s="86">
        <v>139</v>
      </c>
      <c r="EM1" s="66">
        <v>140</v>
      </c>
      <c r="EN1" s="86">
        <v>141</v>
      </c>
      <c r="EO1" s="66">
        <v>142</v>
      </c>
      <c r="EP1" s="86">
        <v>143</v>
      </c>
    </row>
    <row r="2" spans="1:146" x14ac:dyDescent="0.2">
      <c r="I2" s="111" t="s">
        <v>140</v>
      </c>
      <c r="J2" s="144">
        <v>16</v>
      </c>
      <c r="L2" s="66"/>
      <c r="M2" s="66"/>
      <c r="Q2" s="66"/>
      <c r="R2" s="66"/>
      <c r="X2" s="338"/>
      <c r="Y2" s="66"/>
    </row>
    <row r="3" spans="1:146" x14ac:dyDescent="0.2">
      <c r="A3" s="467" t="s">
        <v>277</v>
      </c>
      <c r="B3" s="467"/>
      <c r="I3" s="40" t="s">
        <v>141</v>
      </c>
      <c r="J3" s="146">
        <v>8</v>
      </c>
      <c r="L3" s="66"/>
      <c r="M3" s="66"/>
      <c r="Q3" s="135"/>
      <c r="R3" s="136"/>
      <c r="S3" s="136"/>
      <c r="T3" s="136"/>
      <c r="X3" s="338"/>
      <c r="Y3" s="66"/>
      <c r="AL3" s="134"/>
    </row>
    <row r="4" spans="1:146" x14ac:dyDescent="0.2">
      <c r="A4" s="467"/>
      <c r="B4" s="467"/>
      <c r="D4" s="137"/>
      <c r="E4" s="136"/>
      <c r="I4" s="40" t="s">
        <v>142</v>
      </c>
      <c r="J4" s="113">
        <v>2</v>
      </c>
      <c r="L4" s="135"/>
      <c r="M4" s="136"/>
      <c r="N4" s="136"/>
      <c r="O4" s="136"/>
      <c r="Q4" s="66"/>
      <c r="R4" s="66"/>
      <c r="U4" s="135"/>
      <c r="V4" s="135"/>
      <c r="W4" s="136"/>
      <c r="X4" s="339"/>
      <c r="Y4" s="136"/>
      <c r="Z4" s="136"/>
      <c r="AA4" s="136"/>
      <c r="AB4" s="136"/>
      <c r="AC4" s="136"/>
      <c r="AD4" s="136"/>
      <c r="AE4" s="136"/>
      <c r="AF4" s="466" t="s">
        <v>259</v>
      </c>
      <c r="AG4" s="466"/>
      <c r="AH4" s="466" t="s">
        <v>258</v>
      </c>
      <c r="AI4" s="466"/>
      <c r="AJ4" s="466" t="s">
        <v>258</v>
      </c>
      <c r="AK4" s="466"/>
      <c r="AL4" s="466" t="s">
        <v>259</v>
      </c>
      <c r="AM4" s="466"/>
      <c r="AN4" s="466" t="s">
        <v>260</v>
      </c>
      <c r="AO4" s="466"/>
      <c r="AP4" s="153" t="s">
        <v>259</v>
      </c>
      <c r="AQ4" s="153"/>
      <c r="AR4" s="466" t="s">
        <v>258</v>
      </c>
      <c r="AS4" s="466"/>
      <c r="AT4" s="466" t="s">
        <v>258</v>
      </c>
      <c r="AU4" s="466"/>
      <c r="AV4" s="327" t="s">
        <v>259</v>
      </c>
      <c r="AW4" s="327" t="s">
        <v>264</v>
      </c>
      <c r="AX4" s="26" t="s">
        <v>263</v>
      </c>
      <c r="AY4" s="153" t="s">
        <v>259</v>
      </c>
      <c r="AZ4" s="153"/>
      <c r="BA4" s="373" t="s">
        <v>259</v>
      </c>
      <c r="BB4" s="153"/>
      <c r="BC4" s="153" t="s">
        <v>259</v>
      </c>
      <c r="BD4" s="153"/>
      <c r="BE4" s="153" t="s">
        <v>259</v>
      </c>
      <c r="BF4" s="153"/>
      <c r="BG4" s="153" t="s">
        <v>260</v>
      </c>
      <c r="BH4" s="153"/>
      <c r="BI4" s="153" t="s">
        <v>259</v>
      </c>
      <c r="BJ4" s="153"/>
      <c r="BK4" s="373" t="s">
        <v>259</v>
      </c>
      <c r="BL4" s="153"/>
      <c r="BM4" s="374" t="s">
        <v>260</v>
      </c>
      <c r="BN4" s="153"/>
      <c r="BO4" s="153" t="s">
        <v>260</v>
      </c>
      <c r="BP4" s="153"/>
      <c r="BQ4" s="153" t="s">
        <v>260</v>
      </c>
      <c r="BR4" s="153"/>
      <c r="BS4" s="153" t="s">
        <v>258</v>
      </c>
      <c r="BT4" s="153"/>
      <c r="BU4" s="153" t="s">
        <v>258</v>
      </c>
      <c r="BV4" s="153"/>
      <c r="BW4" s="26" t="s">
        <v>259</v>
      </c>
      <c r="BX4" s="26" t="s">
        <v>264</v>
      </c>
      <c r="BY4" s="26" t="s">
        <v>263</v>
      </c>
      <c r="BZ4" s="373" t="s">
        <v>259</v>
      </c>
      <c r="CA4" s="373"/>
      <c r="CB4" s="377" t="s">
        <v>258</v>
      </c>
      <c r="CC4" s="153"/>
      <c r="CD4" s="153" t="s">
        <v>260</v>
      </c>
      <c r="CE4" s="153"/>
      <c r="CF4" s="26" t="s">
        <v>259</v>
      </c>
      <c r="CG4" s="26" t="s">
        <v>264</v>
      </c>
      <c r="CH4" s="26" t="s">
        <v>263</v>
      </c>
      <c r="CI4" s="153" t="s">
        <v>259</v>
      </c>
      <c r="CJ4" s="153"/>
      <c r="CK4" s="153" t="s">
        <v>259</v>
      </c>
      <c r="CL4" s="153"/>
      <c r="CM4" s="153" t="s">
        <v>259</v>
      </c>
      <c r="CN4" s="153"/>
      <c r="CO4" s="153" t="s">
        <v>259</v>
      </c>
      <c r="CP4" s="153"/>
      <c r="CQ4" s="153" t="s">
        <v>259</v>
      </c>
      <c r="CR4" s="153"/>
      <c r="CS4" s="153" t="s">
        <v>258</v>
      </c>
      <c r="CT4" s="153"/>
      <c r="CU4" s="153" t="s">
        <v>258</v>
      </c>
      <c r="CV4" s="153"/>
      <c r="CW4" s="153" t="s">
        <v>259</v>
      </c>
      <c r="CX4" s="153"/>
      <c r="CY4" s="153" t="s">
        <v>258</v>
      </c>
      <c r="CZ4" s="153"/>
      <c r="DA4" s="153" t="s">
        <v>260</v>
      </c>
      <c r="DB4" s="153"/>
      <c r="DC4" s="153"/>
      <c r="DD4" s="153"/>
      <c r="DE4" s="153" t="s">
        <v>258</v>
      </c>
      <c r="DF4" s="153"/>
      <c r="DG4" s="153" t="s">
        <v>259</v>
      </c>
      <c r="DH4" s="153"/>
      <c r="DI4" s="153" t="s">
        <v>258</v>
      </c>
      <c r="DJ4" s="153"/>
      <c r="DK4" s="153" t="s">
        <v>258</v>
      </c>
      <c r="DL4" s="153"/>
      <c r="DM4" s="153" t="s">
        <v>260</v>
      </c>
      <c r="DN4" s="153"/>
      <c r="DO4" s="153" t="s">
        <v>260</v>
      </c>
      <c r="DP4" s="153"/>
      <c r="DQ4" s="153" t="s">
        <v>260</v>
      </c>
      <c r="DR4" s="153"/>
      <c r="DV4" s="153"/>
      <c r="DW4" s="153"/>
      <c r="DX4" s="153"/>
      <c r="DY4" s="153"/>
      <c r="DZ4" s="153" t="s">
        <v>260</v>
      </c>
      <c r="EA4" s="153"/>
      <c r="EB4" s="153" t="s">
        <v>259</v>
      </c>
      <c r="ED4" s="21" t="s">
        <v>258</v>
      </c>
      <c r="EF4" s="21" t="s">
        <v>260</v>
      </c>
      <c r="EH4" s="21" t="s">
        <v>260</v>
      </c>
      <c r="EJ4" s="21" t="s">
        <v>258</v>
      </c>
    </row>
    <row r="5" spans="1:146" ht="12.75" customHeight="1" thickBot="1" x14ac:dyDescent="0.25">
      <c r="A5" s="467"/>
      <c r="B5" s="467"/>
      <c r="D5" s="138"/>
      <c r="E5" s="21"/>
      <c r="I5" s="47" t="s">
        <v>101</v>
      </c>
      <c r="J5" s="152">
        <v>7.5</v>
      </c>
      <c r="L5" s="21"/>
      <c r="M5" s="21"/>
      <c r="N5" s="21"/>
      <c r="O5" s="21"/>
      <c r="Q5" s="21"/>
      <c r="R5" s="21"/>
      <c r="S5" s="21"/>
      <c r="T5" s="21"/>
      <c r="X5" s="337"/>
      <c r="Y5" s="21"/>
      <c r="Z5" s="150"/>
      <c r="AA5" s="21"/>
      <c r="AB5" s="21"/>
      <c r="AC5" s="21"/>
      <c r="AD5" s="21"/>
      <c r="AE5" s="21"/>
      <c r="AF5" s="153">
        <v>37043</v>
      </c>
      <c r="AG5" s="21"/>
      <c r="AH5" s="153">
        <v>37226</v>
      </c>
      <c r="AI5" s="21"/>
      <c r="AJ5" s="153">
        <v>37469</v>
      </c>
      <c r="AK5" s="21"/>
      <c r="AL5" s="215">
        <v>37438</v>
      </c>
      <c r="AM5" s="153"/>
      <c r="AN5" s="215">
        <v>37591</v>
      </c>
      <c r="AO5" s="215"/>
      <c r="AP5" s="153">
        <v>37622</v>
      </c>
      <c r="AQ5" s="153"/>
      <c r="AR5" s="153">
        <v>37773</v>
      </c>
      <c r="AS5" s="153"/>
      <c r="AT5" s="153">
        <v>37987</v>
      </c>
      <c r="AU5" s="153"/>
      <c r="AV5" s="97"/>
      <c r="AW5" s="97"/>
      <c r="AY5" s="153">
        <v>37043</v>
      </c>
      <c r="AZ5" s="153"/>
      <c r="BA5" s="153">
        <v>37073</v>
      </c>
      <c r="BB5" s="153"/>
      <c r="BC5" s="153">
        <v>37043</v>
      </c>
      <c r="BD5" s="153"/>
      <c r="BE5" s="153">
        <v>37104</v>
      </c>
      <c r="BF5" s="153"/>
      <c r="BG5" s="153">
        <v>37226</v>
      </c>
      <c r="BH5" s="153"/>
      <c r="BI5" s="153">
        <v>37438</v>
      </c>
      <c r="BJ5" s="153"/>
      <c r="BK5" s="153">
        <v>37438</v>
      </c>
      <c r="BL5" s="153"/>
      <c r="BM5" s="153">
        <v>37591</v>
      </c>
      <c r="BN5" s="153"/>
      <c r="BO5" s="153">
        <v>37712</v>
      </c>
      <c r="BP5" s="153"/>
      <c r="BQ5" s="153">
        <v>37865</v>
      </c>
      <c r="BR5" s="153"/>
      <c r="BS5" s="153">
        <v>38139</v>
      </c>
      <c r="BT5" s="153"/>
      <c r="BU5" s="153">
        <v>38322</v>
      </c>
      <c r="BV5" s="153"/>
      <c r="BZ5" s="153">
        <v>37135</v>
      </c>
      <c r="CA5" s="153"/>
      <c r="CB5" s="153">
        <v>37591</v>
      </c>
      <c r="CC5" s="153"/>
      <c r="CD5" s="153">
        <v>37956</v>
      </c>
      <c r="CE5" s="153"/>
      <c r="CI5" s="153">
        <v>36951</v>
      </c>
      <c r="CJ5" s="153"/>
      <c r="CK5" s="153">
        <v>37012</v>
      </c>
      <c r="CL5" s="153"/>
      <c r="CM5" s="153">
        <v>37043</v>
      </c>
      <c r="CN5" s="153"/>
      <c r="CO5" s="153">
        <v>37104</v>
      </c>
      <c r="CP5" s="153"/>
      <c r="CQ5" s="153">
        <v>37226</v>
      </c>
      <c r="CR5" s="153"/>
      <c r="CS5" s="153">
        <v>37226</v>
      </c>
      <c r="CT5" s="153"/>
      <c r="CU5" s="153">
        <v>37316</v>
      </c>
      <c r="CV5" s="153"/>
      <c r="CW5" s="153">
        <v>37834</v>
      </c>
      <c r="CX5" s="153"/>
      <c r="CY5" s="153">
        <v>37408</v>
      </c>
      <c r="CZ5" s="153"/>
      <c r="DA5" s="153">
        <v>37591</v>
      </c>
      <c r="DB5" s="153"/>
      <c r="DC5" s="153">
        <v>37591</v>
      </c>
      <c r="DD5" s="153"/>
      <c r="DE5" s="153">
        <v>37226</v>
      </c>
      <c r="DF5" s="153">
        <v>37591</v>
      </c>
      <c r="DG5" s="153">
        <v>37622</v>
      </c>
      <c r="DH5" s="153"/>
      <c r="DI5" s="153">
        <v>37408</v>
      </c>
      <c r="DJ5" s="153"/>
      <c r="DK5" s="153">
        <v>37926</v>
      </c>
      <c r="DL5" s="153"/>
      <c r="DM5" s="153">
        <v>37622</v>
      </c>
      <c r="DN5" s="153"/>
      <c r="DO5" s="153">
        <v>37956</v>
      </c>
      <c r="DP5" s="153"/>
      <c r="DQ5" s="153">
        <v>2005</v>
      </c>
      <c r="DR5" s="153"/>
      <c r="DS5" s="26" t="s">
        <v>259</v>
      </c>
      <c r="DT5" s="26" t="s">
        <v>264</v>
      </c>
      <c r="DU5" s="26" t="s">
        <v>263</v>
      </c>
      <c r="DZ5" s="153">
        <v>37226</v>
      </c>
      <c r="EB5" s="153">
        <v>37408</v>
      </c>
      <c r="EC5" s="153"/>
      <c r="ED5" s="153">
        <v>37622</v>
      </c>
      <c r="EE5" s="153"/>
      <c r="EF5" s="153">
        <v>37773</v>
      </c>
      <c r="EG5" s="153"/>
      <c r="EH5" s="153">
        <v>37773</v>
      </c>
      <c r="EJ5" s="153">
        <v>37956</v>
      </c>
      <c r="EL5" s="153">
        <v>38322</v>
      </c>
      <c r="EN5" s="21" t="s">
        <v>259</v>
      </c>
      <c r="EO5" s="21" t="s">
        <v>264</v>
      </c>
      <c r="EP5" s="21" t="s">
        <v>263</v>
      </c>
    </row>
    <row r="6" spans="1:146" ht="12.75" customHeight="1" x14ac:dyDescent="0.2">
      <c r="A6" s="467"/>
      <c r="B6" s="467"/>
      <c r="D6" s="138"/>
      <c r="E6" s="452" t="s">
        <v>139</v>
      </c>
      <c r="F6" s="453"/>
      <c r="G6" s="453"/>
      <c r="H6" s="453"/>
      <c r="I6" s="453"/>
      <c r="J6" s="454"/>
      <c r="K6" s="154"/>
      <c r="L6" s="463" t="s">
        <v>25</v>
      </c>
      <c r="M6" s="464"/>
      <c r="N6" s="178"/>
      <c r="O6" s="178"/>
      <c r="P6" s="161"/>
      <c r="Q6" s="461" t="s">
        <v>22</v>
      </c>
      <c r="R6" s="462"/>
      <c r="S6" s="192"/>
      <c r="T6" s="185"/>
      <c r="U6" s="164"/>
      <c r="V6" s="165"/>
      <c r="W6" s="165"/>
      <c r="X6" s="459" t="s">
        <v>134</v>
      </c>
      <c r="Y6" s="460"/>
      <c r="Z6" s="455" t="s">
        <v>82</v>
      </c>
      <c r="AA6" s="456"/>
      <c r="AB6" s="456" t="s">
        <v>89</v>
      </c>
      <c r="AC6" s="456"/>
      <c r="AD6" s="165" t="s">
        <v>91</v>
      </c>
      <c r="AE6" s="195"/>
      <c r="AF6" s="450" t="s">
        <v>261</v>
      </c>
      <c r="AG6" s="451"/>
      <c r="AH6" s="450" t="s">
        <v>38</v>
      </c>
      <c r="AI6" s="451"/>
      <c r="AJ6" s="450" t="s">
        <v>231</v>
      </c>
      <c r="AK6" s="451"/>
      <c r="AL6" s="450" t="s">
        <v>34</v>
      </c>
      <c r="AM6" s="451"/>
      <c r="AN6" s="457" t="s">
        <v>39</v>
      </c>
      <c r="AO6" s="465"/>
      <c r="AP6" s="457" t="s">
        <v>31</v>
      </c>
      <c r="AQ6" s="458"/>
      <c r="AR6" s="457" t="s">
        <v>36</v>
      </c>
      <c r="AS6" s="458"/>
      <c r="AT6" s="457" t="s">
        <v>41</v>
      </c>
      <c r="AU6" s="465"/>
      <c r="AV6" s="225" t="s">
        <v>162</v>
      </c>
      <c r="AW6" s="225" t="s">
        <v>162</v>
      </c>
      <c r="AX6" s="225" t="s">
        <v>162</v>
      </c>
      <c r="AY6" s="445" t="s">
        <v>27</v>
      </c>
      <c r="AZ6" s="446"/>
      <c r="BA6" s="444" t="s">
        <v>23</v>
      </c>
      <c r="BB6" s="446"/>
      <c r="BC6" s="444" t="s">
        <v>265</v>
      </c>
      <c r="BD6" s="446"/>
      <c r="BE6" s="444" t="s">
        <v>262</v>
      </c>
      <c r="BF6" s="446"/>
      <c r="BG6" s="444" t="s">
        <v>266</v>
      </c>
      <c r="BH6" s="446"/>
      <c r="BI6" s="444" t="s">
        <v>267</v>
      </c>
      <c r="BJ6" s="446"/>
      <c r="BK6" s="444" t="s">
        <v>35</v>
      </c>
      <c r="BL6" s="445"/>
      <c r="BM6" s="444" t="s">
        <v>148</v>
      </c>
      <c r="BN6" s="446"/>
      <c r="BO6" s="444" t="s">
        <v>40</v>
      </c>
      <c r="BP6" s="445"/>
      <c r="BQ6" s="444" t="s">
        <v>43</v>
      </c>
      <c r="BR6" s="446"/>
      <c r="BS6" s="444" t="s">
        <v>269</v>
      </c>
      <c r="BT6" s="446"/>
      <c r="BU6" s="444" t="s">
        <v>268</v>
      </c>
      <c r="BV6" s="445"/>
      <c r="BW6" s="383" t="s">
        <v>161</v>
      </c>
      <c r="BX6" s="384" t="s">
        <v>161</v>
      </c>
      <c r="BY6" s="383" t="s">
        <v>161</v>
      </c>
      <c r="BZ6" s="447" t="s">
        <v>28</v>
      </c>
      <c r="CA6" s="448"/>
      <c r="CB6" s="449" t="s">
        <v>37</v>
      </c>
      <c r="CC6" s="448"/>
      <c r="CD6" s="449" t="s">
        <v>163</v>
      </c>
      <c r="CE6" s="448"/>
      <c r="CF6" s="378" t="s">
        <v>270</v>
      </c>
      <c r="CG6" s="378" t="s">
        <v>270</v>
      </c>
      <c r="CH6" s="378" t="s">
        <v>270</v>
      </c>
      <c r="CI6" s="441" t="s">
        <v>149</v>
      </c>
      <c r="CJ6" s="442"/>
      <c r="CK6" s="441" t="s">
        <v>150</v>
      </c>
      <c r="CL6" s="442"/>
      <c r="CM6" s="441" t="s">
        <v>63</v>
      </c>
      <c r="CN6" s="442"/>
      <c r="CO6" s="441" t="s">
        <v>152</v>
      </c>
      <c r="CP6" s="442"/>
      <c r="CQ6" s="441" t="s">
        <v>271</v>
      </c>
      <c r="CR6" s="443"/>
      <c r="CS6" s="441" t="s">
        <v>272</v>
      </c>
      <c r="CT6" s="443"/>
      <c r="CU6" s="441" t="s">
        <v>273</v>
      </c>
      <c r="CV6" s="442"/>
      <c r="CW6" s="441" t="s">
        <v>151</v>
      </c>
      <c r="CX6" s="443"/>
      <c r="CY6" s="441" t="s">
        <v>274</v>
      </c>
      <c r="CZ6" s="442"/>
      <c r="DA6" s="441" t="s">
        <v>275</v>
      </c>
      <c r="DB6" s="442"/>
      <c r="DC6" s="441" t="s">
        <v>276</v>
      </c>
      <c r="DD6" s="442"/>
      <c r="DE6" s="441" t="s">
        <v>69</v>
      </c>
      <c r="DF6" s="443"/>
      <c r="DG6" s="441" t="s">
        <v>280</v>
      </c>
      <c r="DH6" s="442"/>
      <c r="DI6" s="441" t="s">
        <v>337</v>
      </c>
      <c r="DJ6" s="442"/>
      <c r="DK6" s="441" t="s">
        <v>72</v>
      </c>
      <c r="DL6" s="443"/>
      <c r="DM6" s="441" t="s">
        <v>278</v>
      </c>
      <c r="DN6" s="442"/>
      <c r="DO6" s="441" t="s">
        <v>279</v>
      </c>
      <c r="DP6" s="442"/>
      <c r="DQ6" s="441" t="s">
        <v>281</v>
      </c>
      <c r="DR6" s="442"/>
      <c r="DS6" s="390" t="s">
        <v>162</v>
      </c>
      <c r="DT6" s="390" t="s">
        <v>162</v>
      </c>
      <c r="DU6" s="390" t="s">
        <v>162</v>
      </c>
      <c r="DZ6" s="441" t="s">
        <v>282</v>
      </c>
      <c r="EA6" s="443"/>
      <c r="EB6" s="441" t="s">
        <v>68</v>
      </c>
      <c r="EC6" s="443"/>
      <c r="ED6" s="441" t="s">
        <v>283</v>
      </c>
      <c r="EE6" s="442"/>
      <c r="EF6" s="441" t="s">
        <v>284</v>
      </c>
      <c r="EG6" s="442"/>
      <c r="EH6" s="441" t="s">
        <v>208</v>
      </c>
      <c r="EI6" s="442"/>
      <c r="EJ6" s="441" t="s">
        <v>285</v>
      </c>
      <c r="EK6" s="442"/>
      <c r="EL6" s="441" t="s">
        <v>286</v>
      </c>
      <c r="EM6" s="442"/>
      <c r="EN6" s="392" t="s">
        <v>162</v>
      </c>
      <c r="EO6" s="392" t="s">
        <v>162</v>
      </c>
      <c r="EP6" s="392" t="s">
        <v>162</v>
      </c>
    </row>
    <row r="7" spans="1:146" x14ac:dyDescent="0.2">
      <c r="A7" s="467"/>
      <c r="B7" s="467"/>
      <c r="D7" s="138"/>
      <c r="E7" s="145"/>
      <c r="F7" s="66"/>
      <c r="G7" s="66"/>
      <c r="H7" s="66"/>
      <c r="I7" s="66"/>
      <c r="J7" s="146"/>
      <c r="K7" s="155"/>
      <c r="L7" s="156" t="s">
        <v>135</v>
      </c>
      <c r="M7" s="157" t="s">
        <v>136</v>
      </c>
      <c r="N7" s="179"/>
      <c r="O7" s="179"/>
      <c r="P7" s="162"/>
      <c r="Q7" s="187" t="s">
        <v>135</v>
      </c>
      <c r="R7" s="188" t="s">
        <v>136</v>
      </c>
      <c r="S7" s="193"/>
      <c r="T7" s="186"/>
      <c r="U7" s="166"/>
      <c r="V7" s="167"/>
      <c r="W7" s="167"/>
      <c r="X7" s="340" t="s">
        <v>135</v>
      </c>
      <c r="Y7" s="168" t="s">
        <v>136</v>
      </c>
      <c r="Z7" s="166"/>
      <c r="AA7" s="167"/>
      <c r="AB7" s="167"/>
      <c r="AC7" s="167"/>
      <c r="AD7" s="167"/>
      <c r="AE7" s="196"/>
      <c r="AF7" s="371">
        <v>49</v>
      </c>
      <c r="AG7" s="179"/>
      <c r="AH7" s="371">
        <v>400</v>
      </c>
      <c r="AI7" s="179"/>
      <c r="AJ7" s="371">
        <v>450</v>
      </c>
      <c r="AK7" s="179"/>
      <c r="AL7" s="155">
        <v>500</v>
      </c>
      <c r="AM7" s="204"/>
      <c r="AN7" s="155">
        <v>500</v>
      </c>
      <c r="AO7" s="203"/>
      <c r="AP7" s="155">
        <v>720</v>
      </c>
      <c r="AQ7" s="204"/>
      <c r="AR7" s="155">
        <v>510</v>
      </c>
      <c r="AS7" s="204"/>
      <c r="AT7" s="155">
        <v>1100</v>
      </c>
      <c r="AU7" s="203"/>
      <c r="AV7" s="226"/>
      <c r="AW7" s="226"/>
      <c r="AX7" s="226"/>
      <c r="AY7" s="208">
        <v>520</v>
      </c>
      <c r="AZ7" s="162"/>
      <c r="BA7" s="207">
        <v>500</v>
      </c>
      <c r="BB7" s="162"/>
      <c r="BC7" s="208">
        <v>88</v>
      </c>
      <c r="BD7" s="208"/>
      <c r="BE7" s="207">
        <v>51</v>
      </c>
      <c r="BF7" s="162"/>
      <c r="BG7" s="207">
        <v>170</v>
      </c>
      <c r="BH7" s="162"/>
      <c r="BI7" s="207">
        <v>880</v>
      </c>
      <c r="BJ7" s="162"/>
      <c r="BK7" s="207">
        <v>1060</v>
      </c>
      <c r="BL7" s="208"/>
      <c r="BM7" s="207">
        <v>500</v>
      </c>
      <c r="BN7" s="162"/>
      <c r="BO7" s="207">
        <v>530</v>
      </c>
      <c r="BP7" s="208"/>
      <c r="BQ7" s="207">
        <v>520</v>
      </c>
      <c r="BR7" s="162"/>
      <c r="BS7" s="207">
        <v>1100</v>
      </c>
      <c r="BT7" s="162"/>
      <c r="BU7" s="207">
        <v>1000</v>
      </c>
      <c r="BV7" s="208"/>
      <c r="BW7" s="387"/>
      <c r="BX7" s="388"/>
      <c r="BY7" s="387"/>
      <c r="BZ7" s="375">
        <v>1048</v>
      </c>
      <c r="CA7" s="234"/>
      <c r="CB7" s="233">
        <v>960</v>
      </c>
      <c r="CC7" s="234"/>
      <c r="CD7" s="233">
        <v>1000</v>
      </c>
      <c r="CE7" s="234"/>
      <c r="CF7" s="380"/>
      <c r="CG7" s="380"/>
      <c r="CH7" s="379"/>
      <c r="CI7" s="211">
        <v>545</v>
      </c>
      <c r="CJ7" s="213"/>
      <c r="CK7" s="211">
        <v>520</v>
      </c>
      <c r="CL7" s="213"/>
      <c r="CM7" s="211">
        <v>500</v>
      </c>
      <c r="CN7" s="213"/>
      <c r="CO7" s="211">
        <v>70</v>
      </c>
      <c r="CP7" s="213"/>
      <c r="CQ7" s="212">
        <v>225</v>
      </c>
      <c r="CR7" s="212"/>
      <c r="CS7" s="211">
        <v>130</v>
      </c>
      <c r="CT7" s="212"/>
      <c r="CU7" s="211">
        <v>350</v>
      </c>
      <c r="CV7" s="213"/>
      <c r="CW7" s="211">
        <v>530</v>
      </c>
      <c r="CX7" s="212"/>
      <c r="CY7" s="211">
        <v>600</v>
      </c>
      <c r="CZ7" s="213"/>
      <c r="DA7" s="211">
        <v>825</v>
      </c>
      <c r="DB7" s="213"/>
      <c r="DC7" s="212">
        <v>825</v>
      </c>
      <c r="DD7" s="212"/>
      <c r="DE7" s="211">
        <v>1000</v>
      </c>
      <c r="DF7" s="212">
        <v>2000</v>
      </c>
      <c r="DG7" s="211">
        <v>1000</v>
      </c>
      <c r="DH7" s="213"/>
      <c r="DI7" s="211">
        <v>1060</v>
      </c>
      <c r="DJ7" s="213"/>
      <c r="DK7" s="211">
        <v>530</v>
      </c>
      <c r="DL7" s="212"/>
      <c r="DM7" s="211">
        <v>1250</v>
      </c>
      <c r="DN7" s="213"/>
      <c r="DO7" s="211">
        <v>550</v>
      </c>
      <c r="DP7" s="213"/>
      <c r="DQ7" s="212">
        <v>1080</v>
      </c>
      <c r="DR7" s="213"/>
      <c r="DS7" s="391"/>
      <c r="DT7" s="391"/>
      <c r="DU7" s="391"/>
      <c r="DZ7" s="211">
        <v>500</v>
      </c>
      <c r="EA7" s="212"/>
      <c r="EB7" s="211">
        <v>220</v>
      </c>
      <c r="EC7" s="212"/>
      <c r="ED7" s="211">
        <v>1000</v>
      </c>
      <c r="EE7" s="213"/>
      <c r="EF7" s="211">
        <v>1400</v>
      </c>
      <c r="EG7" s="213"/>
      <c r="EH7" s="211">
        <v>500</v>
      </c>
      <c r="EI7" s="213"/>
      <c r="EJ7" s="211">
        <v>500</v>
      </c>
      <c r="EK7" s="213"/>
      <c r="EL7" s="211">
        <v>1000</v>
      </c>
      <c r="EM7" s="213"/>
      <c r="EN7" s="393"/>
      <c r="EO7" s="393"/>
      <c r="EP7" s="393"/>
    </row>
    <row r="8" spans="1:146" s="22" customFormat="1" ht="10.8" thickBot="1" x14ac:dyDescent="0.25">
      <c r="A8" s="467"/>
      <c r="B8" s="467"/>
      <c r="D8" s="138"/>
      <c r="E8" s="147" t="s">
        <v>138</v>
      </c>
      <c r="F8" s="148" t="s">
        <v>79</v>
      </c>
      <c r="G8" s="148" t="s">
        <v>82</v>
      </c>
      <c r="H8" s="148" t="s">
        <v>89</v>
      </c>
      <c r="I8" s="148" t="s">
        <v>91</v>
      </c>
      <c r="J8" s="149" t="s">
        <v>84</v>
      </c>
      <c r="K8" s="158" t="s">
        <v>143</v>
      </c>
      <c r="L8" s="159" t="s">
        <v>137</v>
      </c>
      <c r="M8" s="160" t="s">
        <v>137</v>
      </c>
      <c r="N8" s="180" t="s">
        <v>140</v>
      </c>
      <c r="O8" s="180" t="s">
        <v>141</v>
      </c>
      <c r="P8" s="202" t="s">
        <v>147</v>
      </c>
      <c r="Q8" s="189" t="s">
        <v>137</v>
      </c>
      <c r="R8" s="190" t="s">
        <v>137</v>
      </c>
      <c r="S8" s="194" t="s">
        <v>140</v>
      </c>
      <c r="T8" s="191" t="s">
        <v>141</v>
      </c>
      <c r="U8" s="169" t="s">
        <v>145</v>
      </c>
      <c r="V8" s="170" t="s">
        <v>146</v>
      </c>
      <c r="W8" s="170" t="s">
        <v>144</v>
      </c>
      <c r="X8" s="341" t="s">
        <v>137</v>
      </c>
      <c r="Y8" s="171" t="s">
        <v>137</v>
      </c>
      <c r="Z8" s="197" t="s">
        <v>140</v>
      </c>
      <c r="AA8" s="198" t="s">
        <v>141</v>
      </c>
      <c r="AB8" s="198" t="s">
        <v>140</v>
      </c>
      <c r="AC8" s="198" t="s">
        <v>140</v>
      </c>
      <c r="AD8" s="198" t="s">
        <v>140</v>
      </c>
      <c r="AE8" s="199" t="s">
        <v>140</v>
      </c>
      <c r="AF8" s="372" t="s">
        <v>140</v>
      </c>
      <c r="AG8" s="180" t="s">
        <v>141</v>
      </c>
      <c r="AH8" s="372" t="s">
        <v>140</v>
      </c>
      <c r="AI8" s="180" t="s">
        <v>141</v>
      </c>
      <c r="AJ8" s="372" t="s">
        <v>140</v>
      </c>
      <c r="AK8" s="180" t="s">
        <v>141</v>
      </c>
      <c r="AL8" s="158" t="s">
        <v>140</v>
      </c>
      <c r="AM8" s="206" t="s">
        <v>141</v>
      </c>
      <c r="AN8" s="158" t="s">
        <v>140</v>
      </c>
      <c r="AO8" s="205" t="s">
        <v>141</v>
      </c>
      <c r="AP8" s="158" t="s">
        <v>140</v>
      </c>
      <c r="AQ8" s="205" t="s">
        <v>141</v>
      </c>
      <c r="AR8" s="158" t="s">
        <v>140</v>
      </c>
      <c r="AS8" s="206" t="s">
        <v>141</v>
      </c>
      <c r="AT8" s="158" t="s">
        <v>140</v>
      </c>
      <c r="AU8" s="205" t="s">
        <v>141</v>
      </c>
      <c r="AV8" s="226" t="s">
        <v>160</v>
      </c>
      <c r="AW8" s="227" t="s">
        <v>160</v>
      </c>
      <c r="AX8" s="227" t="s">
        <v>160</v>
      </c>
      <c r="AY8" s="210" t="s">
        <v>140</v>
      </c>
      <c r="AZ8" s="163" t="s">
        <v>141</v>
      </c>
      <c r="BA8" s="209" t="s">
        <v>140</v>
      </c>
      <c r="BB8" s="163" t="s">
        <v>141</v>
      </c>
      <c r="BC8" s="209" t="s">
        <v>140</v>
      </c>
      <c r="BD8" s="163" t="s">
        <v>141</v>
      </c>
      <c r="BE8" s="209" t="s">
        <v>140</v>
      </c>
      <c r="BF8" s="163" t="s">
        <v>141</v>
      </c>
      <c r="BG8" s="209" t="s">
        <v>140</v>
      </c>
      <c r="BH8" s="163" t="s">
        <v>141</v>
      </c>
      <c r="BI8" s="209" t="s">
        <v>140</v>
      </c>
      <c r="BJ8" s="163" t="s">
        <v>141</v>
      </c>
      <c r="BK8" s="209" t="s">
        <v>140</v>
      </c>
      <c r="BL8" s="210" t="s">
        <v>141</v>
      </c>
      <c r="BM8" s="209" t="s">
        <v>140</v>
      </c>
      <c r="BN8" s="163" t="s">
        <v>141</v>
      </c>
      <c r="BO8" s="209" t="s">
        <v>140</v>
      </c>
      <c r="BP8" s="210" t="s">
        <v>141</v>
      </c>
      <c r="BQ8" s="209" t="s">
        <v>140</v>
      </c>
      <c r="BR8" s="163" t="s">
        <v>141</v>
      </c>
      <c r="BS8" s="209" t="s">
        <v>140</v>
      </c>
      <c r="BT8" s="163" t="s">
        <v>141</v>
      </c>
      <c r="BU8" s="209" t="s">
        <v>140</v>
      </c>
      <c r="BV8" s="210" t="s">
        <v>141</v>
      </c>
      <c r="BW8" s="385" t="s">
        <v>107</v>
      </c>
      <c r="BX8" s="386" t="s">
        <v>107</v>
      </c>
      <c r="BY8" s="385" t="s">
        <v>107</v>
      </c>
      <c r="BZ8" s="376" t="s">
        <v>140</v>
      </c>
      <c r="CA8" s="232" t="s">
        <v>141</v>
      </c>
      <c r="CB8" s="231" t="s">
        <v>140</v>
      </c>
      <c r="CC8" s="232" t="s">
        <v>141</v>
      </c>
      <c r="CD8" s="231" t="s">
        <v>140</v>
      </c>
      <c r="CE8" s="232" t="s">
        <v>141</v>
      </c>
      <c r="CF8" s="380" t="s">
        <v>107</v>
      </c>
      <c r="CG8" s="380" t="s">
        <v>107</v>
      </c>
      <c r="CH8" s="380" t="s">
        <v>107</v>
      </c>
      <c r="CI8" s="169" t="s">
        <v>140</v>
      </c>
      <c r="CJ8" s="214" t="s">
        <v>141</v>
      </c>
      <c r="CK8" s="169" t="s">
        <v>140</v>
      </c>
      <c r="CL8" s="214" t="s">
        <v>141</v>
      </c>
      <c r="CM8" s="169" t="s">
        <v>140</v>
      </c>
      <c r="CN8" s="214" t="s">
        <v>141</v>
      </c>
      <c r="CO8" s="169" t="s">
        <v>140</v>
      </c>
      <c r="CP8" s="214" t="s">
        <v>141</v>
      </c>
      <c r="CQ8" s="169" t="s">
        <v>140</v>
      </c>
      <c r="CR8" s="170" t="s">
        <v>141</v>
      </c>
      <c r="CS8" s="169" t="s">
        <v>140</v>
      </c>
      <c r="CT8" s="170" t="s">
        <v>141</v>
      </c>
      <c r="CU8" s="169" t="s">
        <v>140</v>
      </c>
      <c r="CV8" s="170" t="s">
        <v>141</v>
      </c>
      <c r="CW8" s="169" t="s">
        <v>140</v>
      </c>
      <c r="CX8" s="170" t="s">
        <v>141</v>
      </c>
      <c r="CY8" s="169" t="s">
        <v>140</v>
      </c>
      <c r="CZ8" s="214" t="s">
        <v>141</v>
      </c>
      <c r="DA8" s="169" t="s">
        <v>140</v>
      </c>
      <c r="DB8" s="214" t="s">
        <v>141</v>
      </c>
      <c r="DC8" s="169" t="s">
        <v>140</v>
      </c>
      <c r="DD8" s="214" t="s">
        <v>141</v>
      </c>
      <c r="DE8" s="169" t="s">
        <v>140</v>
      </c>
      <c r="DF8" s="170" t="s">
        <v>141</v>
      </c>
      <c r="DG8" s="169" t="s">
        <v>140</v>
      </c>
      <c r="DH8" s="170" t="s">
        <v>141</v>
      </c>
      <c r="DI8" s="169" t="s">
        <v>140</v>
      </c>
      <c r="DJ8" s="214" t="s">
        <v>141</v>
      </c>
      <c r="DK8" s="169" t="s">
        <v>140</v>
      </c>
      <c r="DL8" s="170" t="s">
        <v>141</v>
      </c>
      <c r="DM8" s="169" t="s">
        <v>140</v>
      </c>
      <c r="DN8" s="214" t="s">
        <v>141</v>
      </c>
      <c r="DO8" s="169" t="s">
        <v>140</v>
      </c>
      <c r="DP8" s="214" t="s">
        <v>141</v>
      </c>
      <c r="DQ8" s="169" t="s">
        <v>140</v>
      </c>
      <c r="DR8" s="214" t="s">
        <v>141</v>
      </c>
      <c r="DS8" s="391" t="s">
        <v>60</v>
      </c>
      <c r="DT8" s="391" t="s">
        <v>60</v>
      </c>
      <c r="DU8" s="391" t="s">
        <v>60</v>
      </c>
      <c r="DZ8" s="169" t="s">
        <v>140</v>
      </c>
      <c r="EA8" s="170" t="s">
        <v>141</v>
      </c>
      <c r="EB8" s="169" t="s">
        <v>140</v>
      </c>
      <c r="EC8" s="170" t="s">
        <v>141</v>
      </c>
      <c r="ED8" s="169" t="s">
        <v>140</v>
      </c>
      <c r="EE8" s="214" t="s">
        <v>141</v>
      </c>
      <c r="EF8" s="169" t="s">
        <v>140</v>
      </c>
      <c r="EG8" s="214" t="s">
        <v>141</v>
      </c>
      <c r="EH8" s="169" t="s">
        <v>140</v>
      </c>
      <c r="EI8" s="214" t="s">
        <v>141</v>
      </c>
      <c r="EJ8" s="169" t="s">
        <v>140</v>
      </c>
      <c r="EK8" s="214" t="s">
        <v>141</v>
      </c>
      <c r="EL8" s="169" t="s">
        <v>140</v>
      </c>
      <c r="EM8" s="214" t="s">
        <v>141</v>
      </c>
      <c r="EN8" s="394" t="s">
        <v>287</v>
      </c>
      <c r="EO8" s="394" t="s">
        <v>287</v>
      </c>
      <c r="EP8" s="394" t="s">
        <v>287</v>
      </c>
    </row>
    <row r="9" spans="1:146" x14ac:dyDescent="0.2">
      <c r="A9" s="172">
        <f ca="1">VLOOKUP($D9,Curves!$A$2:$I$1700,9)</f>
        <v>6.1440366545970002E-2</v>
      </c>
      <c r="B9" s="86">
        <f t="shared" ref="B9:B70" ca="1" si="0">(1+($A9/2))^(-2*($D9-$A$1)/365.25)</f>
        <v>0.99669183425272911</v>
      </c>
      <c r="C9" s="86">
        <f t="shared" ref="C9:C70" si="1">D10-D9</f>
        <v>28</v>
      </c>
      <c r="D9" s="139">
        <v>36923</v>
      </c>
      <c r="E9" s="173">
        <f ca="1">VLOOKUP($D9,Curves!$A$2:$H$1700,2)*$B9</f>
        <v>8.6791924926727653</v>
      </c>
      <c r="F9" s="172">
        <f ca="1">VLOOKUP($D9,Curves!$A$2:$H$1700,3)*$B9</f>
        <v>1.1960302011032748</v>
      </c>
      <c r="G9" s="172">
        <f ca="1">VLOOKUP($D9,Curves!$A$2:$H$1700,7)*$B9</f>
        <v>-0.47342862127004631</v>
      </c>
      <c r="H9" s="172">
        <f ca="1">VLOOKUP($D9,Curves!$A$2:$H$1700,5)*$B9</f>
        <v>-0.2292391218781277</v>
      </c>
      <c r="I9" s="172">
        <f ca="1">VLOOKUP($D9,Curves!$A$2:$H$1700,4)*$B9</f>
        <v>-0.54818050883900105</v>
      </c>
      <c r="J9" s="174">
        <f ca="1">VLOOKUP($D9,Curves!$A$2:$H$1700,8)*$B9</f>
        <v>1.3953685679538206</v>
      </c>
      <c r="K9" s="172">
        <f t="shared" ref="K9:K70" ca="1" si="2">($E9+$I9)*$J$5+$J$4</f>
        <v>62.982589878753231</v>
      </c>
      <c r="L9" s="140">
        <f ca="1">VLOOKUP($D9,Curves!$N$2:$T$2600,2)*$B9</f>
        <v>161.46407714894212</v>
      </c>
      <c r="M9" s="141">
        <f ca="1">VLOOKUP($D9,Curves!$N$2:$T$2600,3)*$B9</f>
        <v>80.732038574471062</v>
      </c>
      <c r="N9" s="181">
        <f t="shared" ref="N9:N70" ca="1" si="3">IF($K9&lt;$L9,1,0)</f>
        <v>1</v>
      </c>
      <c r="O9" s="182">
        <f t="shared" ref="O9:O70" ca="1" si="4">IF($K9&lt;$M9,1,0)</f>
        <v>1</v>
      </c>
      <c r="P9" s="173">
        <f t="shared" ref="P9:P69" ca="1" si="5">($E9+J9)*$J$5+$J$4</f>
        <v>77.559207954699389</v>
      </c>
      <c r="Q9" s="140">
        <f ca="1">VLOOKUP($D9,Curves!$N$2:$T$2600,4)*$B9</f>
        <v>161.46407714894212</v>
      </c>
      <c r="R9" s="141">
        <f ca="1">VLOOKUP($D9,Curves!$N$2:$T$2600,5)*$B9</f>
        <v>80.732038574471062</v>
      </c>
      <c r="S9" s="181">
        <f t="shared" ref="S9:S70" ca="1" si="6">IF($P9&lt;$Q9,1,0)</f>
        <v>1</v>
      </c>
      <c r="T9" s="182">
        <f t="shared" ref="T9:T70" ca="1" si="7">IF($P9&lt;$R9,1,0)</f>
        <v>1</v>
      </c>
      <c r="U9" s="151">
        <f t="shared" ref="U9:U70" ca="1" si="8">($E9+G9)*$J$5+$J$4</f>
        <v>63.543229035520383</v>
      </c>
      <c r="V9" s="151">
        <f t="shared" ref="V9:V70" ca="1" si="9">($E9+H9)*$J$5+$J$4</f>
        <v>65.374650280959784</v>
      </c>
      <c r="W9" s="151">
        <f t="shared" ref="W9:W70" ca="1" si="10">($E9+I9)*$J$5+$J$4</f>
        <v>62.982589878753231</v>
      </c>
      <c r="X9" s="343">
        <f ca="1">VLOOKUP($D9,[2]CurveFetch!$D$8:$S$13000,16,0)*$B9</f>
        <v>161.46407714894212</v>
      </c>
      <c r="Y9" s="141">
        <f ca="1">VLOOKUP($D9,Curves!$N$2:$T$2600,7)*$B9</f>
        <v>80.732038574471062</v>
      </c>
      <c r="Z9" s="200">
        <f t="shared" ref="Z9:Z70" ca="1" si="11">IF($U9&lt;$X9,1,0)</f>
        <v>1</v>
      </c>
      <c r="AA9" s="181">
        <f t="shared" ref="AA9:AA70" ca="1" si="12">IF($U9&lt;$Y9,1,0)</f>
        <v>1</v>
      </c>
      <c r="AB9" s="181">
        <f t="shared" ref="AB9:AC70" ca="1" si="13">IF($V9&lt;$X9,1,0)</f>
        <v>1</v>
      </c>
      <c r="AC9" s="181">
        <f t="shared" ca="1" si="13"/>
        <v>1</v>
      </c>
      <c r="AD9" s="181">
        <f t="shared" ref="AD9:AD70" ca="1" si="14">IF($W9&lt;$X9,1,0)</f>
        <v>1</v>
      </c>
      <c r="AE9" s="182">
        <f t="shared" ref="AE9:AE70" ca="1" si="15">IF($W9&lt;$Y9,1,0)</f>
        <v>1</v>
      </c>
      <c r="AF9" s="181"/>
      <c r="AG9" s="181"/>
      <c r="AH9" s="181"/>
      <c r="AI9" s="181"/>
      <c r="AJ9" s="181"/>
      <c r="AK9" s="181"/>
      <c r="AV9" s="230">
        <f>SUM(AF9:AG9,AL9:AM9,AP9:AQ9)</f>
        <v>0</v>
      </c>
      <c r="AW9" s="26">
        <f>SUM(AF9:AM9,AP9:AU9)</f>
        <v>0</v>
      </c>
      <c r="AX9" s="228">
        <f>SUM(AF9:AU9)</f>
        <v>0</v>
      </c>
      <c r="BW9" s="389">
        <f>SUM(AY9:BF9,BI9:BL9)</f>
        <v>0</v>
      </c>
      <c r="BX9" s="224">
        <f>SUM(AY9:BF9,BI9:BL9,BS9:BV9)</f>
        <v>0</v>
      </c>
      <c r="BY9" s="93">
        <f>SUM(AY9:BV9)</f>
        <v>0</v>
      </c>
      <c r="CF9" s="230">
        <f>SUM(BZ9:CA9)</f>
        <v>0</v>
      </c>
      <c r="CG9" s="381">
        <f>SUM(BZ9:CC9)</f>
        <v>0</v>
      </c>
      <c r="CH9" s="230">
        <f>SUM(BZ9:CE9)</f>
        <v>0</v>
      </c>
      <c r="DS9" s="230">
        <f>SUM(CI9:CR9,CW9:CX9,DG9:DH9)</f>
        <v>0</v>
      </c>
      <c r="DT9" s="92">
        <f>SUM(CI9:CZ9,DC9:DL9)</f>
        <v>0</v>
      </c>
      <c r="DU9" s="228">
        <f>SUM(CI9:DR9)</f>
        <v>0</v>
      </c>
      <c r="EN9" s="230">
        <f t="shared" ref="EN9:EN72" si="16">SUM(EB9:EC9)</f>
        <v>0</v>
      </c>
      <c r="EO9" s="92">
        <f t="shared" ref="EO9:EO72" si="17">SUM(EB9:EE9,EJ9:EM9)</f>
        <v>0</v>
      </c>
      <c r="EP9" s="92">
        <f t="shared" ref="EP9:EP72" si="18">SUM(DZ9:EM9)</f>
        <v>0</v>
      </c>
    </row>
    <row r="10" spans="1:146" x14ac:dyDescent="0.2">
      <c r="A10" s="172">
        <f ca="1">VLOOKUP($D10,Curves!$A$2:$I$1700,9)</f>
        <v>5.9998067038484003E-2</v>
      </c>
      <c r="B10" s="86">
        <f t="shared" ca="1" si="0"/>
        <v>0.99226129713377731</v>
      </c>
      <c r="C10" s="86">
        <f t="shared" si="1"/>
        <v>31</v>
      </c>
      <c r="D10" s="139">
        <v>36951</v>
      </c>
      <c r="E10" s="173">
        <f ca="1">VLOOKUP($D10,Curves!$A$2:$H$1700,2)*$B10</f>
        <v>8.1603569076281843</v>
      </c>
      <c r="F10" s="172">
        <f ca="1">VLOOKUP($D10,Curves!$A$2:$H$1700,3)*$B10</f>
        <v>0.94264823227708838</v>
      </c>
      <c r="G10" s="172">
        <f ca="1">VLOOKUP($D10,Curves!$A$2:$H$1700,7)*$B10</f>
        <v>-0.47132411613854419</v>
      </c>
      <c r="H10" s="172">
        <f ca="1">VLOOKUP($D10,Curves!$A$2:$H$1700,5)*$B10</f>
        <v>-0.22822009834076878</v>
      </c>
      <c r="I10" s="172">
        <f ca="1">VLOOKUP($D10,Curves!$A$2:$H$1700,4)*$B10</f>
        <v>-0.51597587450956417</v>
      </c>
      <c r="J10" s="174">
        <f ca="1">VLOOKUP($D10,Curves!$A$2:$H$1700,8)*$B10</f>
        <v>1.1411004917038439</v>
      </c>
      <c r="K10" s="172">
        <f t="shared" ca="1" si="2"/>
        <v>59.33285774838965</v>
      </c>
      <c r="L10" s="140">
        <f ca="1">VLOOKUP($D10,Curves!$N$2:$T$2600,2)*$B10</f>
        <v>153.80050105573548</v>
      </c>
      <c r="M10" s="141">
        <f ca="1">VLOOKUP($D10,Curves!$N$2:$T$2600,3)*$B10</f>
        <v>76.90025052786774</v>
      </c>
      <c r="N10" s="181">
        <f t="shared" ca="1" si="3"/>
        <v>1</v>
      </c>
      <c r="O10" s="182">
        <f t="shared" ca="1" si="4"/>
        <v>1</v>
      </c>
      <c r="P10" s="173">
        <f t="shared" ca="1" si="5"/>
        <v>71.760930494990205</v>
      </c>
      <c r="Q10" s="140">
        <f ca="1">VLOOKUP($D10,Curves!$N$2:$T$2600,4)*$B10</f>
        <v>153.80050105573548</v>
      </c>
      <c r="R10" s="141">
        <f ca="1">VLOOKUP($D10,Curves!$N$2:$T$2600,5)*$B10</f>
        <v>76.90025052786774</v>
      </c>
      <c r="S10" s="181">
        <f t="shared" ca="1" si="6"/>
        <v>1</v>
      </c>
      <c r="T10" s="182">
        <f t="shared" ca="1" si="7"/>
        <v>1</v>
      </c>
      <c r="U10" s="151">
        <f t="shared" ca="1" si="8"/>
        <v>59.667745936172302</v>
      </c>
      <c r="V10" s="151">
        <f t="shared" ca="1" si="9"/>
        <v>61.491026069655618</v>
      </c>
      <c r="W10" s="151">
        <f t="shared" ca="1" si="10"/>
        <v>59.33285774838965</v>
      </c>
      <c r="X10" s="343">
        <f ca="1">VLOOKUP($D10,[2]CurveFetch!$D$8:$S$13000,16,0)*$B10</f>
        <v>153.80050105573548</v>
      </c>
      <c r="Y10" s="141">
        <f ca="1">VLOOKUP($D10,Curves!$N$2:$T$2600,7)*$B10</f>
        <v>76.90025052786774</v>
      </c>
      <c r="Z10" s="200">
        <f t="shared" ca="1" si="11"/>
        <v>1</v>
      </c>
      <c r="AA10" s="181">
        <f t="shared" ca="1" si="12"/>
        <v>1</v>
      </c>
      <c r="AB10" s="181">
        <f t="shared" ca="1" si="13"/>
        <v>1</v>
      </c>
      <c r="AC10" s="181">
        <f t="shared" ca="1" si="13"/>
        <v>1</v>
      </c>
      <c r="AD10" s="181">
        <f t="shared" ca="1" si="14"/>
        <v>1</v>
      </c>
      <c r="AE10" s="182">
        <f t="shared" ca="1" si="15"/>
        <v>1</v>
      </c>
      <c r="AF10" s="181"/>
      <c r="AG10" s="181"/>
      <c r="AH10" s="181"/>
      <c r="AI10" s="181"/>
      <c r="AJ10" s="181"/>
      <c r="AK10" s="181"/>
      <c r="AV10" s="228">
        <f t="shared" ref="AV10:AV73" si="19">SUM(AF10:AG10,AL10:AM10,AP10:AQ10)</f>
        <v>0</v>
      </c>
      <c r="AW10" s="26">
        <f t="shared" ref="AW10:AW73" si="20">SUM(AF10:AM10,AP10:AU10)</f>
        <v>0</v>
      </c>
      <c r="AX10" s="228">
        <f t="shared" ref="AX10:AX73" si="21">SUM(AF10:AU10)</f>
        <v>0</v>
      </c>
      <c r="BW10" s="389">
        <f t="shared" ref="BW10:BW73" si="22">SUM(AY10:BF10,BI10:BL10)</f>
        <v>0</v>
      </c>
      <c r="BX10" s="224">
        <f t="shared" ref="BX10:BX73" si="23">SUM(AY10:BF10,BI10:BL10,BS10:BV10)</f>
        <v>0</v>
      </c>
      <c r="BY10" s="93">
        <f t="shared" ref="BY10:BY73" si="24">SUM(AY10:BV10)</f>
        <v>0</v>
      </c>
      <c r="CF10" s="228">
        <f t="shared" ref="CF10:CF73" si="25">SUM(BZ10:CA10)</f>
        <v>0</v>
      </c>
      <c r="CG10" s="224">
        <f t="shared" ref="CG10:CG73" si="26">SUM(BZ10:CC10)</f>
        <v>0</v>
      </c>
      <c r="CH10" s="228">
        <f t="shared" ref="CH10:CH73" si="27">SUM(BZ10:CE10)</f>
        <v>0</v>
      </c>
      <c r="CI10" s="23">
        <f t="shared" ref="CI10:CI73" ca="1" si="28">$CI$7*$J$2*$J$5*$AB10</f>
        <v>65400</v>
      </c>
      <c r="CJ10" s="23">
        <f t="shared" ref="CJ10:CJ73" ca="1" si="29">$CI$7*$J$3*$J$5*$AC10</f>
        <v>32700</v>
      </c>
      <c r="DS10" s="228">
        <f t="shared" ref="DS10:DS73" ca="1" si="30">SUM(CI10:CR10,CW10:CX10,DG10:DH10)</f>
        <v>98100</v>
      </c>
      <c r="DT10" s="93">
        <f t="shared" ref="DT10:DT73" ca="1" si="31">SUM(CI10:CZ10,DC10:DL10)</f>
        <v>98100</v>
      </c>
      <c r="DU10" s="228">
        <f t="shared" ref="DU10:DU73" ca="1" si="32">SUM(CI10:DR10)</f>
        <v>98100</v>
      </c>
      <c r="EN10" s="228">
        <f t="shared" si="16"/>
        <v>0</v>
      </c>
      <c r="EO10" s="93">
        <f t="shared" si="17"/>
        <v>0</v>
      </c>
      <c r="EP10" s="93">
        <f t="shared" si="18"/>
        <v>0</v>
      </c>
    </row>
    <row r="11" spans="1:146" x14ac:dyDescent="0.2">
      <c r="A11" s="172">
        <f ca="1">VLOOKUP($D11,Curves!$A$2:$I$1700,9)</f>
        <v>5.8772490090014E-2</v>
      </c>
      <c r="B11" s="86">
        <f t="shared" ca="1" si="0"/>
        <v>0.98754944065698569</v>
      </c>
      <c r="C11" s="86">
        <f t="shared" si="1"/>
        <v>30</v>
      </c>
      <c r="D11" s="139">
        <v>36982</v>
      </c>
      <c r="E11" s="173">
        <f ca="1">VLOOKUP($D11,Curves!$A$2:$H$1700,2)*$B11</f>
        <v>6.3845071338474124</v>
      </c>
      <c r="F11" s="172">
        <f ca="1">VLOOKUP($D11,Curves!$A$2:$H$1700,3)*$B11</f>
        <v>0.40983301787264903</v>
      </c>
      <c r="G11" s="172">
        <f ca="1">VLOOKUP($D11,Curves!$A$2:$H$1700,7)*$B11</f>
        <v>-0.43945950109235865</v>
      </c>
      <c r="H11" s="172">
        <f ca="1">VLOOKUP($D11,Curves!$A$2:$H$1700,5)*$B11</f>
        <v>-0.12344368008212321</v>
      </c>
      <c r="I11" s="172">
        <f ca="1">VLOOKUP($D11,Curves!$A$2:$H$1700,4)*$B11</f>
        <v>-0.56290318117448179</v>
      </c>
      <c r="J11" s="174">
        <f ca="1">VLOOKUP($D11,Curves!$A$2:$H$1700,8)*$B11</f>
        <v>0.50858796193834765</v>
      </c>
      <c r="K11" s="172">
        <f t="shared" ca="1" si="2"/>
        <v>45.662029645046978</v>
      </c>
      <c r="L11" s="140">
        <f ca="1">VLOOKUP($D11,Curves!$N$2:$T$2600,2)*$B11</f>
        <v>148.13241609854785</v>
      </c>
      <c r="M11" s="141">
        <f ca="1">VLOOKUP($D11,Curves!$N$2:$T$2600,3)*$B11</f>
        <v>74.066208049273925</v>
      </c>
      <c r="N11" s="181">
        <f t="shared" ca="1" si="3"/>
        <v>1</v>
      </c>
      <c r="O11" s="182">
        <f t="shared" ca="1" si="4"/>
        <v>1</v>
      </c>
      <c r="P11" s="173">
        <f t="shared" ca="1" si="5"/>
        <v>53.698213218393207</v>
      </c>
      <c r="Q11" s="140">
        <f ca="1">VLOOKUP($D11,Curves!$N$2:$T$2600,4)*$B11</f>
        <v>148.13241609854785</v>
      </c>
      <c r="R11" s="141">
        <f ca="1">VLOOKUP($D11,Curves!$N$2:$T$2600,5)*$B11</f>
        <v>74.066208049273925</v>
      </c>
      <c r="S11" s="181">
        <f t="shared" ca="1" si="6"/>
        <v>1</v>
      </c>
      <c r="T11" s="182">
        <f t="shared" ca="1" si="7"/>
        <v>1</v>
      </c>
      <c r="U11" s="151">
        <f t="shared" ca="1" si="8"/>
        <v>46.587857245662903</v>
      </c>
      <c r="V11" s="151">
        <f t="shared" ca="1" si="9"/>
        <v>48.957975903239671</v>
      </c>
      <c r="W11" s="151">
        <f t="shared" ca="1" si="10"/>
        <v>45.662029645046978</v>
      </c>
      <c r="X11" s="343">
        <f ca="1">VLOOKUP($D11,[2]CurveFetch!$D$8:$S$13000,16,0)*$B11</f>
        <v>148.13241609854785</v>
      </c>
      <c r="Y11" s="141">
        <f ca="1">VLOOKUP($D11,Curves!$N$2:$T$2600,7)*$B11</f>
        <v>74.066208049273925</v>
      </c>
      <c r="Z11" s="200">
        <f t="shared" ca="1" si="11"/>
        <v>1</v>
      </c>
      <c r="AA11" s="181">
        <f t="shared" ca="1" si="12"/>
        <v>1</v>
      </c>
      <c r="AB11" s="181">
        <f t="shared" ca="1" si="13"/>
        <v>1</v>
      </c>
      <c r="AC11" s="181">
        <f t="shared" ca="1" si="13"/>
        <v>1</v>
      </c>
      <c r="AD11" s="181">
        <f t="shared" ca="1" si="14"/>
        <v>1</v>
      </c>
      <c r="AE11" s="182">
        <f t="shared" ca="1" si="15"/>
        <v>1</v>
      </c>
      <c r="AF11" s="181"/>
      <c r="AG11" s="181"/>
      <c r="AH11" s="181"/>
      <c r="AI11" s="181"/>
      <c r="AJ11" s="181"/>
      <c r="AK11" s="181"/>
      <c r="AV11" s="228">
        <f t="shared" si="19"/>
        <v>0</v>
      </c>
      <c r="AW11" s="26">
        <f t="shared" si="20"/>
        <v>0</v>
      </c>
      <c r="AX11" s="228">
        <f t="shared" si="21"/>
        <v>0</v>
      </c>
      <c r="BW11" s="389">
        <f t="shared" si="22"/>
        <v>0</v>
      </c>
      <c r="BX11" s="224">
        <f t="shared" si="23"/>
        <v>0</v>
      </c>
      <c r="BY11" s="93">
        <f t="shared" si="24"/>
        <v>0</v>
      </c>
      <c r="CF11" s="228">
        <f t="shared" si="25"/>
        <v>0</v>
      </c>
      <c r="CG11" s="224">
        <f t="shared" si="26"/>
        <v>0</v>
      </c>
      <c r="CH11" s="228">
        <f t="shared" si="27"/>
        <v>0</v>
      </c>
      <c r="CI11" s="23">
        <f t="shared" ca="1" si="28"/>
        <v>65400</v>
      </c>
      <c r="CJ11" s="23">
        <f t="shared" ca="1" si="29"/>
        <v>32700</v>
      </c>
      <c r="DS11" s="228">
        <f t="shared" ca="1" si="30"/>
        <v>98100</v>
      </c>
      <c r="DT11" s="93">
        <f t="shared" ca="1" si="31"/>
        <v>98100</v>
      </c>
      <c r="DU11" s="228">
        <f t="shared" ca="1" si="32"/>
        <v>98100</v>
      </c>
      <c r="EN11" s="228">
        <f t="shared" si="16"/>
        <v>0</v>
      </c>
      <c r="EO11" s="93">
        <f t="shared" si="17"/>
        <v>0</v>
      </c>
      <c r="EP11" s="93">
        <f t="shared" si="18"/>
        <v>0</v>
      </c>
    </row>
    <row r="12" spans="1:146" x14ac:dyDescent="0.2">
      <c r="A12" s="172">
        <f ca="1">VLOOKUP($D12,Curves!$A$2:$I$1700,9)</f>
        <v>5.7832675098940002E-2</v>
      </c>
      <c r="B12" s="86">
        <f t="shared" ca="1" si="0"/>
        <v>0.98312998271752738</v>
      </c>
      <c r="C12" s="86">
        <f t="shared" si="1"/>
        <v>31</v>
      </c>
      <c r="D12" s="139">
        <v>37012</v>
      </c>
      <c r="E12" s="173">
        <f ca="1">VLOOKUP($D12,Curves!$A$2:$H$1700,2)*$B12</f>
        <v>5.8791172966508141</v>
      </c>
      <c r="F12" s="172">
        <f ca="1">VLOOKUP($D12,Curves!$A$2:$H$1700,3)*$B12</f>
        <v>0.879901334532187</v>
      </c>
      <c r="G12" s="172">
        <f ca="1">VLOOKUP($D12,Curves!$A$2:$H$1700,7)*$B12</f>
        <v>-0.43749284230929969</v>
      </c>
      <c r="H12" s="172">
        <f ca="1">VLOOKUP($D12,Curves!$A$2:$H$1700,5)*$B12</f>
        <v>-0.10322864818534037</v>
      </c>
      <c r="I12" s="172">
        <f ca="1">VLOOKUP($D12,Curves!$A$2:$H$1700,4)*$B12</f>
        <v>-0.5603840901489906</v>
      </c>
      <c r="J12" s="174">
        <f ca="1">VLOOKUP($D12,Curves!$A$2:$H$1700,8)*$B12</f>
        <v>0.97821433280393977</v>
      </c>
      <c r="K12" s="172">
        <f t="shared" ca="1" si="2"/>
        <v>41.890499048763679</v>
      </c>
      <c r="L12" s="140">
        <f ca="1">VLOOKUP($D12,Curves!$N$2:$T$2600,2)*$B12</f>
        <v>147.46949740762912</v>
      </c>
      <c r="M12" s="141">
        <f ca="1">VLOOKUP($D12,Curves!$N$2:$T$2600,3)*$B12</f>
        <v>73.73474870381456</v>
      </c>
      <c r="N12" s="181">
        <f t="shared" ca="1" si="3"/>
        <v>1</v>
      </c>
      <c r="O12" s="182">
        <f t="shared" ca="1" si="4"/>
        <v>1</v>
      </c>
      <c r="P12" s="173">
        <f t="shared" ca="1" si="5"/>
        <v>53.429987220910654</v>
      </c>
      <c r="Q12" s="140">
        <f ca="1">VLOOKUP($D12,Curves!$N$2:$T$2600,4)*$B12</f>
        <v>147.46949740762912</v>
      </c>
      <c r="R12" s="141">
        <f ca="1">VLOOKUP($D12,Curves!$N$2:$T$2600,5)*$B12</f>
        <v>73.73474870381456</v>
      </c>
      <c r="S12" s="181">
        <f t="shared" ca="1" si="6"/>
        <v>1</v>
      </c>
      <c r="T12" s="182">
        <f t="shared" ca="1" si="7"/>
        <v>1</v>
      </c>
      <c r="U12" s="151">
        <f t="shared" ca="1" si="8"/>
        <v>42.812183407561363</v>
      </c>
      <c r="V12" s="151">
        <f t="shared" ca="1" si="9"/>
        <v>45.319164863491054</v>
      </c>
      <c r="W12" s="151">
        <f t="shared" ca="1" si="10"/>
        <v>41.890499048763679</v>
      </c>
      <c r="X12" s="343">
        <f ca="1">VLOOKUP($D12,[2]CurveFetch!$D$8:$S$13000,16,0)*$B12</f>
        <v>147.46949740762912</v>
      </c>
      <c r="Y12" s="141">
        <f ca="1">VLOOKUP($D12,Curves!$N$2:$T$2600,7)*$B12</f>
        <v>73.73474870381456</v>
      </c>
      <c r="Z12" s="200">
        <f t="shared" ca="1" si="11"/>
        <v>1</v>
      </c>
      <c r="AA12" s="181">
        <f t="shared" ca="1" si="12"/>
        <v>1</v>
      </c>
      <c r="AB12" s="181">
        <f t="shared" ca="1" si="13"/>
        <v>1</v>
      </c>
      <c r="AC12" s="181">
        <f t="shared" ca="1" si="13"/>
        <v>1</v>
      </c>
      <c r="AD12" s="181">
        <f t="shared" ca="1" si="14"/>
        <v>1</v>
      </c>
      <c r="AE12" s="182">
        <f t="shared" ca="1" si="15"/>
        <v>1</v>
      </c>
      <c r="AF12" s="181"/>
      <c r="AG12" s="181"/>
      <c r="AH12" s="181"/>
      <c r="AI12" s="181"/>
      <c r="AJ12" s="181"/>
      <c r="AK12" s="181"/>
      <c r="AV12" s="228">
        <f t="shared" si="19"/>
        <v>0</v>
      </c>
      <c r="AW12" s="26">
        <f t="shared" si="20"/>
        <v>0</v>
      </c>
      <c r="AX12" s="228">
        <f t="shared" si="21"/>
        <v>0</v>
      </c>
      <c r="BA12" s="23"/>
      <c r="BB12" s="23"/>
      <c r="BC12" s="23"/>
      <c r="BD12" s="23"/>
      <c r="BE12" s="23"/>
      <c r="BF12" s="23"/>
      <c r="BG12" s="23"/>
      <c r="BH12" s="23"/>
      <c r="BW12" s="389">
        <f t="shared" si="22"/>
        <v>0</v>
      </c>
      <c r="BX12" s="224">
        <f t="shared" si="23"/>
        <v>0</v>
      </c>
      <c r="BY12" s="93">
        <f t="shared" si="24"/>
        <v>0</v>
      </c>
      <c r="CF12" s="228">
        <f t="shared" si="25"/>
        <v>0</v>
      </c>
      <c r="CG12" s="224">
        <f t="shared" si="26"/>
        <v>0</v>
      </c>
      <c r="CH12" s="228">
        <f t="shared" si="27"/>
        <v>0</v>
      </c>
      <c r="CI12" s="23">
        <f t="shared" ca="1" si="28"/>
        <v>65400</v>
      </c>
      <c r="CJ12" s="23">
        <f t="shared" ca="1" si="29"/>
        <v>32700</v>
      </c>
      <c r="CK12" s="23">
        <f t="shared" ref="CK12:CK75" ca="1" si="33">$CK$7*$J$2*$J$5*$AB12</f>
        <v>62400</v>
      </c>
      <c r="CL12" s="23">
        <f t="shared" ref="CL12:CL75" ca="1" si="34">$CK$7*$J$3*$J$5*$AC12</f>
        <v>31200</v>
      </c>
      <c r="DS12" s="228">
        <f t="shared" ca="1" si="30"/>
        <v>191700</v>
      </c>
      <c r="DT12" s="93">
        <f t="shared" ca="1" si="31"/>
        <v>191700</v>
      </c>
      <c r="DU12" s="228">
        <f t="shared" ca="1" si="32"/>
        <v>191700</v>
      </c>
      <c r="EN12" s="228">
        <f t="shared" si="16"/>
        <v>0</v>
      </c>
      <c r="EO12" s="93">
        <f t="shared" si="17"/>
        <v>0</v>
      </c>
      <c r="EP12" s="93">
        <f t="shared" si="18"/>
        <v>0</v>
      </c>
    </row>
    <row r="13" spans="1:146" x14ac:dyDescent="0.2">
      <c r="A13" s="172">
        <f ca="1">VLOOKUP($D13,Curves!$A$2:$I$1700,9)</f>
        <v>5.7011876280828003E-2</v>
      </c>
      <c r="B13" s="86">
        <f t="shared" ca="1" si="0"/>
        <v>0.97868354449518558</v>
      </c>
      <c r="C13" s="86">
        <f t="shared" si="1"/>
        <v>30</v>
      </c>
      <c r="D13" s="139">
        <v>37043</v>
      </c>
      <c r="E13" s="173">
        <f ca="1">VLOOKUP($D13,Curves!$A$2:$H$1700,2)*$B13</f>
        <v>5.8280605074688303</v>
      </c>
      <c r="F13" s="172">
        <f ca="1">VLOOKUP($D13,Curves!$A$2:$H$1700,3)*$B13</f>
        <v>1.355476709125832</v>
      </c>
      <c r="G13" s="172">
        <f ca="1">VLOOKUP($D13,Curves!$A$2:$H$1700,7)*$B13</f>
        <v>-0.43551417730035757</v>
      </c>
      <c r="H13" s="172">
        <f ca="1">VLOOKUP($D13,Curves!$A$2:$H$1700,5)*$B13</f>
        <v>-0.1223354430618982</v>
      </c>
      <c r="I13" s="172">
        <f ca="1">VLOOKUP($D13,Curves!$A$2:$H$1700,4)*$B13</f>
        <v>-0.55784962036225572</v>
      </c>
      <c r="J13" s="174">
        <f ca="1">VLOOKUP($D13,Curves!$A$2:$H$1700,8)*$B13</f>
        <v>1.4533450635753506</v>
      </c>
      <c r="K13" s="172">
        <f t="shared" ca="1" si="2"/>
        <v>41.52658165329931</v>
      </c>
      <c r="L13" s="140">
        <f ca="1">VLOOKUP($D13,Curves!$N$2:$T$2600,2)*$B13</f>
        <v>210.41696206646489</v>
      </c>
      <c r="M13" s="141">
        <f ca="1">VLOOKUP($D13,Curves!$N$2:$T$2600,3)*$B13</f>
        <v>105.20848103323245</v>
      </c>
      <c r="N13" s="181">
        <f t="shared" ca="1" si="3"/>
        <v>1</v>
      </c>
      <c r="O13" s="182">
        <f t="shared" ca="1" si="4"/>
        <v>1</v>
      </c>
      <c r="P13" s="173">
        <f t="shared" ca="1" si="5"/>
        <v>56.610541782831362</v>
      </c>
      <c r="Q13" s="140">
        <f ca="1">VLOOKUP($D13,Curves!$N$2:$T$2600,4)*$B13</f>
        <v>210.41696206646489</v>
      </c>
      <c r="R13" s="141">
        <f ca="1">VLOOKUP($D13,Curves!$N$2:$T$2600,5)*$B13</f>
        <v>105.20848103323245</v>
      </c>
      <c r="S13" s="181">
        <f t="shared" ca="1" si="6"/>
        <v>1</v>
      </c>
      <c r="T13" s="182">
        <f t="shared" ca="1" si="7"/>
        <v>1</v>
      </c>
      <c r="U13" s="151">
        <f t="shared" ca="1" si="8"/>
        <v>42.444097476263543</v>
      </c>
      <c r="V13" s="151">
        <f t="shared" ca="1" si="9"/>
        <v>44.792937983051992</v>
      </c>
      <c r="W13" s="151">
        <f t="shared" ca="1" si="10"/>
        <v>41.52658165329931</v>
      </c>
      <c r="X13" s="343">
        <f ca="1">VLOOKUP($D13,[2]CurveFetch!$D$8:$S$13000,16,0)*$B13</f>
        <v>210.41696206646489</v>
      </c>
      <c r="Y13" s="141">
        <f ca="1">VLOOKUP($D13,Curves!$N$2:$T$2600,7)*$B13</f>
        <v>105.20848103323245</v>
      </c>
      <c r="Z13" s="200">
        <f t="shared" ca="1" si="11"/>
        <v>1</v>
      </c>
      <c r="AA13" s="181">
        <f t="shared" ca="1" si="12"/>
        <v>1</v>
      </c>
      <c r="AB13" s="181">
        <f t="shared" ca="1" si="13"/>
        <v>1</v>
      </c>
      <c r="AC13" s="181">
        <f t="shared" ca="1" si="13"/>
        <v>1</v>
      </c>
      <c r="AD13" s="181">
        <f t="shared" ca="1" si="14"/>
        <v>1</v>
      </c>
      <c r="AE13" s="182">
        <f t="shared" ca="1" si="15"/>
        <v>1</v>
      </c>
      <c r="AF13" s="23">
        <f ca="1">$AF$7*$J$2*$J$5*$N13</f>
        <v>5880</v>
      </c>
      <c r="AG13" s="23">
        <f ca="1">$AF$7*$J$2*$J$5*$O13</f>
        <v>5880</v>
      </c>
      <c r="AH13" s="181"/>
      <c r="AI13" s="181"/>
      <c r="AJ13" s="181"/>
      <c r="AK13" s="181"/>
      <c r="AV13" s="228">
        <f t="shared" ca="1" si="19"/>
        <v>11760</v>
      </c>
      <c r="AW13" s="26">
        <f t="shared" ca="1" si="20"/>
        <v>11760</v>
      </c>
      <c r="AX13" s="228">
        <f t="shared" ca="1" si="21"/>
        <v>11760</v>
      </c>
      <c r="AY13" s="23">
        <f t="shared" ref="AY13:AY76" ca="1" si="35">$AY$7*$J$2*$J$5*$S13</f>
        <v>62400</v>
      </c>
      <c r="AZ13" s="23">
        <f t="shared" ref="AZ13:AZ76" ca="1" si="36">$AY$7*$J$3*$J$5*$T13</f>
        <v>31200</v>
      </c>
      <c r="BA13" s="23"/>
      <c r="BB13" s="23"/>
      <c r="BC13" s="23">
        <f t="shared" ref="BC13:BC76" ca="1" si="37">$BC$7*$J$2*$J$5*$S13</f>
        <v>10560</v>
      </c>
      <c r="BD13" s="23">
        <f t="shared" ref="BD13:BD76" ca="1" si="38">$BC$7*$J$3*$J$5*$T13</f>
        <v>5280</v>
      </c>
      <c r="BE13" s="23"/>
      <c r="BF13" s="23"/>
      <c r="BG13" s="23"/>
      <c r="BH13" s="23"/>
      <c r="BW13" s="389">
        <f t="shared" ca="1" si="22"/>
        <v>109440</v>
      </c>
      <c r="BX13" s="224">
        <f t="shared" ca="1" si="23"/>
        <v>109440</v>
      </c>
      <c r="BY13" s="93">
        <f t="shared" ca="1" si="24"/>
        <v>109440</v>
      </c>
      <c r="CF13" s="228">
        <f t="shared" si="25"/>
        <v>0</v>
      </c>
      <c r="CG13" s="224">
        <f t="shared" si="26"/>
        <v>0</v>
      </c>
      <c r="CH13" s="228">
        <f t="shared" si="27"/>
        <v>0</v>
      </c>
      <c r="CI13" s="23">
        <f t="shared" ca="1" si="28"/>
        <v>65400</v>
      </c>
      <c r="CJ13" s="23">
        <f t="shared" ca="1" si="29"/>
        <v>32700</v>
      </c>
      <c r="CK13" s="23">
        <f t="shared" ca="1" si="33"/>
        <v>62400</v>
      </c>
      <c r="CL13" s="23">
        <f t="shared" ca="1" si="34"/>
        <v>31200</v>
      </c>
      <c r="CM13" s="23">
        <f t="shared" ref="CM13:CM76" ca="1" si="39">$CM$7*$J$2*$J$5*$AB13</f>
        <v>60000</v>
      </c>
      <c r="CN13" s="23">
        <f t="shared" ref="CN13:CN76" ca="1" si="40">$CM$7*$J$3*$J$5*$AC13</f>
        <v>30000</v>
      </c>
      <c r="DS13" s="228">
        <f t="shared" ca="1" si="30"/>
        <v>281700</v>
      </c>
      <c r="DT13" s="93">
        <f t="shared" ca="1" si="31"/>
        <v>281700</v>
      </c>
      <c r="DU13" s="228">
        <f t="shared" ca="1" si="32"/>
        <v>281700</v>
      </c>
      <c r="EN13" s="228">
        <f t="shared" si="16"/>
        <v>0</v>
      </c>
      <c r="EO13" s="93">
        <f t="shared" si="17"/>
        <v>0</v>
      </c>
      <c r="EP13" s="93">
        <f t="shared" si="18"/>
        <v>0</v>
      </c>
    </row>
    <row r="14" spans="1:146" x14ac:dyDescent="0.2">
      <c r="A14" s="172">
        <f ca="1">VLOOKUP($D14,Curves!$A$2:$I$1700,9)</f>
        <v>5.6305644877230998E-2</v>
      </c>
      <c r="B14" s="86">
        <f t="shared" ca="1" si="0"/>
        <v>0.97448662704807276</v>
      </c>
      <c r="C14" s="86">
        <f t="shared" si="1"/>
        <v>31</v>
      </c>
      <c r="D14" s="139">
        <v>37073</v>
      </c>
      <c r="E14" s="173">
        <f ca="1">VLOOKUP($D14,Curves!$A$2:$H$1700,2)*$B14</f>
        <v>5.7981954309360333</v>
      </c>
      <c r="F14" s="172">
        <f ca="1">VLOOKUP($D14,Curves!$A$2:$H$1700,3)*$B14</f>
        <v>1.9099937890142227</v>
      </c>
      <c r="G14" s="172">
        <f ca="1">VLOOKUP($D14,Curves!$A$2:$H$1700,7)*$B14</f>
        <v>-0.428774115901152</v>
      </c>
      <c r="H14" s="172">
        <f ca="1">VLOOKUP($D14,Curves!$A$2:$H$1700,5)*$B14</f>
        <v>-2.9234598811442181E-2</v>
      </c>
      <c r="I14" s="172">
        <f ca="1">VLOOKUP($D14,Curves!$A$2:$H$1700,4)*$B14</f>
        <v>-0.76009956909749676</v>
      </c>
      <c r="J14" s="174">
        <f ca="1">VLOOKUP($D14,Curves!$A$2:$H$1700,8)*$B14</f>
        <v>1.8125451263094154</v>
      </c>
      <c r="K14" s="172">
        <f t="shared" ca="1" si="2"/>
        <v>39.785718963789023</v>
      </c>
      <c r="L14" s="140">
        <f ca="1">VLOOKUP($D14,Curves!$N$2:$T$2600,2)*$B14</f>
        <v>277.72868870870076</v>
      </c>
      <c r="M14" s="141">
        <f ca="1">VLOOKUP($D14,Curves!$N$2:$T$2600,3)*$B14</f>
        <v>138.86434435435038</v>
      </c>
      <c r="N14" s="181">
        <f t="shared" ca="1" si="3"/>
        <v>1</v>
      </c>
      <c r="O14" s="182">
        <f t="shared" ca="1" si="4"/>
        <v>1</v>
      </c>
      <c r="P14" s="173">
        <f t="shared" ca="1" si="5"/>
        <v>59.080554179340865</v>
      </c>
      <c r="Q14" s="140">
        <f ca="1">VLOOKUP($D14,Curves!$N$2:$T$2600,4)*$B14</f>
        <v>277.72868870870076</v>
      </c>
      <c r="R14" s="141">
        <f ca="1">VLOOKUP($D14,Curves!$N$2:$T$2600,5)*$B14</f>
        <v>138.86434435435038</v>
      </c>
      <c r="S14" s="181">
        <f t="shared" ca="1" si="6"/>
        <v>1</v>
      </c>
      <c r="T14" s="182">
        <f t="shared" ca="1" si="7"/>
        <v>1</v>
      </c>
      <c r="U14" s="151">
        <f t="shared" ca="1" si="8"/>
        <v>42.270659862761605</v>
      </c>
      <c r="V14" s="151">
        <f t="shared" ca="1" si="9"/>
        <v>45.267206240934435</v>
      </c>
      <c r="W14" s="151">
        <f t="shared" ca="1" si="10"/>
        <v>39.785718963789023</v>
      </c>
      <c r="X14" s="343">
        <f ca="1">VLOOKUP($D14,[2]CurveFetch!$D$8:$S$13000,16,0)*$B14</f>
        <v>277.72868870870076</v>
      </c>
      <c r="Y14" s="141">
        <f ca="1">VLOOKUP($D14,Curves!$N$2:$T$2600,7)*$B14</f>
        <v>138.86434435435038</v>
      </c>
      <c r="Z14" s="200">
        <f t="shared" ca="1" si="11"/>
        <v>1</v>
      </c>
      <c r="AA14" s="181">
        <f t="shared" ca="1" si="12"/>
        <v>1</v>
      </c>
      <c r="AB14" s="181">
        <f t="shared" ca="1" si="13"/>
        <v>1</v>
      </c>
      <c r="AC14" s="181">
        <f t="shared" ca="1" si="13"/>
        <v>1</v>
      </c>
      <c r="AD14" s="181">
        <f t="shared" ca="1" si="14"/>
        <v>1</v>
      </c>
      <c r="AE14" s="182">
        <f t="shared" ca="1" si="15"/>
        <v>1</v>
      </c>
      <c r="AF14" s="23">
        <f t="shared" ref="AF14:AF77" ca="1" si="41">$AF$7*$J$2*$J$5*$N14</f>
        <v>5880</v>
      </c>
      <c r="AG14" s="23">
        <f t="shared" ref="AG14:AG77" ca="1" si="42">$AF$7*$J$2*$J$5*$O14</f>
        <v>5880</v>
      </c>
      <c r="AH14" s="181"/>
      <c r="AI14" s="181"/>
      <c r="AJ14" s="181"/>
      <c r="AK14" s="181"/>
      <c r="AV14" s="228">
        <f t="shared" ca="1" si="19"/>
        <v>11760</v>
      </c>
      <c r="AW14" s="26">
        <f t="shared" ca="1" si="20"/>
        <v>11760</v>
      </c>
      <c r="AX14" s="228">
        <f t="shared" ca="1" si="21"/>
        <v>11760</v>
      </c>
      <c r="AY14" s="23">
        <f t="shared" ca="1" si="35"/>
        <v>62400</v>
      </c>
      <c r="AZ14" s="23">
        <f t="shared" ca="1" si="36"/>
        <v>31200</v>
      </c>
      <c r="BA14" s="23">
        <f t="shared" ref="BA14:BA77" ca="1" si="43">$BA$7*$J$2*$J$5*$S14</f>
        <v>60000</v>
      </c>
      <c r="BB14" s="23">
        <f t="shared" ref="BB14:BB77" ca="1" si="44">$BA$7*$J$3*$J$5*$T14</f>
        <v>30000</v>
      </c>
      <c r="BC14" s="23">
        <f t="shared" ca="1" si="37"/>
        <v>10560</v>
      </c>
      <c r="BD14" s="23">
        <f t="shared" ca="1" si="38"/>
        <v>5280</v>
      </c>
      <c r="BE14" s="23"/>
      <c r="BF14" s="23"/>
      <c r="BG14" s="23"/>
      <c r="BH14" s="23"/>
      <c r="BW14" s="389">
        <f t="shared" ca="1" si="22"/>
        <v>199440</v>
      </c>
      <c r="BX14" s="224">
        <f t="shared" ca="1" si="23"/>
        <v>199440</v>
      </c>
      <c r="BY14" s="93">
        <f t="shared" ca="1" si="24"/>
        <v>199440</v>
      </c>
      <c r="CF14" s="228">
        <f t="shared" si="25"/>
        <v>0</v>
      </c>
      <c r="CG14" s="224">
        <f t="shared" si="26"/>
        <v>0</v>
      </c>
      <c r="CH14" s="228">
        <f t="shared" si="27"/>
        <v>0</v>
      </c>
      <c r="CI14" s="23">
        <f t="shared" ca="1" si="28"/>
        <v>65400</v>
      </c>
      <c r="CJ14" s="23">
        <f t="shared" ca="1" si="29"/>
        <v>32700</v>
      </c>
      <c r="CK14" s="23">
        <f t="shared" ca="1" si="33"/>
        <v>62400</v>
      </c>
      <c r="CL14" s="23">
        <f t="shared" ca="1" si="34"/>
        <v>31200</v>
      </c>
      <c r="CM14" s="23">
        <f t="shared" ca="1" si="39"/>
        <v>60000</v>
      </c>
      <c r="CN14" s="23">
        <f t="shared" ca="1" si="40"/>
        <v>30000</v>
      </c>
      <c r="DS14" s="228">
        <f t="shared" ca="1" si="30"/>
        <v>281700</v>
      </c>
      <c r="DT14" s="93">
        <f t="shared" ca="1" si="31"/>
        <v>281700</v>
      </c>
      <c r="DU14" s="228">
        <f t="shared" ca="1" si="32"/>
        <v>281700</v>
      </c>
      <c r="EN14" s="228">
        <f t="shared" si="16"/>
        <v>0</v>
      </c>
      <c r="EO14" s="93">
        <f t="shared" si="17"/>
        <v>0</v>
      </c>
      <c r="EP14" s="93">
        <f t="shared" si="18"/>
        <v>0</v>
      </c>
    </row>
    <row r="15" spans="1:146" x14ac:dyDescent="0.2">
      <c r="A15" s="172">
        <f ca="1">VLOOKUP($D15,Curves!$A$2:$I$1700,9)</f>
        <v>5.5744367071771002E-2</v>
      </c>
      <c r="B15" s="86">
        <f t="shared" ca="1" si="0"/>
        <v>0.97019631492419589</v>
      </c>
      <c r="C15" s="86">
        <f t="shared" si="1"/>
        <v>31</v>
      </c>
      <c r="D15" s="139">
        <v>37104</v>
      </c>
      <c r="E15" s="173">
        <f ca="1">VLOOKUP($D15,Curves!$A$2:$H$1700,2)*$B15</f>
        <v>5.7678170922243446</v>
      </c>
      <c r="F15" s="172">
        <f ca="1">VLOOKUP($D15,Curves!$A$2:$H$1700,3)*$B15</f>
        <v>2.0083063718930854</v>
      </c>
      <c r="G15" s="172">
        <f ca="1">VLOOKUP($D15,Curves!$A$2:$H$1700,7)*$B15</f>
        <v>-0.42688637856664619</v>
      </c>
      <c r="H15" s="172">
        <f ca="1">VLOOKUP($D15,Curves!$A$2:$H$1700,5)*$B15</f>
        <v>9.7019631492419583E-3</v>
      </c>
      <c r="I15" s="172">
        <f ca="1">VLOOKUP($D15,Curves!$A$2:$H$1700,4)*$B15</f>
        <v>-0.75675312564087283</v>
      </c>
      <c r="J15" s="174">
        <f ca="1">VLOOKUP($D15,Curves!$A$2:$H$1700,8)*$B15</f>
        <v>1.9112867404006659</v>
      </c>
      <c r="K15" s="172">
        <f t="shared" ca="1" si="2"/>
        <v>39.582979749376037</v>
      </c>
      <c r="L15" s="140">
        <f ca="1">VLOOKUP($D15,Curves!$N$2:$T$2600,2)*$B15</f>
        <v>286.20791290263782</v>
      </c>
      <c r="M15" s="141">
        <f ca="1">VLOOKUP($D15,Curves!$N$2:$T$2600,3)*$B15</f>
        <v>143.10395645131891</v>
      </c>
      <c r="N15" s="181">
        <f t="shared" ca="1" si="3"/>
        <v>1</v>
      </c>
      <c r="O15" s="182">
        <f t="shared" ca="1" si="4"/>
        <v>1</v>
      </c>
      <c r="P15" s="173">
        <f t="shared" ca="1" si="5"/>
        <v>59.593278744687581</v>
      </c>
      <c r="Q15" s="140">
        <f ca="1">VLOOKUP($D15,Curves!$N$2:$T$2600,4)*$B15</f>
        <v>286.20791290263782</v>
      </c>
      <c r="R15" s="141">
        <f ca="1">VLOOKUP($D15,Curves!$N$2:$T$2600,5)*$B15</f>
        <v>143.10395645131891</v>
      </c>
      <c r="S15" s="181">
        <f t="shared" ca="1" si="6"/>
        <v>1</v>
      </c>
      <c r="T15" s="182">
        <f t="shared" ca="1" si="7"/>
        <v>1</v>
      </c>
      <c r="U15" s="151">
        <f t="shared" ca="1" si="8"/>
        <v>42.056980352432738</v>
      </c>
      <c r="V15" s="151">
        <f t="shared" ca="1" si="9"/>
        <v>45.331392915301898</v>
      </c>
      <c r="W15" s="151">
        <f t="shared" ca="1" si="10"/>
        <v>39.582979749376037</v>
      </c>
      <c r="X15" s="343">
        <f ca="1">VLOOKUP($D15,[2]CurveFetch!$D$8:$S$13000,16,0)*$B15</f>
        <v>286.20791290263782</v>
      </c>
      <c r="Y15" s="141">
        <f ca="1">VLOOKUP($D15,Curves!$N$2:$T$2600,7)*$B15</f>
        <v>143.10395645131891</v>
      </c>
      <c r="Z15" s="200">
        <f t="shared" ca="1" si="11"/>
        <v>1</v>
      </c>
      <c r="AA15" s="181">
        <f t="shared" ca="1" si="12"/>
        <v>1</v>
      </c>
      <c r="AB15" s="181">
        <f t="shared" ca="1" si="13"/>
        <v>1</v>
      </c>
      <c r="AC15" s="181">
        <f t="shared" ca="1" si="13"/>
        <v>1</v>
      </c>
      <c r="AD15" s="181">
        <f t="shared" ca="1" si="14"/>
        <v>1</v>
      </c>
      <c r="AE15" s="182">
        <f t="shared" ca="1" si="15"/>
        <v>1</v>
      </c>
      <c r="AF15" s="23">
        <f t="shared" ca="1" si="41"/>
        <v>5880</v>
      </c>
      <c r="AG15" s="23">
        <f t="shared" ca="1" si="42"/>
        <v>5880</v>
      </c>
      <c r="AH15" s="181"/>
      <c r="AI15" s="181"/>
      <c r="AJ15" s="23">
        <f t="shared" ref="AJ15:AJ26" ca="1" si="45">$AJ$7*$J$2*$J$5*$N15</f>
        <v>54000</v>
      </c>
      <c r="AK15" s="23">
        <f t="shared" ref="AK15:AK26" ca="1" si="46">$AJ$7*$J$2*$J$5*$O15</f>
        <v>54000</v>
      </c>
      <c r="AV15" s="228">
        <f t="shared" ca="1" si="19"/>
        <v>11760</v>
      </c>
      <c r="AW15" s="26">
        <f t="shared" ca="1" si="20"/>
        <v>119760</v>
      </c>
      <c r="AX15" s="228">
        <f t="shared" ca="1" si="21"/>
        <v>119760</v>
      </c>
      <c r="AY15" s="23">
        <f t="shared" ca="1" si="35"/>
        <v>62400</v>
      </c>
      <c r="AZ15" s="23">
        <f t="shared" ca="1" si="36"/>
        <v>31200</v>
      </c>
      <c r="BA15" s="23">
        <f t="shared" ca="1" si="43"/>
        <v>60000</v>
      </c>
      <c r="BB15" s="23">
        <f t="shared" ca="1" si="44"/>
        <v>30000</v>
      </c>
      <c r="BC15" s="23">
        <f t="shared" ca="1" si="37"/>
        <v>10560</v>
      </c>
      <c r="BD15" s="23">
        <f t="shared" ca="1" si="38"/>
        <v>5280</v>
      </c>
      <c r="BE15" s="23">
        <f t="shared" ref="BE15:BE78" ca="1" si="47">$BE$7*$J$2*$J$5*$S15</f>
        <v>6120</v>
      </c>
      <c r="BF15" s="23">
        <f t="shared" ref="BF15:BF78" ca="1" si="48">$BE$7*$J$3*$J$5*$T15</f>
        <v>3060</v>
      </c>
      <c r="BG15" s="23"/>
      <c r="BH15" s="23"/>
      <c r="BW15" s="389">
        <f t="shared" ca="1" si="22"/>
        <v>208620</v>
      </c>
      <c r="BX15" s="224">
        <f t="shared" ca="1" si="23"/>
        <v>208620</v>
      </c>
      <c r="BY15" s="93">
        <f t="shared" ca="1" si="24"/>
        <v>208620</v>
      </c>
      <c r="CF15" s="228">
        <f t="shared" si="25"/>
        <v>0</v>
      </c>
      <c r="CG15" s="224">
        <f t="shared" si="26"/>
        <v>0</v>
      </c>
      <c r="CH15" s="228">
        <f t="shared" si="27"/>
        <v>0</v>
      </c>
      <c r="CI15" s="23">
        <f t="shared" ca="1" si="28"/>
        <v>65400</v>
      </c>
      <c r="CJ15" s="23">
        <f t="shared" ca="1" si="29"/>
        <v>32700</v>
      </c>
      <c r="CK15" s="23">
        <f t="shared" ca="1" si="33"/>
        <v>62400</v>
      </c>
      <c r="CL15" s="23">
        <f t="shared" ca="1" si="34"/>
        <v>31200</v>
      </c>
      <c r="CM15" s="23">
        <f t="shared" ca="1" si="39"/>
        <v>60000</v>
      </c>
      <c r="CN15" s="23">
        <f t="shared" ca="1" si="40"/>
        <v>30000</v>
      </c>
      <c r="CO15" s="23">
        <f t="shared" ref="CO15:CO78" ca="1" si="49">$CO$7*$J$2*$J$5*$AB15</f>
        <v>8400</v>
      </c>
      <c r="CP15" s="23">
        <f t="shared" ref="CP15:CP78" ca="1" si="50">$CO$7*$J$3*$J$5*$AC15</f>
        <v>4200</v>
      </c>
      <c r="CQ15" s="23"/>
      <c r="CR15" s="23"/>
      <c r="CS15" s="23"/>
      <c r="CT15" s="23"/>
      <c r="CU15" s="23"/>
      <c r="CV15" s="23"/>
      <c r="DS15" s="228">
        <f t="shared" ca="1" si="30"/>
        <v>294300</v>
      </c>
      <c r="DT15" s="93">
        <f t="shared" ca="1" si="31"/>
        <v>294300</v>
      </c>
      <c r="DU15" s="228">
        <f t="shared" ca="1" si="32"/>
        <v>294300</v>
      </c>
      <c r="EN15" s="228">
        <f t="shared" si="16"/>
        <v>0</v>
      </c>
      <c r="EO15" s="93">
        <f t="shared" si="17"/>
        <v>0</v>
      </c>
      <c r="EP15" s="93">
        <f t="shared" si="18"/>
        <v>0</v>
      </c>
    </row>
    <row r="16" spans="1:146" x14ac:dyDescent="0.2">
      <c r="A16" s="172">
        <f ca="1">VLOOKUP($D16,Curves!$A$2:$I$1700,9)</f>
        <v>5.5183089371202997E-2</v>
      </c>
      <c r="B16" s="86">
        <f t="shared" ca="1" si="0"/>
        <v>0.96601450792990229</v>
      </c>
      <c r="C16" s="86">
        <f t="shared" si="1"/>
        <v>30</v>
      </c>
      <c r="D16" s="139">
        <v>37135</v>
      </c>
      <c r="E16" s="173">
        <f ca="1">VLOOKUP($D16,Curves!$A$2:$H$1700,2)*$B16</f>
        <v>5.7120437853895121</v>
      </c>
      <c r="F16" s="172">
        <f ca="1">VLOOKUP($D16,Curves!$A$2:$H$1700,3)*$B16</f>
        <v>1.9030485806219075</v>
      </c>
      <c r="G16" s="172">
        <f ca="1">VLOOKUP($D16,Curves!$A$2:$H$1700,7)*$B16</f>
        <v>-0.42504638348915702</v>
      </c>
      <c r="H16" s="172">
        <f ca="1">VLOOKUP($D16,Curves!$A$2:$H$1700,5)*$B16</f>
        <v>9.6601450792990224E-3</v>
      </c>
      <c r="I16" s="172">
        <f ca="1">VLOOKUP($D16,Curves!$A$2:$H$1700,4)*$B16</f>
        <v>-0.75349131618532383</v>
      </c>
      <c r="J16" s="174">
        <f ca="1">VLOOKUP($D16,Curves!$A$2:$H$1700,8)*$B16</f>
        <v>1.8064471298289173</v>
      </c>
      <c r="K16" s="172">
        <f t="shared" ca="1" si="2"/>
        <v>39.189143519031411</v>
      </c>
      <c r="L16" s="140">
        <f ca="1">VLOOKUP($D16,Curves!$N$2:$T$2600,2)*$B16</f>
        <v>265.65398968072316</v>
      </c>
      <c r="M16" s="141">
        <f ca="1">VLOOKUP($D16,Curves!$N$2:$T$2600,3)*$B16</f>
        <v>132.82699484036158</v>
      </c>
      <c r="N16" s="181">
        <f t="shared" ca="1" si="3"/>
        <v>1</v>
      </c>
      <c r="O16" s="182">
        <f t="shared" ca="1" si="4"/>
        <v>1</v>
      </c>
      <c r="P16" s="173">
        <f t="shared" ca="1" si="5"/>
        <v>58.388681864138221</v>
      </c>
      <c r="Q16" s="140">
        <f ca="1">VLOOKUP($D16,Curves!$N$2:$T$2600,4)*$B16</f>
        <v>265.65398968072316</v>
      </c>
      <c r="R16" s="141">
        <f ca="1">VLOOKUP($D16,Curves!$N$2:$T$2600,5)*$B16</f>
        <v>132.82699484036158</v>
      </c>
      <c r="S16" s="181">
        <f t="shared" ca="1" si="6"/>
        <v>1</v>
      </c>
      <c r="T16" s="182">
        <f t="shared" ca="1" si="7"/>
        <v>1</v>
      </c>
      <c r="U16" s="151">
        <f t="shared" ca="1" si="8"/>
        <v>41.652480514252666</v>
      </c>
      <c r="V16" s="151">
        <f t="shared" ca="1" si="9"/>
        <v>44.912779478516086</v>
      </c>
      <c r="W16" s="151">
        <f t="shared" ca="1" si="10"/>
        <v>39.189143519031411</v>
      </c>
      <c r="X16" s="343">
        <f ca="1">VLOOKUP($D16,[2]CurveFetch!$D$8:$S$13000,16,0)*$B16</f>
        <v>265.65398968072316</v>
      </c>
      <c r="Y16" s="141">
        <f ca="1">VLOOKUP($D16,Curves!$N$2:$T$2600,7)*$B16</f>
        <v>132.82699484036158</v>
      </c>
      <c r="Z16" s="200">
        <f t="shared" ca="1" si="11"/>
        <v>1</v>
      </c>
      <c r="AA16" s="181">
        <f t="shared" ca="1" si="12"/>
        <v>1</v>
      </c>
      <c r="AB16" s="181">
        <f t="shared" ca="1" si="13"/>
        <v>1</v>
      </c>
      <c r="AC16" s="181">
        <f t="shared" ca="1" si="13"/>
        <v>1</v>
      </c>
      <c r="AD16" s="181">
        <f t="shared" ca="1" si="14"/>
        <v>1</v>
      </c>
      <c r="AE16" s="182">
        <f t="shared" ca="1" si="15"/>
        <v>1</v>
      </c>
      <c r="AF16" s="23">
        <f t="shared" ca="1" si="41"/>
        <v>5880</v>
      </c>
      <c r="AG16" s="23">
        <f t="shared" ca="1" si="42"/>
        <v>5880</v>
      </c>
      <c r="AH16" s="181"/>
      <c r="AI16" s="181"/>
      <c r="AJ16" s="23">
        <f t="shared" ca="1" si="45"/>
        <v>54000</v>
      </c>
      <c r="AK16" s="23">
        <f t="shared" ca="1" si="46"/>
        <v>54000</v>
      </c>
      <c r="AV16" s="228">
        <f t="shared" ca="1" si="19"/>
        <v>11760</v>
      </c>
      <c r="AW16" s="26">
        <f t="shared" ca="1" si="20"/>
        <v>119760</v>
      </c>
      <c r="AX16" s="228">
        <f t="shared" ca="1" si="21"/>
        <v>119760</v>
      </c>
      <c r="AY16" s="23">
        <f t="shared" ca="1" si="35"/>
        <v>62400</v>
      </c>
      <c r="AZ16" s="23">
        <f t="shared" ca="1" si="36"/>
        <v>31200</v>
      </c>
      <c r="BA16" s="23">
        <f t="shared" ca="1" si="43"/>
        <v>60000</v>
      </c>
      <c r="BB16" s="23">
        <f t="shared" ca="1" si="44"/>
        <v>30000</v>
      </c>
      <c r="BC16" s="23">
        <f t="shared" ca="1" si="37"/>
        <v>10560</v>
      </c>
      <c r="BD16" s="23">
        <f t="shared" ca="1" si="38"/>
        <v>5280</v>
      </c>
      <c r="BE16" s="23">
        <f t="shared" ca="1" si="47"/>
        <v>6120</v>
      </c>
      <c r="BF16" s="23">
        <f t="shared" ca="1" si="48"/>
        <v>3060</v>
      </c>
      <c r="BG16" s="23"/>
      <c r="BH16" s="23"/>
      <c r="BW16" s="389">
        <f t="shared" ca="1" si="22"/>
        <v>208620</v>
      </c>
      <c r="BX16" s="224">
        <f t="shared" ca="1" si="23"/>
        <v>208620</v>
      </c>
      <c r="BY16" s="93">
        <f t="shared" ca="1" si="24"/>
        <v>208620</v>
      </c>
      <c r="BZ16" s="23">
        <f t="shared" ref="BZ16:BZ79" ca="1" si="51">$BZ$7*$J$2*$J$5*$N16</f>
        <v>125760</v>
      </c>
      <c r="CA16" s="23">
        <f t="shared" ref="CA16:CA79" ca="1" si="52">$BZ$7*$J$3*$J$5*$O16</f>
        <v>62880</v>
      </c>
      <c r="CF16" s="228">
        <f t="shared" ca="1" si="25"/>
        <v>188640</v>
      </c>
      <c r="CG16" s="224">
        <f t="shared" ca="1" si="26"/>
        <v>188640</v>
      </c>
      <c r="CH16" s="228">
        <f t="shared" ca="1" si="27"/>
        <v>188640</v>
      </c>
      <c r="CI16" s="23">
        <f t="shared" ca="1" si="28"/>
        <v>65400</v>
      </c>
      <c r="CJ16" s="23">
        <f t="shared" ca="1" si="29"/>
        <v>32700</v>
      </c>
      <c r="CK16" s="23">
        <f t="shared" ca="1" si="33"/>
        <v>62400</v>
      </c>
      <c r="CL16" s="23">
        <f t="shared" ca="1" si="34"/>
        <v>31200</v>
      </c>
      <c r="CM16" s="23">
        <f t="shared" ca="1" si="39"/>
        <v>60000</v>
      </c>
      <c r="CN16" s="23">
        <f t="shared" ca="1" si="40"/>
        <v>30000</v>
      </c>
      <c r="CO16" s="23">
        <f t="shared" ca="1" si="49"/>
        <v>8400</v>
      </c>
      <c r="CP16" s="23">
        <f t="shared" ca="1" si="50"/>
        <v>4200</v>
      </c>
      <c r="CQ16" s="23"/>
      <c r="CR16" s="23"/>
      <c r="CS16" s="23"/>
      <c r="CT16" s="23"/>
      <c r="CU16" s="23"/>
      <c r="CV16" s="23"/>
      <c r="DS16" s="228">
        <f t="shared" ca="1" si="30"/>
        <v>294300</v>
      </c>
      <c r="DT16" s="93">
        <f t="shared" ca="1" si="31"/>
        <v>294300</v>
      </c>
      <c r="DU16" s="228">
        <f t="shared" ca="1" si="32"/>
        <v>294300</v>
      </c>
      <c r="EN16" s="228">
        <f t="shared" si="16"/>
        <v>0</v>
      </c>
      <c r="EO16" s="93">
        <f t="shared" si="17"/>
        <v>0</v>
      </c>
      <c r="EP16" s="93">
        <f t="shared" si="18"/>
        <v>0</v>
      </c>
    </row>
    <row r="17" spans="1:146" x14ac:dyDescent="0.2">
      <c r="A17" s="172">
        <f ca="1">VLOOKUP($D17,Curves!$A$2:$I$1700,9)</f>
        <v>5.4728687527909999E-2</v>
      </c>
      <c r="B17" s="86">
        <f t="shared" ca="1" si="0"/>
        <v>0.96201014491472059</v>
      </c>
      <c r="C17" s="86">
        <f t="shared" si="1"/>
        <v>31</v>
      </c>
      <c r="D17" s="139">
        <v>37165</v>
      </c>
      <c r="E17" s="173">
        <f ca="1">VLOOKUP($D17,Curves!$A$2:$H$1700,2)*$B17</f>
        <v>5.6902900071705727</v>
      </c>
      <c r="F17" s="172">
        <f ca="1">VLOOKUP($D17,Curves!$A$2:$H$1700,3)*$B17</f>
        <v>0.91390963766898448</v>
      </c>
      <c r="G17" s="172">
        <f ca="1">VLOOKUP($D17,Curves!$A$2:$H$1700,7)*$B17</f>
        <v>-0.45695481883449224</v>
      </c>
      <c r="H17" s="172">
        <f ca="1">VLOOKUP($D17,Curves!$A$2:$H$1700,5)*$B17</f>
        <v>-9.6201014491472062E-3</v>
      </c>
      <c r="I17" s="172">
        <f ca="1">VLOOKUP($D17,Curves!$A$2:$H$1700,4)*$B17</f>
        <v>-0.69264730433859878</v>
      </c>
      <c r="J17" s="174">
        <f ca="1">VLOOKUP($D17,Curves!$A$2:$H$1700,8)*$B17</f>
        <v>0.96201014491472059</v>
      </c>
      <c r="K17" s="172">
        <f t="shared" ca="1" si="2"/>
        <v>39.482320271239807</v>
      </c>
      <c r="L17" s="140">
        <f ca="1">VLOOKUP($D17,Curves!$N$2:$T$2600,2)*$B17</f>
        <v>134.68142028806088</v>
      </c>
      <c r="M17" s="141">
        <f ca="1">VLOOKUP($D17,Curves!$N$2:$T$2600,3)*$B17</f>
        <v>67.340710144030439</v>
      </c>
      <c r="N17" s="181">
        <f t="shared" ca="1" si="3"/>
        <v>1</v>
      </c>
      <c r="O17" s="182">
        <f t="shared" ca="1" si="4"/>
        <v>1</v>
      </c>
      <c r="P17" s="173">
        <f t="shared" ca="1" si="5"/>
        <v>51.892251140639701</v>
      </c>
      <c r="Q17" s="140">
        <f ca="1">VLOOKUP($D17,Curves!$N$2:$T$2600,4)*$B17</f>
        <v>134.68142028806088</v>
      </c>
      <c r="R17" s="141">
        <f ca="1">VLOOKUP($D17,Curves!$N$2:$T$2600,5)*$B17</f>
        <v>67.340710144030439</v>
      </c>
      <c r="S17" s="181">
        <f t="shared" ca="1" si="6"/>
        <v>1</v>
      </c>
      <c r="T17" s="182">
        <f t="shared" ca="1" si="7"/>
        <v>1</v>
      </c>
      <c r="U17" s="151">
        <f t="shared" ca="1" si="8"/>
        <v>41.2500139125206</v>
      </c>
      <c r="V17" s="151">
        <f t="shared" ca="1" si="9"/>
        <v>44.605024292910691</v>
      </c>
      <c r="W17" s="151">
        <f t="shared" ca="1" si="10"/>
        <v>39.482320271239807</v>
      </c>
      <c r="X17" s="343">
        <f ca="1">VLOOKUP($D17,[2]CurveFetch!$D$8:$S$13000,16,0)*$B17</f>
        <v>134.68142028806088</v>
      </c>
      <c r="Y17" s="141">
        <f ca="1">VLOOKUP($D17,Curves!$N$2:$T$2600,7)*$B17</f>
        <v>67.340710144030439</v>
      </c>
      <c r="Z17" s="200">
        <f t="shared" ca="1" si="11"/>
        <v>1</v>
      </c>
      <c r="AA17" s="181">
        <f t="shared" ca="1" si="12"/>
        <v>1</v>
      </c>
      <c r="AB17" s="181">
        <f t="shared" ca="1" si="13"/>
        <v>1</v>
      </c>
      <c r="AC17" s="181">
        <f t="shared" ca="1" si="13"/>
        <v>1</v>
      </c>
      <c r="AD17" s="181">
        <f t="shared" ca="1" si="14"/>
        <v>1</v>
      </c>
      <c r="AE17" s="182">
        <f t="shared" ca="1" si="15"/>
        <v>1</v>
      </c>
      <c r="AF17" s="23">
        <f t="shared" ca="1" si="41"/>
        <v>5880</v>
      </c>
      <c r="AG17" s="23">
        <f t="shared" ca="1" si="42"/>
        <v>5880</v>
      </c>
      <c r="AH17" s="181"/>
      <c r="AI17" s="181"/>
      <c r="AJ17" s="23">
        <f t="shared" ca="1" si="45"/>
        <v>54000</v>
      </c>
      <c r="AK17" s="23">
        <f t="shared" ca="1" si="46"/>
        <v>54000</v>
      </c>
      <c r="AV17" s="228">
        <f t="shared" ca="1" si="19"/>
        <v>11760</v>
      </c>
      <c r="AW17" s="26">
        <f t="shared" ca="1" si="20"/>
        <v>119760</v>
      </c>
      <c r="AX17" s="228">
        <f t="shared" ca="1" si="21"/>
        <v>119760</v>
      </c>
      <c r="AY17" s="23">
        <f t="shared" ca="1" si="35"/>
        <v>62400</v>
      </c>
      <c r="AZ17" s="23">
        <f t="shared" ca="1" si="36"/>
        <v>31200</v>
      </c>
      <c r="BA17" s="23">
        <f t="shared" ca="1" si="43"/>
        <v>60000</v>
      </c>
      <c r="BB17" s="23">
        <f t="shared" ca="1" si="44"/>
        <v>30000</v>
      </c>
      <c r="BC17" s="23">
        <f t="shared" ca="1" si="37"/>
        <v>10560</v>
      </c>
      <c r="BD17" s="23">
        <f t="shared" ca="1" si="38"/>
        <v>5280</v>
      </c>
      <c r="BE17" s="23">
        <f t="shared" ca="1" si="47"/>
        <v>6120</v>
      </c>
      <c r="BF17" s="23">
        <f t="shared" ca="1" si="48"/>
        <v>3060</v>
      </c>
      <c r="BG17" s="23"/>
      <c r="BH17" s="23"/>
      <c r="BW17" s="389">
        <f t="shared" ca="1" si="22"/>
        <v>208620</v>
      </c>
      <c r="BX17" s="224">
        <f t="shared" ca="1" si="23"/>
        <v>208620</v>
      </c>
      <c r="BY17" s="93">
        <f t="shared" ca="1" si="24"/>
        <v>208620</v>
      </c>
      <c r="BZ17" s="23">
        <f t="shared" ca="1" si="51"/>
        <v>125760</v>
      </c>
      <c r="CA17" s="23">
        <f t="shared" ca="1" si="52"/>
        <v>62880</v>
      </c>
      <c r="CF17" s="228">
        <f t="shared" ca="1" si="25"/>
        <v>188640</v>
      </c>
      <c r="CG17" s="224">
        <f t="shared" ca="1" si="26"/>
        <v>188640</v>
      </c>
      <c r="CH17" s="228">
        <f t="shared" ca="1" si="27"/>
        <v>188640</v>
      </c>
      <c r="CI17" s="23">
        <f t="shared" ca="1" si="28"/>
        <v>65400</v>
      </c>
      <c r="CJ17" s="23">
        <f t="shared" ca="1" si="29"/>
        <v>32700</v>
      </c>
      <c r="CK17" s="23">
        <f t="shared" ca="1" si="33"/>
        <v>62400</v>
      </c>
      <c r="CL17" s="23">
        <f t="shared" ca="1" si="34"/>
        <v>31200</v>
      </c>
      <c r="CM17" s="23">
        <f t="shared" ca="1" si="39"/>
        <v>60000</v>
      </c>
      <c r="CN17" s="23">
        <f t="shared" ca="1" si="40"/>
        <v>30000</v>
      </c>
      <c r="CO17" s="23">
        <f t="shared" ca="1" si="49"/>
        <v>8400</v>
      </c>
      <c r="CP17" s="23">
        <f t="shared" ca="1" si="50"/>
        <v>4200</v>
      </c>
      <c r="CQ17" s="23"/>
      <c r="CR17" s="23"/>
      <c r="CS17" s="23"/>
      <c r="CT17" s="23"/>
      <c r="CU17" s="23"/>
      <c r="CV17" s="23"/>
      <c r="DS17" s="228">
        <f t="shared" ca="1" si="30"/>
        <v>294300</v>
      </c>
      <c r="DT17" s="93">
        <f t="shared" ca="1" si="31"/>
        <v>294300</v>
      </c>
      <c r="DU17" s="228">
        <f t="shared" ca="1" si="32"/>
        <v>294300</v>
      </c>
      <c r="EN17" s="228">
        <f t="shared" si="16"/>
        <v>0</v>
      </c>
      <c r="EO17" s="93">
        <f t="shared" si="17"/>
        <v>0</v>
      </c>
      <c r="EP17" s="93">
        <f t="shared" si="18"/>
        <v>0</v>
      </c>
    </row>
    <row r="18" spans="1:146" x14ac:dyDescent="0.2">
      <c r="A18" s="172">
        <f ca="1">VLOOKUP($D18,Curves!$A$2:$I$1700,9)</f>
        <v>5.4403015244778002E-2</v>
      </c>
      <c r="B18" s="86">
        <f t="shared" ca="1" si="0"/>
        <v>0.95785529576574469</v>
      </c>
      <c r="C18" s="86">
        <f t="shared" si="1"/>
        <v>30</v>
      </c>
      <c r="D18" s="139">
        <v>37196</v>
      </c>
      <c r="E18" s="173">
        <f ca="1">VLOOKUP($D18,Curves!$A$2:$H$1700,2)*$B18</f>
        <v>5.7662888805097827</v>
      </c>
      <c r="F18" s="172">
        <f ca="1">VLOOKUP($D18,Curves!$A$2:$H$1700,3)*$B18</f>
        <v>1.0632193782999766</v>
      </c>
      <c r="G18" s="172">
        <f ca="1">VLOOKUP($D18,Curves!$A$2:$H$1700,7)*$B18</f>
        <v>-0.28735658872972342</v>
      </c>
      <c r="H18" s="172">
        <f ca="1">VLOOKUP($D18,Curves!$A$2:$H$1700,5)*$B18</f>
        <v>-2.8735658872972341E-2</v>
      </c>
      <c r="I18" s="172">
        <f ca="1">VLOOKUP($D18,Curves!$A$2:$H$1700,4)*$B18</f>
        <v>-0.36398501239098296</v>
      </c>
      <c r="J18" s="174">
        <f ca="1">VLOOKUP($D18,Curves!$A$2:$H$1700,8)*$B18</f>
        <v>1.3793116259026723</v>
      </c>
      <c r="K18" s="172">
        <f t="shared" ca="1" si="2"/>
        <v>42.517279010891002</v>
      </c>
      <c r="L18" s="140">
        <f ca="1">VLOOKUP($D18,Curves!$N$2:$T$2600,2)*$B18</f>
        <v>105.36408253423191</v>
      </c>
      <c r="M18" s="141">
        <f ca="1">VLOOKUP($D18,Curves!$N$2:$T$2600,3)*$B18</f>
        <v>52.682041267115956</v>
      </c>
      <c r="N18" s="181">
        <f t="shared" ca="1" si="3"/>
        <v>1</v>
      </c>
      <c r="O18" s="182">
        <f t="shared" ca="1" si="4"/>
        <v>1</v>
      </c>
      <c r="P18" s="173">
        <f t="shared" ca="1" si="5"/>
        <v>55.592003798093415</v>
      </c>
      <c r="Q18" s="140">
        <f ca="1">VLOOKUP($D18,Curves!$N$2:$T$2600,4)*$B18</f>
        <v>105.36408253423191</v>
      </c>
      <c r="R18" s="141">
        <f ca="1">VLOOKUP($D18,Curves!$N$2:$T$2600,5)*$B18</f>
        <v>52.682041267115956</v>
      </c>
      <c r="S18" s="181">
        <f t="shared" ca="1" si="6"/>
        <v>1</v>
      </c>
      <c r="T18" s="182">
        <f t="shared" ca="1" si="7"/>
        <v>0</v>
      </c>
      <c r="U18" s="151">
        <f t="shared" ca="1" si="8"/>
        <v>43.091992188350446</v>
      </c>
      <c r="V18" s="151">
        <f t="shared" ca="1" si="9"/>
        <v>45.031649162276075</v>
      </c>
      <c r="W18" s="151">
        <f t="shared" ca="1" si="10"/>
        <v>42.517279010891002</v>
      </c>
      <c r="X18" s="343">
        <f ca="1">VLOOKUP($D18,[2]CurveFetch!$D$8:$S$13000,16,0)*$B18</f>
        <v>105.36408253423191</v>
      </c>
      <c r="Y18" s="141">
        <f ca="1">VLOOKUP($D18,Curves!$N$2:$T$2600,7)*$B18</f>
        <v>52.682041267115956</v>
      </c>
      <c r="Z18" s="200">
        <f t="shared" ca="1" si="11"/>
        <v>1</v>
      </c>
      <c r="AA18" s="181">
        <f t="shared" ca="1" si="12"/>
        <v>1</v>
      </c>
      <c r="AB18" s="181">
        <f t="shared" ca="1" si="13"/>
        <v>1</v>
      </c>
      <c r="AC18" s="181">
        <f t="shared" ca="1" si="13"/>
        <v>1</v>
      </c>
      <c r="AD18" s="181">
        <f t="shared" ca="1" si="14"/>
        <v>1</v>
      </c>
      <c r="AE18" s="182">
        <f t="shared" ca="1" si="15"/>
        <v>1</v>
      </c>
      <c r="AF18" s="23">
        <f t="shared" ca="1" si="41"/>
        <v>5880</v>
      </c>
      <c r="AG18" s="23">
        <f t="shared" ca="1" si="42"/>
        <v>5880</v>
      </c>
      <c r="AH18" s="181"/>
      <c r="AI18" s="181"/>
      <c r="AJ18" s="23">
        <f t="shared" ca="1" si="45"/>
        <v>54000</v>
      </c>
      <c r="AK18" s="23">
        <f t="shared" ca="1" si="46"/>
        <v>54000</v>
      </c>
      <c r="AV18" s="228">
        <f t="shared" ca="1" si="19"/>
        <v>11760</v>
      </c>
      <c r="AW18" s="26">
        <f t="shared" ca="1" si="20"/>
        <v>119760</v>
      </c>
      <c r="AX18" s="228">
        <f t="shared" ca="1" si="21"/>
        <v>119760</v>
      </c>
      <c r="AY18" s="23">
        <f t="shared" ca="1" si="35"/>
        <v>62400</v>
      </c>
      <c r="AZ18" s="23">
        <f t="shared" ca="1" si="36"/>
        <v>0</v>
      </c>
      <c r="BA18" s="23">
        <f t="shared" ca="1" si="43"/>
        <v>60000</v>
      </c>
      <c r="BB18" s="23">
        <f t="shared" ca="1" si="44"/>
        <v>0</v>
      </c>
      <c r="BC18" s="23">
        <f t="shared" ca="1" si="37"/>
        <v>10560</v>
      </c>
      <c r="BD18" s="23">
        <f t="shared" ca="1" si="38"/>
        <v>0</v>
      </c>
      <c r="BE18" s="23">
        <f t="shared" ca="1" si="47"/>
        <v>6120</v>
      </c>
      <c r="BF18" s="23">
        <f t="shared" ca="1" si="48"/>
        <v>0</v>
      </c>
      <c r="BG18" s="23"/>
      <c r="BH18" s="23"/>
      <c r="BW18" s="389">
        <f t="shared" ca="1" si="22"/>
        <v>139080</v>
      </c>
      <c r="BX18" s="224">
        <f t="shared" ca="1" si="23"/>
        <v>139080</v>
      </c>
      <c r="BY18" s="93">
        <f t="shared" ca="1" si="24"/>
        <v>139080</v>
      </c>
      <c r="BZ18" s="23">
        <f t="shared" ca="1" si="51"/>
        <v>125760</v>
      </c>
      <c r="CA18" s="23">
        <f t="shared" ca="1" si="52"/>
        <v>62880</v>
      </c>
      <c r="CF18" s="228">
        <f t="shared" ca="1" si="25"/>
        <v>188640</v>
      </c>
      <c r="CG18" s="224">
        <f t="shared" ca="1" si="26"/>
        <v>188640</v>
      </c>
      <c r="CH18" s="228">
        <f t="shared" ca="1" si="27"/>
        <v>188640</v>
      </c>
      <c r="CI18" s="23">
        <f t="shared" ca="1" si="28"/>
        <v>65400</v>
      </c>
      <c r="CJ18" s="23">
        <f t="shared" ca="1" si="29"/>
        <v>32700</v>
      </c>
      <c r="CK18" s="23">
        <f t="shared" ca="1" si="33"/>
        <v>62400</v>
      </c>
      <c r="CL18" s="23">
        <f t="shared" ca="1" si="34"/>
        <v>31200</v>
      </c>
      <c r="CM18" s="23">
        <f t="shared" ca="1" si="39"/>
        <v>60000</v>
      </c>
      <c r="CN18" s="23">
        <f t="shared" ca="1" si="40"/>
        <v>30000</v>
      </c>
      <c r="CO18" s="23">
        <f t="shared" ca="1" si="49"/>
        <v>8400</v>
      </c>
      <c r="CP18" s="23">
        <f t="shared" ca="1" si="50"/>
        <v>4200</v>
      </c>
      <c r="CQ18" s="23"/>
      <c r="CR18" s="23"/>
      <c r="CS18" s="23"/>
      <c r="CT18" s="23"/>
      <c r="CU18" s="23"/>
      <c r="CV18" s="23"/>
      <c r="DS18" s="228">
        <f t="shared" ca="1" si="30"/>
        <v>294300</v>
      </c>
      <c r="DT18" s="93">
        <f t="shared" ca="1" si="31"/>
        <v>294300</v>
      </c>
      <c r="DU18" s="228">
        <f t="shared" ca="1" si="32"/>
        <v>294300</v>
      </c>
      <c r="EN18" s="228">
        <f t="shared" si="16"/>
        <v>0</v>
      </c>
      <c r="EO18" s="93">
        <f t="shared" si="17"/>
        <v>0</v>
      </c>
      <c r="EP18" s="93">
        <f t="shared" si="18"/>
        <v>0</v>
      </c>
    </row>
    <row r="19" spans="1:146" x14ac:dyDescent="0.2">
      <c r="A19" s="172">
        <f ca="1">VLOOKUP($D19,Curves!$A$2:$I$1700,9)</f>
        <v>5.4087848552811998E-2</v>
      </c>
      <c r="B19" s="86">
        <f t="shared" ca="1" si="0"/>
        <v>0.95390047512069109</v>
      </c>
      <c r="C19" s="86">
        <f t="shared" si="1"/>
        <v>31</v>
      </c>
      <c r="D19" s="139">
        <v>37226</v>
      </c>
      <c r="E19" s="173">
        <f ca="1">VLOOKUP($D19,Curves!$A$2:$H$1700,2)*$B19</f>
        <v>5.8760269267434575</v>
      </c>
      <c r="F19" s="172">
        <f ca="1">VLOOKUP($D19,Curves!$A$2:$H$1700,3)*$B19</f>
        <v>1.0588295273839672</v>
      </c>
      <c r="G19" s="172">
        <f ca="1">VLOOKUP($D19,Curves!$A$2:$H$1700,7)*$B19</f>
        <v>-0.28617014253620732</v>
      </c>
      <c r="H19" s="172">
        <f ca="1">VLOOKUP($D19,Curves!$A$2:$H$1700,5)*$B19</f>
        <v>-2.8617014253620732E-2</v>
      </c>
      <c r="I19" s="172">
        <f ca="1">VLOOKUP($D19,Curves!$A$2:$H$1700,4)*$B19</f>
        <v>-0.36248218054586262</v>
      </c>
      <c r="J19" s="174">
        <f ca="1">VLOOKUP($D19,Curves!$A$2:$H$1700,8)*$B19</f>
        <v>1.3736166841737951</v>
      </c>
      <c r="K19" s="172">
        <f t="shared" ca="1" si="2"/>
        <v>43.351585596481961</v>
      </c>
      <c r="L19" s="140">
        <f ca="1">VLOOKUP($D19,Curves!$N$2:$T$2600,2)*$B19</f>
        <v>90.620545136465651</v>
      </c>
      <c r="M19" s="141">
        <f ca="1">VLOOKUP($D19,Curves!$N$2:$T$2600,3)*$B19</f>
        <v>45.310272568232826</v>
      </c>
      <c r="N19" s="181">
        <f t="shared" ca="1" si="3"/>
        <v>1</v>
      </c>
      <c r="O19" s="182">
        <f t="shared" ca="1" si="4"/>
        <v>1</v>
      </c>
      <c r="P19" s="173">
        <f t="shared" ca="1" si="5"/>
        <v>56.372327081879398</v>
      </c>
      <c r="Q19" s="140">
        <f ca="1">VLOOKUP($D19,Curves!$N$2:$T$2600,4)*$B19</f>
        <v>90.620545136465651</v>
      </c>
      <c r="R19" s="141">
        <f ca="1">VLOOKUP($D19,Curves!$N$2:$T$2600,5)*$B19</f>
        <v>45.310272568232826</v>
      </c>
      <c r="S19" s="181">
        <f t="shared" ca="1" si="6"/>
        <v>1</v>
      </c>
      <c r="T19" s="182">
        <f t="shared" ca="1" si="7"/>
        <v>0</v>
      </c>
      <c r="U19" s="151">
        <f t="shared" ca="1" si="8"/>
        <v>43.923925881554375</v>
      </c>
      <c r="V19" s="151">
        <f t="shared" ca="1" si="9"/>
        <v>45.855574343673773</v>
      </c>
      <c r="W19" s="151">
        <f t="shared" ca="1" si="10"/>
        <v>43.351585596481961</v>
      </c>
      <c r="X19" s="343">
        <f ca="1">VLOOKUP($D19,[2]CurveFetch!$D$8:$S$13000,16,0)*$B19</f>
        <v>90.620545136465651</v>
      </c>
      <c r="Y19" s="141">
        <f ca="1">VLOOKUP($D19,Curves!$N$2:$T$2600,7)*$B19</f>
        <v>45.310272568232826</v>
      </c>
      <c r="Z19" s="200">
        <f t="shared" ca="1" si="11"/>
        <v>1</v>
      </c>
      <c r="AA19" s="181">
        <f t="shared" ca="1" si="12"/>
        <v>1</v>
      </c>
      <c r="AB19" s="181">
        <f t="shared" ca="1" si="13"/>
        <v>1</v>
      </c>
      <c r="AC19" s="181">
        <f t="shared" ca="1" si="13"/>
        <v>1</v>
      </c>
      <c r="AD19" s="181">
        <f t="shared" ca="1" si="14"/>
        <v>1</v>
      </c>
      <c r="AE19" s="182">
        <f t="shared" ca="1" si="15"/>
        <v>1</v>
      </c>
      <c r="AF19" s="23">
        <f t="shared" ca="1" si="41"/>
        <v>5880</v>
      </c>
      <c r="AG19" s="23">
        <f t="shared" ca="1" si="42"/>
        <v>5880</v>
      </c>
      <c r="AH19" s="23">
        <f ca="1">$AH$7*$J$2*$J$5*$N19</f>
        <v>48000</v>
      </c>
      <c r="AI19" s="23">
        <f ca="1">$AH$7*$J$2*$J$5*$O19</f>
        <v>48000</v>
      </c>
      <c r="AJ19" s="23">
        <f t="shared" ca="1" si="45"/>
        <v>54000</v>
      </c>
      <c r="AK19" s="23">
        <f t="shared" ca="1" si="46"/>
        <v>54000</v>
      </c>
      <c r="AV19" s="228">
        <f t="shared" ca="1" si="19"/>
        <v>11760</v>
      </c>
      <c r="AW19" s="26">
        <f t="shared" ca="1" si="20"/>
        <v>215760</v>
      </c>
      <c r="AX19" s="228">
        <f t="shared" ca="1" si="21"/>
        <v>215760</v>
      </c>
      <c r="AY19" s="23">
        <f t="shared" ca="1" si="35"/>
        <v>62400</v>
      </c>
      <c r="AZ19" s="23">
        <f t="shared" ca="1" si="36"/>
        <v>0</v>
      </c>
      <c r="BA19" s="23">
        <f t="shared" ca="1" si="43"/>
        <v>60000</v>
      </c>
      <c r="BB19" s="23">
        <f t="shared" ca="1" si="44"/>
        <v>0</v>
      </c>
      <c r="BC19" s="23">
        <f t="shared" ca="1" si="37"/>
        <v>10560</v>
      </c>
      <c r="BD19" s="23">
        <f t="shared" ca="1" si="38"/>
        <v>0</v>
      </c>
      <c r="BE19" s="23">
        <f t="shared" ca="1" si="47"/>
        <v>6120</v>
      </c>
      <c r="BF19" s="23">
        <f t="shared" ca="1" si="48"/>
        <v>0</v>
      </c>
      <c r="BG19" s="23">
        <f t="shared" ref="BG19:BG82" ca="1" si="53">$BG$7*$J$2*$J$5*$S19</f>
        <v>20400</v>
      </c>
      <c r="BH19" s="23">
        <f t="shared" ref="BH19:BH82" ca="1" si="54">$BG$7*$J$3*$J$5*$T19</f>
        <v>0</v>
      </c>
      <c r="BW19" s="389">
        <f t="shared" ca="1" si="22"/>
        <v>139080</v>
      </c>
      <c r="BX19" s="224">
        <f t="shared" ca="1" si="23"/>
        <v>139080</v>
      </c>
      <c r="BY19" s="93">
        <f t="shared" ca="1" si="24"/>
        <v>159480</v>
      </c>
      <c r="BZ19" s="23">
        <f t="shared" ca="1" si="51"/>
        <v>125760</v>
      </c>
      <c r="CA19" s="23">
        <f t="shared" ca="1" si="52"/>
        <v>62880</v>
      </c>
      <c r="CF19" s="228">
        <f t="shared" ca="1" si="25"/>
        <v>188640</v>
      </c>
      <c r="CG19" s="224">
        <f t="shared" ca="1" si="26"/>
        <v>188640</v>
      </c>
      <c r="CH19" s="228">
        <f t="shared" ca="1" si="27"/>
        <v>188640</v>
      </c>
      <c r="CI19" s="23">
        <f t="shared" ca="1" si="28"/>
        <v>65400</v>
      </c>
      <c r="CJ19" s="23">
        <f t="shared" ca="1" si="29"/>
        <v>32700</v>
      </c>
      <c r="CK19" s="23">
        <f t="shared" ca="1" si="33"/>
        <v>62400</v>
      </c>
      <c r="CL19" s="23">
        <f t="shared" ca="1" si="34"/>
        <v>31200</v>
      </c>
      <c r="CM19" s="23">
        <f t="shared" ca="1" si="39"/>
        <v>60000</v>
      </c>
      <c r="CN19" s="23">
        <f t="shared" ca="1" si="40"/>
        <v>30000</v>
      </c>
      <c r="CO19" s="23">
        <f t="shared" ca="1" si="49"/>
        <v>8400</v>
      </c>
      <c r="CP19" s="23">
        <f t="shared" ca="1" si="50"/>
        <v>4200</v>
      </c>
      <c r="CQ19" s="23">
        <f t="shared" ref="CQ19:CQ82" ca="1" si="55">$CQ$7*$J$2*$J$5*$AB19</f>
        <v>27000</v>
      </c>
      <c r="CR19" s="23">
        <f t="shared" ref="CR19:CR82" ca="1" si="56">$CQ$7*$J$3*$J$5*$AC19</f>
        <v>13500</v>
      </c>
      <c r="CS19" s="23">
        <f t="shared" ref="CS19:CS82" ca="1" si="57">$CS$7*$J$2*$J$5*$AB19</f>
        <v>15600</v>
      </c>
      <c r="CT19" s="23">
        <f t="shared" ref="CT19:CT82" ca="1" si="58">$CS$7*$J$3*$J$5*$AC19</f>
        <v>7800</v>
      </c>
      <c r="CU19" s="23"/>
      <c r="CV19" s="23"/>
      <c r="DE19" s="23">
        <f t="shared" ref="DE19:DE30" ca="1" si="59">$DE$7*$J$2*$J$5*$AB19</f>
        <v>120000</v>
      </c>
      <c r="DF19" s="23">
        <f t="shared" ref="DF19:DF30" ca="1" si="60">$DE$7*$J$3*$J$5*$AC19</f>
        <v>60000</v>
      </c>
      <c r="DG19" s="23"/>
      <c r="DH19" s="23"/>
      <c r="DS19" s="228">
        <f t="shared" ca="1" si="30"/>
        <v>334800</v>
      </c>
      <c r="DT19" s="93">
        <f t="shared" ca="1" si="31"/>
        <v>538200</v>
      </c>
      <c r="DU19" s="228">
        <f t="shared" ca="1" si="32"/>
        <v>538200</v>
      </c>
      <c r="DZ19" s="23">
        <f t="shared" ref="DZ19:DZ82" ca="1" si="61">$DZ$7*$J$2*$J$5*$AB19</f>
        <v>60000</v>
      </c>
      <c r="EA19" s="23">
        <f t="shared" ref="EA19:EA82" ca="1" si="62">$DZ$7*$J$3*$J$5*$AC19</f>
        <v>30000</v>
      </c>
      <c r="EN19" s="228">
        <f t="shared" si="16"/>
        <v>0</v>
      </c>
      <c r="EO19" s="93">
        <f t="shared" si="17"/>
        <v>0</v>
      </c>
      <c r="EP19" s="93">
        <f t="shared" ca="1" si="18"/>
        <v>90000</v>
      </c>
    </row>
    <row r="20" spans="1:146" x14ac:dyDescent="0.2">
      <c r="A20" s="172">
        <f ca="1">VLOOKUP($D20,Curves!$A$2:$I$1700,9)</f>
        <v>5.3878762756754003E-2</v>
      </c>
      <c r="B20" s="86">
        <f t="shared" ca="1" si="0"/>
        <v>0.94977681084448207</v>
      </c>
      <c r="C20" s="86">
        <f t="shared" si="1"/>
        <v>31</v>
      </c>
      <c r="D20" s="139">
        <v>37257</v>
      </c>
      <c r="E20" s="173">
        <f ca="1">VLOOKUP($D20,Curves!$A$2:$H$1700,2)*$B20</f>
        <v>5.8601229229104543</v>
      </c>
      <c r="F20" s="172">
        <f ca="1">VLOOKUP($D20,Curves!$A$2:$H$1700,3)*$B20</f>
        <v>1.0471289339560415</v>
      </c>
      <c r="G20" s="172">
        <f ca="1">VLOOKUP($D20,Curves!$A$2:$H$1700,7)*$B20</f>
        <v>-0.28493304325334462</v>
      </c>
      <c r="H20" s="172">
        <f ca="1">VLOOKUP($D20,Curves!$A$2:$H$1700,5)*$B20</f>
        <v>-2.8493304325334461E-2</v>
      </c>
      <c r="I20" s="172">
        <f ca="1">VLOOKUP($D20,Curves!$A$2:$H$1700,4)*$B20</f>
        <v>-0.36091518812090317</v>
      </c>
      <c r="J20" s="174">
        <f ca="1">VLOOKUP($D20,Curves!$A$2:$H$1700,8)*$B20</f>
        <v>1.3605552815347206</v>
      </c>
      <c r="K20" s="172">
        <f t="shared" ca="1" si="2"/>
        <v>43.244058010921634</v>
      </c>
      <c r="L20" s="140">
        <f ca="1">VLOOKUP($D20,Curves!$N$2:$T$2600,2)*$B20</f>
        <v>90.228797030225792</v>
      </c>
      <c r="M20" s="141">
        <f ca="1">VLOOKUP($D20,Curves!$N$2:$T$2600,3)*$B20</f>
        <v>45.114398515112896</v>
      </c>
      <c r="N20" s="181">
        <f t="shared" ca="1" si="3"/>
        <v>1</v>
      </c>
      <c r="O20" s="182">
        <f t="shared" ca="1" si="4"/>
        <v>1</v>
      </c>
      <c r="P20" s="173">
        <f t="shared" ca="1" si="5"/>
        <v>56.15508653333881</v>
      </c>
      <c r="Q20" s="140">
        <f ca="1">VLOOKUP($D20,Curves!$N$2:$T$2600,4)*$B20</f>
        <v>90.228797030225792</v>
      </c>
      <c r="R20" s="141">
        <f ca="1">VLOOKUP($D20,Curves!$N$2:$T$2600,5)*$B20</f>
        <v>45.114398515112896</v>
      </c>
      <c r="S20" s="181">
        <f t="shared" ca="1" si="6"/>
        <v>1</v>
      </c>
      <c r="T20" s="182">
        <f t="shared" ca="1" si="7"/>
        <v>0</v>
      </c>
      <c r="U20" s="151">
        <f t="shared" ca="1" si="8"/>
        <v>43.813924097428327</v>
      </c>
      <c r="V20" s="151">
        <f t="shared" ca="1" si="9"/>
        <v>45.737222139388393</v>
      </c>
      <c r="W20" s="151">
        <f t="shared" ca="1" si="10"/>
        <v>43.244058010921634</v>
      </c>
      <c r="X20" s="343">
        <f ca="1">VLOOKUP($D20,[2]CurveFetch!$D$8:$S$13000,16,0)*$B20</f>
        <v>90.228797030225792</v>
      </c>
      <c r="Y20" s="141">
        <f ca="1">VLOOKUP($D20,Curves!$N$2:$T$2600,7)*$B20</f>
        <v>45.114398515112896</v>
      </c>
      <c r="Z20" s="200">
        <f t="shared" ca="1" si="11"/>
        <v>1</v>
      </c>
      <c r="AA20" s="181">
        <f t="shared" ca="1" si="12"/>
        <v>1</v>
      </c>
      <c r="AB20" s="181">
        <f t="shared" ca="1" si="13"/>
        <v>1</v>
      </c>
      <c r="AC20" s="181">
        <f t="shared" ca="1" si="13"/>
        <v>1</v>
      </c>
      <c r="AD20" s="181">
        <f t="shared" ca="1" si="14"/>
        <v>1</v>
      </c>
      <c r="AE20" s="182">
        <f t="shared" ca="1" si="15"/>
        <v>1</v>
      </c>
      <c r="AF20" s="23">
        <f t="shared" ca="1" si="41"/>
        <v>5880</v>
      </c>
      <c r="AG20" s="23">
        <f t="shared" ca="1" si="42"/>
        <v>5880</v>
      </c>
      <c r="AH20" s="23">
        <f t="shared" ref="AH20:AH83" ca="1" si="63">$AH$7*$J$2*$J$5*$N20</f>
        <v>48000</v>
      </c>
      <c r="AI20" s="23">
        <f t="shared" ref="AI20:AI83" ca="1" si="64">$AH$7*$J$2*$J$5*$O20</f>
        <v>48000</v>
      </c>
      <c r="AJ20" s="23">
        <f t="shared" ca="1" si="45"/>
        <v>54000</v>
      </c>
      <c r="AK20" s="23">
        <f t="shared" ca="1" si="46"/>
        <v>54000</v>
      </c>
      <c r="AV20" s="228">
        <f t="shared" ca="1" si="19"/>
        <v>11760</v>
      </c>
      <c r="AW20" s="26">
        <f t="shared" ca="1" si="20"/>
        <v>215760</v>
      </c>
      <c r="AX20" s="228">
        <f t="shared" ca="1" si="21"/>
        <v>215760</v>
      </c>
      <c r="AY20" s="23">
        <f t="shared" ca="1" si="35"/>
        <v>62400</v>
      </c>
      <c r="AZ20" s="23">
        <f t="shared" ca="1" si="36"/>
        <v>0</v>
      </c>
      <c r="BA20" s="23">
        <f t="shared" ca="1" si="43"/>
        <v>60000</v>
      </c>
      <c r="BB20" s="23">
        <f t="shared" ca="1" si="44"/>
        <v>0</v>
      </c>
      <c r="BC20" s="23">
        <f t="shared" ca="1" si="37"/>
        <v>10560</v>
      </c>
      <c r="BD20" s="23">
        <f t="shared" ca="1" si="38"/>
        <v>0</v>
      </c>
      <c r="BE20" s="23">
        <f t="shared" ca="1" si="47"/>
        <v>6120</v>
      </c>
      <c r="BF20" s="23">
        <f t="shared" ca="1" si="48"/>
        <v>0</v>
      </c>
      <c r="BG20" s="23">
        <f t="shared" ca="1" si="53"/>
        <v>20400</v>
      </c>
      <c r="BH20" s="23">
        <f t="shared" ca="1" si="54"/>
        <v>0</v>
      </c>
      <c r="BW20" s="389">
        <f t="shared" ca="1" si="22"/>
        <v>139080</v>
      </c>
      <c r="BX20" s="224">
        <f t="shared" ca="1" si="23"/>
        <v>139080</v>
      </c>
      <c r="BY20" s="93">
        <f t="shared" ca="1" si="24"/>
        <v>159480</v>
      </c>
      <c r="BZ20" s="23">
        <f t="shared" ca="1" si="51"/>
        <v>125760</v>
      </c>
      <c r="CA20" s="23">
        <f t="shared" ca="1" si="52"/>
        <v>62880</v>
      </c>
      <c r="CF20" s="228">
        <f t="shared" ca="1" si="25"/>
        <v>188640</v>
      </c>
      <c r="CG20" s="224">
        <f t="shared" ca="1" si="26"/>
        <v>188640</v>
      </c>
      <c r="CH20" s="228">
        <f t="shared" ca="1" si="27"/>
        <v>188640</v>
      </c>
      <c r="CI20" s="23">
        <f t="shared" ca="1" si="28"/>
        <v>65400</v>
      </c>
      <c r="CJ20" s="23">
        <f t="shared" ca="1" si="29"/>
        <v>32700</v>
      </c>
      <c r="CK20" s="23">
        <f t="shared" ca="1" si="33"/>
        <v>62400</v>
      </c>
      <c r="CL20" s="23">
        <f t="shared" ca="1" si="34"/>
        <v>31200</v>
      </c>
      <c r="CM20" s="23">
        <f t="shared" ca="1" si="39"/>
        <v>60000</v>
      </c>
      <c r="CN20" s="23">
        <f t="shared" ca="1" si="40"/>
        <v>30000</v>
      </c>
      <c r="CO20" s="23">
        <f t="shared" ca="1" si="49"/>
        <v>8400</v>
      </c>
      <c r="CP20" s="23">
        <f t="shared" ca="1" si="50"/>
        <v>4200</v>
      </c>
      <c r="CQ20" s="23">
        <f t="shared" ca="1" si="55"/>
        <v>27000</v>
      </c>
      <c r="CR20" s="23">
        <f t="shared" ca="1" si="56"/>
        <v>13500</v>
      </c>
      <c r="CS20" s="23">
        <f t="shared" ca="1" si="57"/>
        <v>15600</v>
      </c>
      <c r="CT20" s="23">
        <f t="shared" ca="1" si="58"/>
        <v>7800</v>
      </c>
      <c r="CU20" s="23"/>
      <c r="CV20" s="23"/>
      <c r="DE20" s="23">
        <f t="shared" ca="1" si="59"/>
        <v>120000</v>
      </c>
      <c r="DF20" s="23">
        <f t="shared" ca="1" si="60"/>
        <v>60000</v>
      </c>
      <c r="DG20" s="23"/>
      <c r="DH20" s="23"/>
      <c r="DS20" s="228">
        <f t="shared" ca="1" si="30"/>
        <v>334800</v>
      </c>
      <c r="DT20" s="93">
        <f t="shared" ca="1" si="31"/>
        <v>538200</v>
      </c>
      <c r="DU20" s="228">
        <f t="shared" ca="1" si="32"/>
        <v>538200</v>
      </c>
      <c r="DZ20" s="23">
        <f t="shared" ca="1" si="61"/>
        <v>60000</v>
      </c>
      <c r="EA20" s="23">
        <f t="shared" ca="1" si="62"/>
        <v>30000</v>
      </c>
      <c r="EN20" s="228">
        <f t="shared" si="16"/>
        <v>0</v>
      </c>
      <c r="EO20" s="93">
        <f t="shared" si="17"/>
        <v>0</v>
      </c>
      <c r="EP20" s="93">
        <f t="shared" ca="1" si="18"/>
        <v>90000</v>
      </c>
    </row>
    <row r="21" spans="1:146" x14ac:dyDescent="0.2">
      <c r="A21" s="172">
        <f ca="1">VLOOKUP($D21,Curves!$A$2:$I$1700,9)</f>
        <v>5.3831104318851998E-2</v>
      </c>
      <c r="B21" s="86">
        <f t="shared" ca="1" si="0"/>
        <v>0.94554698266306092</v>
      </c>
      <c r="C21" s="86">
        <f t="shared" si="1"/>
        <v>28</v>
      </c>
      <c r="D21" s="139">
        <v>37288</v>
      </c>
      <c r="E21" s="173">
        <f ca="1">VLOOKUP($D21,Curves!$A$2:$H$1700,2)*$B21</f>
        <v>5.6070936071919508</v>
      </c>
      <c r="F21" s="172">
        <f ca="1">VLOOKUP($D21,Curves!$A$2:$H$1700,3)*$B21</f>
        <v>1.0424655483860248</v>
      </c>
      <c r="G21" s="172">
        <f ca="1">VLOOKUP($D21,Curves!$A$2:$H$1700,7)*$B21</f>
        <v>-0.28366409479891824</v>
      </c>
      <c r="H21" s="172">
        <f ca="1">VLOOKUP($D21,Curves!$A$2:$H$1700,5)*$B21</f>
        <v>-2.8366409479891826E-2</v>
      </c>
      <c r="I21" s="172">
        <f ca="1">VLOOKUP($D21,Curves!$A$2:$H$1700,4)*$B21</f>
        <v>-0.35930785341196314</v>
      </c>
      <c r="J21" s="174">
        <f ca="1">VLOOKUP($D21,Curves!$A$2:$H$1700,8)*$B21</f>
        <v>1.3544960526648349</v>
      </c>
      <c r="K21" s="172">
        <f t="shared" ca="1" si="2"/>
        <v>41.358393153349908</v>
      </c>
      <c r="L21" s="140">
        <f ca="1">VLOOKUP($D21,Curves!$N$2:$T$2600,2)*$B21</f>
        <v>80.371493526360183</v>
      </c>
      <c r="M21" s="141">
        <f ca="1">VLOOKUP($D21,Curves!$N$2:$T$2600,3)*$B21</f>
        <v>40.185746763180092</v>
      </c>
      <c r="N21" s="181">
        <f t="shared" ca="1" si="3"/>
        <v>1</v>
      </c>
      <c r="O21" s="182">
        <f t="shared" ca="1" si="4"/>
        <v>0</v>
      </c>
      <c r="P21" s="173">
        <f t="shared" ca="1" si="5"/>
        <v>54.211922448925897</v>
      </c>
      <c r="Q21" s="140">
        <f ca="1">VLOOKUP($D21,Curves!$N$2:$T$2600,4)*$B21</f>
        <v>80.371493526360183</v>
      </c>
      <c r="R21" s="141">
        <f ca="1">VLOOKUP($D21,Curves!$N$2:$T$2600,5)*$B21</f>
        <v>40.185746763180092</v>
      </c>
      <c r="S21" s="181">
        <f t="shared" ca="1" si="6"/>
        <v>1</v>
      </c>
      <c r="T21" s="182">
        <f t="shared" ca="1" si="7"/>
        <v>0</v>
      </c>
      <c r="U21" s="151">
        <f t="shared" ca="1" si="8"/>
        <v>41.925721342947746</v>
      </c>
      <c r="V21" s="151">
        <f t="shared" ca="1" si="9"/>
        <v>43.840453982840444</v>
      </c>
      <c r="W21" s="151">
        <f t="shared" ca="1" si="10"/>
        <v>41.358393153349908</v>
      </c>
      <c r="X21" s="343">
        <f ca="1">VLOOKUP($D21,[2]CurveFetch!$D$8:$S$13000,16,0)*$B21</f>
        <v>80.371493526360183</v>
      </c>
      <c r="Y21" s="141">
        <f ca="1">VLOOKUP($D21,Curves!$N$2:$T$2600,7)*$B21</f>
        <v>40.185746763180092</v>
      </c>
      <c r="Z21" s="200">
        <f t="shared" ca="1" si="11"/>
        <v>1</v>
      </c>
      <c r="AA21" s="181">
        <f t="shared" ca="1" si="12"/>
        <v>0</v>
      </c>
      <c r="AB21" s="181">
        <f t="shared" ca="1" si="13"/>
        <v>1</v>
      </c>
      <c r="AC21" s="181">
        <f t="shared" ca="1" si="13"/>
        <v>1</v>
      </c>
      <c r="AD21" s="181">
        <f t="shared" ca="1" si="14"/>
        <v>1</v>
      </c>
      <c r="AE21" s="182">
        <f t="shared" ca="1" si="15"/>
        <v>0</v>
      </c>
      <c r="AF21" s="23">
        <f t="shared" ca="1" si="41"/>
        <v>5880</v>
      </c>
      <c r="AG21" s="23">
        <f t="shared" ca="1" si="42"/>
        <v>0</v>
      </c>
      <c r="AH21" s="23">
        <f t="shared" ca="1" si="63"/>
        <v>48000</v>
      </c>
      <c r="AI21" s="23">
        <f t="shared" ca="1" si="64"/>
        <v>0</v>
      </c>
      <c r="AJ21" s="23">
        <f t="shared" ca="1" si="45"/>
        <v>54000</v>
      </c>
      <c r="AK21" s="23">
        <f t="shared" ca="1" si="46"/>
        <v>0</v>
      </c>
      <c r="AV21" s="228">
        <f t="shared" ca="1" si="19"/>
        <v>5880</v>
      </c>
      <c r="AW21" s="26">
        <f t="shared" ca="1" si="20"/>
        <v>107880</v>
      </c>
      <c r="AX21" s="228">
        <f t="shared" ca="1" si="21"/>
        <v>107880</v>
      </c>
      <c r="AY21" s="23">
        <f t="shared" ca="1" si="35"/>
        <v>62400</v>
      </c>
      <c r="AZ21" s="23">
        <f t="shared" ca="1" si="36"/>
        <v>0</v>
      </c>
      <c r="BA21" s="23">
        <f t="shared" ca="1" si="43"/>
        <v>60000</v>
      </c>
      <c r="BB21" s="23">
        <f t="shared" ca="1" si="44"/>
        <v>0</v>
      </c>
      <c r="BC21" s="23">
        <f t="shared" ca="1" si="37"/>
        <v>10560</v>
      </c>
      <c r="BD21" s="23">
        <f t="shared" ca="1" si="38"/>
        <v>0</v>
      </c>
      <c r="BE21" s="23">
        <f t="shared" ca="1" si="47"/>
        <v>6120</v>
      </c>
      <c r="BF21" s="23">
        <f t="shared" ca="1" si="48"/>
        <v>0</v>
      </c>
      <c r="BG21" s="23">
        <f t="shared" ca="1" si="53"/>
        <v>20400</v>
      </c>
      <c r="BH21" s="23">
        <f t="shared" ca="1" si="54"/>
        <v>0</v>
      </c>
      <c r="BW21" s="389">
        <f t="shared" ca="1" si="22"/>
        <v>139080</v>
      </c>
      <c r="BX21" s="224">
        <f t="shared" ca="1" si="23"/>
        <v>139080</v>
      </c>
      <c r="BY21" s="93">
        <f t="shared" ca="1" si="24"/>
        <v>159480</v>
      </c>
      <c r="BZ21" s="23">
        <f t="shared" ca="1" si="51"/>
        <v>125760</v>
      </c>
      <c r="CA21" s="23">
        <f t="shared" ca="1" si="52"/>
        <v>0</v>
      </c>
      <c r="CF21" s="228">
        <f t="shared" ca="1" si="25"/>
        <v>125760</v>
      </c>
      <c r="CG21" s="224">
        <f t="shared" ca="1" si="26"/>
        <v>125760</v>
      </c>
      <c r="CH21" s="228">
        <f t="shared" ca="1" si="27"/>
        <v>125760</v>
      </c>
      <c r="CI21" s="23">
        <f t="shared" ca="1" si="28"/>
        <v>65400</v>
      </c>
      <c r="CJ21" s="23">
        <f t="shared" ca="1" si="29"/>
        <v>32700</v>
      </c>
      <c r="CK21" s="23">
        <f t="shared" ca="1" si="33"/>
        <v>62400</v>
      </c>
      <c r="CL21" s="23">
        <f t="shared" ca="1" si="34"/>
        <v>31200</v>
      </c>
      <c r="CM21" s="23">
        <f t="shared" ca="1" si="39"/>
        <v>60000</v>
      </c>
      <c r="CN21" s="23">
        <f t="shared" ca="1" si="40"/>
        <v>30000</v>
      </c>
      <c r="CO21" s="23">
        <f t="shared" ca="1" si="49"/>
        <v>8400</v>
      </c>
      <c r="CP21" s="23">
        <f t="shared" ca="1" si="50"/>
        <v>4200</v>
      </c>
      <c r="CQ21" s="23">
        <f t="shared" ca="1" si="55"/>
        <v>27000</v>
      </c>
      <c r="CR21" s="23">
        <f t="shared" ca="1" si="56"/>
        <v>13500</v>
      </c>
      <c r="CS21" s="23">
        <f t="shared" ca="1" si="57"/>
        <v>15600</v>
      </c>
      <c r="CT21" s="23">
        <f t="shared" ca="1" si="58"/>
        <v>7800</v>
      </c>
      <c r="CU21" s="23"/>
      <c r="CV21" s="23"/>
      <c r="DE21" s="23">
        <f t="shared" ca="1" si="59"/>
        <v>120000</v>
      </c>
      <c r="DF21" s="23">
        <f t="shared" ca="1" si="60"/>
        <v>60000</v>
      </c>
      <c r="DG21" s="23"/>
      <c r="DH21" s="23"/>
      <c r="DS21" s="228">
        <f t="shared" ca="1" si="30"/>
        <v>334800</v>
      </c>
      <c r="DT21" s="93">
        <f t="shared" ca="1" si="31"/>
        <v>538200</v>
      </c>
      <c r="DU21" s="228">
        <f t="shared" ca="1" si="32"/>
        <v>538200</v>
      </c>
      <c r="DZ21" s="23">
        <f t="shared" ca="1" si="61"/>
        <v>60000</v>
      </c>
      <c r="EA21" s="23">
        <f t="shared" ca="1" si="62"/>
        <v>30000</v>
      </c>
      <c r="EN21" s="228">
        <f t="shared" si="16"/>
        <v>0</v>
      </c>
      <c r="EO21" s="93">
        <f t="shared" si="17"/>
        <v>0</v>
      </c>
      <c r="EP21" s="93">
        <f t="shared" ca="1" si="18"/>
        <v>90000</v>
      </c>
    </row>
    <row r="22" spans="1:146" x14ac:dyDescent="0.2">
      <c r="A22" s="172">
        <f ca="1">VLOOKUP($D22,Curves!$A$2:$I$1700,9)</f>
        <v>5.3788057988494002E-2</v>
      </c>
      <c r="B22" s="86">
        <f t="shared" ca="1" si="0"/>
        <v>0.94174906390283764</v>
      </c>
      <c r="C22" s="86">
        <f t="shared" si="1"/>
        <v>31</v>
      </c>
      <c r="D22" s="139">
        <v>37316</v>
      </c>
      <c r="E22" s="173">
        <f ca="1">VLOOKUP($D22,Curves!$A$2:$H$1700,2)*$B22</f>
        <v>5.2737947578558906</v>
      </c>
      <c r="F22" s="172">
        <f ca="1">VLOOKUP($D22,Curves!$A$2:$H$1700,3)*$B22</f>
        <v>1.0382783429528786</v>
      </c>
      <c r="G22" s="172">
        <f ca="1">VLOOKUP($D22,Curves!$A$2:$H$1700,7)*$B22</f>
        <v>-0.28252471917085126</v>
      </c>
      <c r="H22" s="172">
        <f ca="1">VLOOKUP($D22,Curves!$A$2:$H$1700,5)*$B22</f>
        <v>-2.8252471917085128E-2</v>
      </c>
      <c r="I22" s="172">
        <f ca="1">VLOOKUP($D22,Curves!$A$2:$H$1700,4)*$B22</f>
        <v>-0.35786464428307829</v>
      </c>
      <c r="J22" s="174">
        <f ca="1">VLOOKUP($D22,Curves!$A$2:$H$1700,8)*$B22</f>
        <v>1.349055534040815</v>
      </c>
      <c r="K22" s="172">
        <f t="shared" ca="1" si="2"/>
        <v>38.869475851796089</v>
      </c>
      <c r="L22" s="140">
        <f ca="1">VLOOKUP($D22,Curves!$N$2:$T$2600,2)*$B22</f>
        <v>70.631179792712828</v>
      </c>
      <c r="M22" s="141">
        <f ca="1">VLOOKUP($D22,Curves!$N$2:$T$2600,3)*$B22</f>
        <v>35.315589896356414</v>
      </c>
      <c r="N22" s="181">
        <f t="shared" ca="1" si="3"/>
        <v>1</v>
      </c>
      <c r="O22" s="182">
        <f t="shared" ca="1" si="4"/>
        <v>0</v>
      </c>
      <c r="P22" s="173">
        <f t="shared" ca="1" si="5"/>
        <v>51.671377189225289</v>
      </c>
      <c r="Q22" s="140">
        <f ca="1">VLOOKUP($D22,Curves!$N$2:$T$2600,4)*$B22</f>
        <v>70.631179792712828</v>
      </c>
      <c r="R22" s="141">
        <f ca="1">VLOOKUP($D22,Curves!$N$2:$T$2600,5)*$B22</f>
        <v>35.315589896356414</v>
      </c>
      <c r="S22" s="181">
        <f t="shared" ca="1" si="6"/>
        <v>1</v>
      </c>
      <c r="T22" s="182">
        <f t="shared" ca="1" si="7"/>
        <v>0</v>
      </c>
      <c r="U22" s="151">
        <f t="shared" ca="1" si="8"/>
        <v>39.434525290137792</v>
      </c>
      <c r="V22" s="151">
        <f t="shared" ca="1" si="9"/>
        <v>41.341567144541038</v>
      </c>
      <c r="W22" s="151">
        <f t="shared" ca="1" si="10"/>
        <v>38.869475851796089</v>
      </c>
      <c r="X22" s="343">
        <f ca="1">VLOOKUP($D22,[2]CurveFetch!$D$8:$S$13000,16,0)*$B22</f>
        <v>70.631179792712828</v>
      </c>
      <c r="Y22" s="141">
        <f ca="1">VLOOKUP($D22,Curves!$N$2:$T$2600,7)*$B22</f>
        <v>35.315589896356414</v>
      </c>
      <c r="Z22" s="200">
        <f t="shared" ca="1" si="11"/>
        <v>1</v>
      </c>
      <c r="AA22" s="181">
        <f t="shared" ca="1" si="12"/>
        <v>0</v>
      </c>
      <c r="AB22" s="181">
        <f t="shared" ca="1" si="13"/>
        <v>1</v>
      </c>
      <c r="AC22" s="181">
        <f t="shared" ca="1" si="13"/>
        <v>1</v>
      </c>
      <c r="AD22" s="181">
        <f t="shared" ca="1" si="14"/>
        <v>1</v>
      </c>
      <c r="AE22" s="182">
        <f t="shared" ca="1" si="15"/>
        <v>0</v>
      </c>
      <c r="AF22" s="23">
        <f t="shared" ca="1" si="41"/>
        <v>5880</v>
      </c>
      <c r="AG22" s="23">
        <f t="shared" ca="1" si="42"/>
        <v>0</v>
      </c>
      <c r="AH22" s="23">
        <f t="shared" ca="1" si="63"/>
        <v>48000</v>
      </c>
      <c r="AI22" s="23">
        <f t="shared" ca="1" si="64"/>
        <v>0</v>
      </c>
      <c r="AJ22" s="23">
        <f t="shared" ca="1" si="45"/>
        <v>54000</v>
      </c>
      <c r="AK22" s="23">
        <f t="shared" ca="1" si="46"/>
        <v>0</v>
      </c>
      <c r="AV22" s="228">
        <f t="shared" ca="1" si="19"/>
        <v>5880</v>
      </c>
      <c r="AW22" s="26">
        <f t="shared" ca="1" si="20"/>
        <v>107880</v>
      </c>
      <c r="AX22" s="228">
        <f t="shared" ca="1" si="21"/>
        <v>107880</v>
      </c>
      <c r="AY22" s="23">
        <f t="shared" ca="1" si="35"/>
        <v>62400</v>
      </c>
      <c r="AZ22" s="23">
        <f t="shared" ca="1" si="36"/>
        <v>0</v>
      </c>
      <c r="BA22" s="23">
        <f t="shared" ca="1" si="43"/>
        <v>60000</v>
      </c>
      <c r="BB22" s="23">
        <f t="shared" ca="1" si="44"/>
        <v>0</v>
      </c>
      <c r="BC22" s="23">
        <f t="shared" ca="1" si="37"/>
        <v>10560</v>
      </c>
      <c r="BD22" s="23">
        <f t="shared" ca="1" si="38"/>
        <v>0</v>
      </c>
      <c r="BE22" s="23">
        <f t="shared" ca="1" si="47"/>
        <v>6120</v>
      </c>
      <c r="BF22" s="23">
        <f t="shared" ca="1" si="48"/>
        <v>0</v>
      </c>
      <c r="BG22" s="23">
        <f t="shared" ca="1" si="53"/>
        <v>20400</v>
      </c>
      <c r="BH22" s="23">
        <f t="shared" ca="1" si="54"/>
        <v>0</v>
      </c>
      <c r="BW22" s="389">
        <f t="shared" ca="1" si="22"/>
        <v>139080</v>
      </c>
      <c r="BX22" s="224">
        <f t="shared" ca="1" si="23"/>
        <v>139080</v>
      </c>
      <c r="BY22" s="93">
        <f t="shared" ca="1" si="24"/>
        <v>159480</v>
      </c>
      <c r="BZ22" s="23">
        <f t="shared" ca="1" si="51"/>
        <v>125760</v>
      </c>
      <c r="CA22" s="23">
        <f t="shared" ca="1" si="52"/>
        <v>0</v>
      </c>
      <c r="CF22" s="228">
        <f t="shared" ca="1" si="25"/>
        <v>125760</v>
      </c>
      <c r="CG22" s="224">
        <f t="shared" ca="1" si="26"/>
        <v>125760</v>
      </c>
      <c r="CH22" s="228">
        <f t="shared" ca="1" si="27"/>
        <v>125760</v>
      </c>
      <c r="CI22" s="23">
        <f t="shared" ca="1" si="28"/>
        <v>65400</v>
      </c>
      <c r="CJ22" s="23">
        <f t="shared" ca="1" si="29"/>
        <v>32700</v>
      </c>
      <c r="CK22" s="23">
        <f t="shared" ca="1" si="33"/>
        <v>62400</v>
      </c>
      <c r="CL22" s="23">
        <f t="shared" ca="1" si="34"/>
        <v>31200</v>
      </c>
      <c r="CM22" s="23">
        <f t="shared" ca="1" si="39"/>
        <v>60000</v>
      </c>
      <c r="CN22" s="23">
        <f t="shared" ca="1" si="40"/>
        <v>30000</v>
      </c>
      <c r="CO22" s="23">
        <f t="shared" ca="1" si="49"/>
        <v>8400</v>
      </c>
      <c r="CP22" s="23">
        <f t="shared" ca="1" si="50"/>
        <v>4200</v>
      </c>
      <c r="CQ22" s="23">
        <f t="shared" ca="1" si="55"/>
        <v>27000</v>
      </c>
      <c r="CR22" s="23">
        <f t="shared" ca="1" si="56"/>
        <v>13500</v>
      </c>
      <c r="CS22" s="23">
        <f t="shared" ca="1" si="57"/>
        <v>15600</v>
      </c>
      <c r="CT22" s="23">
        <f t="shared" ca="1" si="58"/>
        <v>7800</v>
      </c>
      <c r="CU22" s="23">
        <f t="shared" ref="CU22:CU85" ca="1" si="65">$CU$7*$J$2*$J$5*$AB22</f>
        <v>42000</v>
      </c>
      <c r="CV22" s="23">
        <f t="shared" ref="CV22:CV85" ca="1" si="66">$CU$7*$J$3*$J$5*$AC22</f>
        <v>21000</v>
      </c>
      <c r="DE22" s="23">
        <f t="shared" ca="1" si="59"/>
        <v>120000</v>
      </c>
      <c r="DF22" s="23">
        <f t="shared" ca="1" si="60"/>
        <v>60000</v>
      </c>
      <c r="DG22" s="23"/>
      <c r="DH22" s="23"/>
      <c r="DS22" s="228">
        <f t="shared" ca="1" si="30"/>
        <v>334800</v>
      </c>
      <c r="DT22" s="93">
        <f t="shared" ca="1" si="31"/>
        <v>601200</v>
      </c>
      <c r="DU22" s="228">
        <f t="shared" ca="1" si="32"/>
        <v>601200</v>
      </c>
      <c r="DZ22" s="23">
        <f t="shared" ca="1" si="61"/>
        <v>60000</v>
      </c>
      <c r="EA22" s="23">
        <f t="shared" ca="1" si="62"/>
        <v>30000</v>
      </c>
      <c r="EN22" s="228">
        <f t="shared" si="16"/>
        <v>0</v>
      </c>
      <c r="EO22" s="93">
        <f t="shared" si="17"/>
        <v>0</v>
      </c>
      <c r="EP22" s="93">
        <f t="shared" ca="1" si="18"/>
        <v>90000</v>
      </c>
    </row>
    <row r="23" spans="1:146" x14ac:dyDescent="0.2">
      <c r="A23" s="172">
        <f ca="1">VLOOKUP($D23,Curves!$A$2:$I$1700,9)</f>
        <v>5.3755590881472998E-2</v>
      </c>
      <c r="B23" s="86">
        <f t="shared" ca="1" si="0"/>
        <v>0.9375521861389492</v>
      </c>
      <c r="C23" s="86">
        <f t="shared" si="1"/>
        <v>30</v>
      </c>
      <c r="D23" s="139">
        <v>37347</v>
      </c>
      <c r="E23" s="173">
        <f ca="1">VLOOKUP($D23,Curves!$A$2:$H$1700,2)*$B23</f>
        <v>4.4627484060213982</v>
      </c>
      <c r="F23" s="172">
        <f ca="1">VLOOKUP($D23,Curves!$A$2:$H$1700,3)*$B23</f>
        <v>0.98911755637659138</v>
      </c>
      <c r="G23" s="172">
        <f ca="1">VLOOKUP($D23,Curves!$A$2:$H$1700,7)*$B23</f>
        <v>-0.30470446049515848</v>
      </c>
      <c r="H23" s="172">
        <f ca="1">VLOOKUP($D23,Curves!$A$2:$H$1700,5)*$B23</f>
        <v>-2.8126565584168473E-2</v>
      </c>
      <c r="I23" s="172">
        <f ca="1">VLOOKUP($D23,Curves!$A$2:$H$1700,4)*$B23</f>
        <v>-0.6000333991289275</v>
      </c>
      <c r="J23" s="174">
        <f ca="1">VLOOKUP($D23,Curves!$A$2:$H$1700,8)*$B23</f>
        <v>1.0828727749904863</v>
      </c>
      <c r="K23" s="172">
        <f t="shared" ca="1" si="2"/>
        <v>30.97036255169353</v>
      </c>
      <c r="L23" s="140">
        <f ca="1">VLOOKUP($D23,Curves!$N$2:$T$2600,2)*$B23</f>
        <v>70.316413960421187</v>
      </c>
      <c r="M23" s="141">
        <f ca="1">VLOOKUP($D23,Curves!$N$2:$T$2600,3)*$B23</f>
        <v>35.158206980210593</v>
      </c>
      <c r="N23" s="181">
        <f t="shared" ca="1" si="3"/>
        <v>1</v>
      </c>
      <c r="O23" s="182">
        <f t="shared" ca="1" si="4"/>
        <v>1</v>
      </c>
      <c r="P23" s="173">
        <f t="shared" ca="1" si="5"/>
        <v>43.592158857589133</v>
      </c>
      <c r="Q23" s="140">
        <f ca="1">VLOOKUP($D23,Curves!$N$2:$T$2600,4)*$B23</f>
        <v>70.316413960421187</v>
      </c>
      <c r="R23" s="141">
        <f ca="1">VLOOKUP($D23,Curves!$N$2:$T$2600,5)*$B23</f>
        <v>35.158206980210593</v>
      </c>
      <c r="S23" s="181">
        <f t="shared" ca="1" si="6"/>
        <v>1</v>
      </c>
      <c r="T23" s="182">
        <f t="shared" ca="1" si="7"/>
        <v>0</v>
      </c>
      <c r="U23" s="151">
        <f t="shared" ca="1" si="8"/>
        <v>33.185329591446802</v>
      </c>
      <c r="V23" s="151">
        <f t="shared" ca="1" si="9"/>
        <v>35.259663803279224</v>
      </c>
      <c r="W23" s="151">
        <f t="shared" ca="1" si="10"/>
        <v>30.97036255169353</v>
      </c>
      <c r="X23" s="343">
        <f ca="1">VLOOKUP($D23,[2]CurveFetch!$D$8:$S$13000,16,0)*$B23</f>
        <v>70.316413960421187</v>
      </c>
      <c r="Y23" s="141">
        <f ca="1">VLOOKUP($D23,Curves!$N$2:$T$2600,7)*$B23</f>
        <v>35.158206980210593</v>
      </c>
      <c r="Z23" s="200">
        <f t="shared" ca="1" si="11"/>
        <v>1</v>
      </c>
      <c r="AA23" s="181">
        <f t="shared" ca="1" si="12"/>
        <v>1</v>
      </c>
      <c r="AB23" s="181">
        <f t="shared" ca="1" si="13"/>
        <v>1</v>
      </c>
      <c r="AC23" s="181">
        <f t="shared" ca="1" si="13"/>
        <v>1</v>
      </c>
      <c r="AD23" s="181">
        <f t="shared" ca="1" si="14"/>
        <v>1</v>
      </c>
      <c r="AE23" s="182">
        <f t="shared" ca="1" si="15"/>
        <v>1</v>
      </c>
      <c r="AF23" s="23">
        <f t="shared" ca="1" si="41"/>
        <v>5880</v>
      </c>
      <c r="AG23" s="23">
        <f t="shared" ca="1" si="42"/>
        <v>5880</v>
      </c>
      <c r="AH23" s="23">
        <f t="shared" ca="1" si="63"/>
        <v>48000</v>
      </c>
      <c r="AI23" s="23">
        <f t="shared" ca="1" si="64"/>
        <v>48000</v>
      </c>
      <c r="AJ23" s="23">
        <f t="shared" ca="1" si="45"/>
        <v>54000</v>
      </c>
      <c r="AK23" s="23">
        <f t="shared" ca="1" si="46"/>
        <v>54000</v>
      </c>
      <c r="AV23" s="228">
        <f t="shared" ca="1" si="19"/>
        <v>11760</v>
      </c>
      <c r="AW23" s="26">
        <f t="shared" ca="1" si="20"/>
        <v>215760</v>
      </c>
      <c r="AX23" s="228">
        <f t="shared" ca="1" si="21"/>
        <v>215760</v>
      </c>
      <c r="AY23" s="23">
        <f t="shared" ca="1" si="35"/>
        <v>62400</v>
      </c>
      <c r="AZ23" s="23">
        <f t="shared" ca="1" si="36"/>
        <v>0</v>
      </c>
      <c r="BA23" s="23">
        <f t="shared" ca="1" si="43"/>
        <v>60000</v>
      </c>
      <c r="BB23" s="23">
        <f t="shared" ca="1" si="44"/>
        <v>0</v>
      </c>
      <c r="BC23" s="23">
        <f t="shared" ca="1" si="37"/>
        <v>10560</v>
      </c>
      <c r="BD23" s="23">
        <f t="shared" ca="1" si="38"/>
        <v>0</v>
      </c>
      <c r="BE23" s="23">
        <f t="shared" ca="1" si="47"/>
        <v>6120</v>
      </c>
      <c r="BF23" s="23">
        <f t="shared" ca="1" si="48"/>
        <v>0</v>
      </c>
      <c r="BG23" s="23">
        <f t="shared" ca="1" si="53"/>
        <v>20400</v>
      </c>
      <c r="BH23" s="23">
        <f t="shared" ca="1" si="54"/>
        <v>0</v>
      </c>
      <c r="BW23" s="389">
        <f t="shared" ca="1" si="22"/>
        <v>139080</v>
      </c>
      <c r="BX23" s="224">
        <f t="shared" ca="1" si="23"/>
        <v>139080</v>
      </c>
      <c r="BY23" s="93">
        <f t="shared" ca="1" si="24"/>
        <v>159480</v>
      </c>
      <c r="BZ23" s="23">
        <f t="shared" ca="1" si="51"/>
        <v>125760</v>
      </c>
      <c r="CA23" s="23">
        <f t="shared" ca="1" si="52"/>
        <v>62880</v>
      </c>
      <c r="CF23" s="228">
        <f t="shared" ca="1" si="25"/>
        <v>188640</v>
      </c>
      <c r="CG23" s="224">
        <f t="shared" ca="1" si="26"/>
        <v>188640</v>
      </c>
      <c r="CH23" s="228">
        <f t="shared" ca="1" si="27"/>
        <v>188640</v>
      </c>
      <c r="CI23" s="23">
        <f t="shared" ca="1" si="28"/>
        <v>65400</v>
      </c>
      <c r="CJ23" s="23">
        <f t="shared" ca="1" si="29"/>
        <v>32700</v>
      </c>
      <c r="CK23" s="23">
        <f t="shared" ca="1" si="33"/>
        <v>62400</v>
      </c>
      <c r="CL23" s="23">
        <f t="shared" ca="1" si="34"/>
        <v>31200</v>
      </c>
      <c r="CM23" s="23">
        <f t="shared" ca="1" si="39"/>
        <v>60000</v>
      </c>
      <c r="CN23" s="23">
        <f t="shared" ca="1" si="40"/>
        <v>30000</v>
      </c>
      <c r="CO23" s="23">
        <f t="shared" ca="1" si="49"/>
        <v>8400</v>
      </c>
      <c r="CP23" s="23">
        <f t="shared" ca="1" si="50"/>
        <v>4200</v>
      </c>
      <c r="CQ23" s="23">
        <f t="shared" ca="1" si="55"/>
        <v>27000</v>
      </c>
      <c r="CR23" s="23">
        <f t="shared" ca="1" si="56"/>
        <v>13500</v>
      </c>
      <c r="CS23" s="23">
        <f t="shared" ca="1" si="57"/>
        <v>15600</v>
      </c>
      <c r="CT23" s="23">
        <f t="shared" ca="1" si="58"/>
        <v>7800</v>
      </c>
      <c r="CU23" s="23">
        <f t="shared" ca="1" si="65"/>
        <v>42000</v>
      </c>
      <c r="CV23" s="23">
        <f t="shared" ca="1" si="66"/>
        <v>21000</v>
      </c>
      <c r="DE23" s="23">
        <f t="shared" ca="1" si="59"/>
        <v>120000</v>
      </c>
      <c r="DF23" s="23">
        <f t="shared" ca="1" si="60"/>
        <v>60000</v>
      </c>
      <c r="DG23" s="23"/>
      <c r="DH23" s="23"/>
      <c r="DS23" s="228">
        <f t="shared" ca="1" si="30"/>
        <v>334800</v>
      </c>
      <c r="DT23" s="93">
        <f t="shared" ca="1" si="31"/>
        <v>601200</v>
      </c>
      <c r="DU23" s="228">
        <f t="shared" ca="1" si="32"/>
        <v>601200</v>
      </c>
      <c r="DZ23" s="23">
        <f t="shared" ca="1" si="61"/>
        <v>60000</v>
      </c>
      <c r="EA23" s="23">
        <f t="shared" ca="1" si="62"/>
        <v>30000</v>
      </c>
      <c r="EN23" s="228">
        <f t="shared" si="16"/>
        <v>0</v>
      </c>
      <c r="EO23" s="93">
        <f t="shared" si="17"/>
        <v>0</v>
      </c>
      <c r="EP23" s="93">
        <f t="shared" ca="1" si="18"/>
        <v>90000</v>
      </c>
    </row>
    <row r="24" spans="1:146" x14ac:dyDescent="0.2">
      <c r="A24" s="172">
        <f ca="1">VLOOKUP($D24,Curves!$A$2:$I$1700,9)</f>
        <v>5.3742840959370999E-2</v>
      </c>
      <c r="B24" s="86">
        <f t="shared" ca="1" si="0"/>
        <v>0.93349124546053897</v>
      </c>
      <c r="C24" s="86">
        <f t="shared" si="1"/>
        <v>31</v>
      </c>
      <c r="D24" s="139">
        <v>37377</v>
      </c>
      <c r="E24" s="173">
        <f ca="1">VLOOKUP($D24,Curves!$A$2:$H$1700,2)*$B24</f>
        <v>4.2613875355273612</v>
      </c>
      <c r="F24" s="172">
        <f ca="1">VLOOKUP($D24,Curves!$A$2:$H$1700,3)*$B24</f>
        <v>0.98483326396086857</v>
      </c>
      <c r="G24" s="172">
        <f ca="1">VLOOKUP($D24,Curves!$A$2:$H$1700,7)*$B24</f>
        <v>-0.30338465477467519</v>
      </c>
      <c r="H24" s="172">
        <f ca="1">VLOOKUP($D24,Curves!$A$2:$H$1700,5)*$B24</f>
        <v>-2.8004737363816166E-2</v>
      </c>
      <c r="I24" s="172">
        <f ca="1">VLOOKUP($D24,Curves!$A$2:$H$1700,4)*$B24</f>
        <v>-0.597434397094745</v>
      </c>
      <c r="J24" s="174">
        <f ca="1">VLOOKUP($D24,Curves!$A$2:$H$1700,8)*$B24</f>
        <v>1.0781823885069226</v>
      </c>
      <c r="K24" s="172">
        <f t="shared" ca="1" si="2"/>
        <v>29.479648538244621</v>
      </c>
      <c r="L24" s="140">
        <f ca="1">VLOOKUP($D24,Curves!$N$2:$T$2600,2)*$B24</f>
        <v>74.679299636843112</v>
      </c>
      <c r="M24" s="141">
        <f ca="1">VLOOKUP($D24,Curves!$N$2:$T$2600,3)*$B24</f>
        <v>37.339649818421556</v>
      </c>
      <c r="N24" s="181">
        <f t="shared" ca="1" si="3"/>
        <v>1</v>
      </c>
      <c r="O24" s="182">
        <f t="shared" ca="1" si="4"/>
        <v>1</v>
      </c>
      <c r="P24" s="173">
        <f t="shared" ca="1" si="5"/>
        <v>42.04677443025713</v>
      </c>
      <c r="Q24" s="140">
        <f ca="1">VLOOKUP($D24,Curves!$N$2:$T$2600,4)*$B24</f>
        <v>74.679299636843112</v>
      </c>
      <c r="R24" s="141">
        <f ca="1">VLOOKUP($D24,Curves!$N$2:$T$2600,5)*$B24</f>
        <v>37.339649818421556</v>
      </c>
      <c r="S24" s="181">
        <f t="shared" ca="1" si="6"/>
        <v>1</v>
      </c>
      <c r="T24" s="182">
        <f t="shared" ca="1" si="7"/>
        <v>0</v>
      </c>
      <c r="U24" s="151">
        <f t="shared" ca="1" si="8"/>
        <v>31.685021605645144</v>
      </c>
      <c r="V24" s="151">
        <f t="shared" ca="1" si="9"/>
        <v>33.750370986226585</v>
      </c>
      <c r="W24" s="151">
        <f t="shared" ca="1" si="10"/>
        <v>29.479648538244621</v>
      </c>
      <c r="X24" s="343">
        <f ca="1">VLOOKUP($D24,[2]CurveFetch!$D$8:$S$13000,16,0)*$B24</f>
        <v>74.679299636843112</v>
      </c>
      <c r="Y24" s="141">
        <f ca="1">VLOOKUP($D24,Curves!$N$2:$T$2600,7)*$B24</f>
        <v>37.339649818421556</v>
      </c>
      <c r="Z24" s="200">
        <f t="shared" ca="1" si="11"/>
        <v>1</v>
      </c>
      <c r="AA24" s="181">
        <f t="shared" ca="1" si="12"/>
        <v>1</v>
      </c>
      <c r="AB24" s="181">
        <f t="shared" ca="1" si="13"/>
        <v>1</v>
      </c>
      <c r="AC24" s="181">
        <f t="shared" ca="1" si="13"/>
        <v>1</v>
      </c>
      <c r="AD24" s="181">
        <f t="shared" ca="1" si="14"/>
        <v>1</v>
      </c>
      <c r="AE24" s="182">
        <f t="shared" ca="1" si="15"/>
        <v>1</v>
      </c>
      <c r="AF24" s="23">
        <f t="shared" ca="1" si="41"/>
        <v>5880</v>
      </c>
      <c r="AG24" s="23">
        <f t="shared" ca="1" si="42"/>
        <v>5880</v>
      </c>
      <c r="AH24" s="23">
        <f t="shared" ca="1" si="63"/>
        <v>48000</v>
      </c>
      <c r="AI24" s="23">
        <f t="shared" ca="1" si="64"/>
        <v>48000</v>
      </c>
      <c r="AJ24" s="23">
        <f t="shared" ca="1" si="45"/>
        <v>54000</v>
      </c>
      <c r="AK24" s="23">
        <f t="shared" ca="1" si="46"/>
        <v>54000</v>
      </c>
      <c r="AV24" s="228">
        <f t="shared" ca="1" si="19"/>
        <v>11760</v>
      </c>
      <c r="AW24" s="26">
        <f t="shared" ca="1" si="20"/>
        <v>215760</v>
      </c>
      <c r="AX24" s="228">
        <f t="shared" ca="1" si="21"/>
        <v>215760</v>
      </c>
      <c r="AY24" s="23">
        <f t="shared" ca="1" si="35"/>
        <v>62400</v>
      </c>
      <c r="AZ24" s="23">
        <f t="shared" ca="1" si="36"/>
        <v>0</v>
      </c>
      <c r="BA24" s="23">
        <f t="shared" ca="1" si="43"/>
        <v>60000</v>
      </c>
      <c r="BB24" s="23">
        <f t="shared" ca="1" si="44"/>
        <v>0</v>
      </c>
      <c r="BC24" s="23">
        <f t="shared" ca="1" si="37"/>
        <v>10560</v>
      </c>
      <c r="BD24" s="23">
        <f t="shared" ca="1" si="38"/>
        <v>0</v>
      </c>
      <c r="BE24" s="23">
        <f t="shared" ca="1" si="47"/>
        <v>6120</v>
      </c>
      <c r="BF24" s="23">
        <f t="shared" ca="1" si="48"/>
        <v>0</v>
      </c>
      <c r="BG24" s="23">
        <f t="shared" ca="1" si="53"/>
        <v>20400</v>
      </c>
      <c r="BH24" s="23">
        <f t="shared" ca="1" si="54"/>
        <v>0</v>
      </c>
      <c r="BW24" s="389">
        <f t="shared" ca="1" si="22"/>
        <v>139080</v>
      </c>
      <c r="BX24" s="224">
        <f t="shared" ca="1" si="23"/>
        <v>139080</v>
      </c>
      <c r="BY24" s="93">
        <f t="shared" ca="1" si="24"/>
        <v>159480</v>
      </c>
      <c r="BZ24" s="23">
        <f t="shared" ca="1" si="51"/>
        <v>125760</v>
      </c>
      <c r="CA24" s="23">
        <f t="shared" ca="1" si="52"/>
        <v>62880</v>
      </c>
      <c r="CF24" s="228">
        <f t="shared" ca="1" si="25"/>
        <v>188640</v>
      </c>
      <c r="CG24" s="224">
        <f t="shared" ca="1" si="26"/>
        <v>188640</v>
      </c>
      <c r="CH24" s="228">
        <f t="shared" ca="1" si="27"/>
        <v>188640</v>
      </c>
      <c r="CI24" s="23">
        <f t="shared" ca="1" si="28"/>
        <v>65400</v>
      </c>
      <c r="CJ24" s="23">
        <f t="shared" ca="1" si="29"/>
        <v>32700</v>
      </c>
      <c r="CK24" s="23">
        <f t="shared" ca="1" si="33"/>
        <v>62400</v>
      </c>
      <c r="CL24" s="23">
        <f t="shared" ca="1" si="34"/>
        <v>31200</v>
      </c>
      <c r="CM24" s="23">
        <f t="shared" ca="1" si="39"/>
        <v>60000</v>
      </c>
      <c r="CN24" s="23">
        <f t="shared" ca="1" si="40"/>
        <v>30000</v>
      </c>
      <c r="CO24" s="23">
        <f t="shared" ca="1" si="49"/>
        <v>8400</v>
      </c>
      <c r="CP24" s="23">
        <f t="shared" ca="1" si="50"/>
        <v>4200</v>
      </c>
      <c r="CQ24" s="23">
        <f t="shared" ca="1" si="55"/>
        <v>27000</v>
      </c>
      <c r="CR24" s="23">
        <f t="shared" ca="1" si="56"/>
        <v>13500</v>
      </c>
      <c r="CS24" s="23">
        <f t="shared" ca="1" si="57"/>
        <v>15600</v>
      </c>
      <c r="CT24" s="23">
        <f t="shared" ca="1" si="58"/>
        <v>7800</v>
      </c>
      <c r="CU24" s="23">
        <f t="shared" ca="1" si="65"/>
        <v>42000</v>
      </c>
      <c r="CV24" s="23">
        <f t="shared" ca="1" si="66"/>
        <v>21000</v>
      </c>
      <c r="DE24" s="23">
        <f t="shared" ca="1" si="59"/>
        <v>120000</v>
      </c>
      <c r="DF24" s="23">
        <f t="shared" ca="1" si="60"/>
        <v>60000</v>
      </c>
      <c r="DG24" s="23"/>
      <c r="DH24" s="23"/>
      <c r="DS24" s="228">
        <f t="shared" ca="1" si="30"/>
        <v>334800</v>
      </c>
      <c r="DT24" s="93">
        <f t="shared" ca="1" si="31"/>
        <v>601200</v>
      </c>
      <c r="DU24" s="228">
        <f t="shared" ca="1" si="32"/>
        <v>601200</v>
      </c>
      <c r="DZ24" s="23">
        <f t="shared" ca="1" si="61"/>
        <v>60000</v>
      </c>
      <c r="EA24" s="23">
        <f t="shared" ca="1" si="62"/>
        <v>30000</v>
      </c>
      <c r="EN24" s="228">
        <f t="shared" si="16"/>
        <v>0</v>
      </c>
      <c r="EO24" s="93">
        <f t="shared" si="17"/>
        <v>0</v>
      </c>
      <c r="EP24" s="93">
        <f t="shared" ca="1" si="18"/>
        <v>90000</v>
      </c>
    </row>
    <row r="25" spans="1:146" x14ac:dyDescent="0.2">
      <c r="A25" s="172">
        <f ca="1">VLOOKUP($D25,Curves!$A$2:$I$1700,9)</f>
        <v>5.3729666039921999E-2</v>
      </c>
      <c r="B25" s="86">
        <f t="shared" ca="1" si="0"/>
        <v>0.92931540952073444</v>
      </c>
      <c r="C25" s="86">
        <f t="shared" si="1"/>
        <v>30</v>
      </c>
      <c r="D25" s="139">
        <v>37408</v>
      </c>
      <c r="E25" s="173">
        <f ca="1">VLOOKUP($D25,Curves!$A$2:$H$1700,2)*$B25</f>
        <v>4.2237385362717381</v>
      </c>
      <c r="F25" s="172">
        <f ca="1">VLOOKUP($D25,Curves!$A$2:$H$1700,3)*$B25</f>
        <v>0.98042775704437479</v>
      </c>
      <c r="G25" s="172">
        <f ca="1">VLOOKUP($D25,Curves!$A$2:$H$1700,7)*$B25</f>
        <v>-0.30202750809423873</v>
      </c>
      <c r="H25" s="172">
        <f ca="1">VLOOKUP($D25,Curves!$A$2:$H$1700,5)*$B25</f>
        <v>-2.7879462285622034E-2</v>
      </c>
      <c r="I25" s="172">
        <f ca="1">VLOOKUP($D25,Curves!$A$2:$H$1700,4)*$B25</f>
        <v>-0.59476186209327009</v>
      </c>
      <c r="J25" s="174">
        <f ca="1">VLOOKUP($D25,Curves!$A$2:$H$1700,8)*$B25</f>
        <v>1.0733592979964484</v>
      </c>
      <c r="K25" s="172">
        <f t="shared" ca="1" si="2"/>
        <v>29.21732505633851</v>
      </c>
      <c r="L25" s="140">
        <f ca="1">VLOOKUP($D25,Curves!$N$2:$T$2600,2)*$B25</f>
        <v>97.578117999677119</v>
      </c>
      <c r="M25" s="141">
        <f ca="1">VLOOKUP($D25,Curves!$N$2:$T$2600,3)*$B25</f>
        <v>48.789058999838559</v>
      </c>
      <c r="N25" s="181">
        <f t="shared" ca="1" si="3"/>
        <v>1</v>
      </c>
      <c r="O25" s="182">
        <f t="shared" ca="1" si="4"/>
        <v>1</v>
      </c>
      <c r="P25" s="173">
        <f t="shared" ca="1" si="5"/>
        <v>41.728233757011395</v>
      </c>
      <c r="Q25" s="140">
        <f ca="1">VLOOKUP($D25,Curves!$N$2:$T$2600,4)*$B25</f>
        <v>97.578117999677119</v>
      </c>
      <c r="R25" s="141">
        <f ca="1">VLOOKUP($D25,Curves!$N$2:$T$2600,5)*$B25</f>
        <v>48.789058999838559</v>
      </c>
      <c r="S25" s="181">
        <f t="shared" ca="1" si="6"/>
        <v>1</v>
      </c>
      <c r="T25" s="182">
        <f t="shared" ca="1" si="7"/>
        <v>1</v>
      </c>
      <c r="U25" s="151">
        <f t="shared" ca="1" si="8"/>
        <v>31.412832711331248</v>
      </c>
      <c r="V25" s="151">
        <f t="shared" ca="1" si="9"/>
        <v>33.468943054895874</v>
      </c>
      <c r="W25" s="151">
        <f t="shared" ca="1" si="10"/>
        <v>29.21732505633851</v>
      </c>
      <c r="X25" s="343">
        <f ca="1">VLOOKUP($D25,[2]CurveFetch!$D$8:$S$13000,16,0)*$B25</f>
        <v>97.578117999677119</v>
      </c>
      <c r="Y25" s="141">
        <f ca="1">VLOOKUP($D25,Curves!$N$2:$T$2600,7)*$B25</f>
        <v>48.789058999838559</v>
      </c>
      <c r="Z25" s="200">
        <f t="shared" ca="1" si="11"/>
        <v>1</v>
      </c>
      <c r="AA25" s="181">
        <f t="shared" ca="1" si="12"/>
        <v>1</v>
      </c>
      <c r="AB25" s="181">
        <f t="shared" ca="1" si="13"/>
        <v>1</v>
      </c>
      <c r="AC25" s="181">
        <f t="shared" ca="1" si="13"/>
        <v>1</v>
      </c>
      <c r="AD25" s="181">
        <f t="shared" ca="1" si="14"/>
        <v>1</v>
      </c>
      <c r="AE25" s="182">
        <f t="shared" ca="1" si="15"/>
        <v>1</v>
      </c>
      <c r="AF25" s="23">
        <f t="shared" ca="1" si="41"/>
        <v>5880</v>
      </c>
      <c r="AG25" s="23">
        <f t="shared" ca="1" si="42"/>
        <v>5880</v>
      </c>
      <c r="AH25" s="23">
        <f t="shared" ca="1" si="63"/>
        <v>48000</v>
      </c>
      <c r="AI25" s="23">
        <f t="shared" ca="1" si="64"/>
        <v>48000</v>
      </c>
      <c r="AJ25" s="23">
        <f t="shared" ca="1" si="45"/>
        <v>54000</v>
      </c>
      <c r="AK25" s="23">
        <f t="shared" ca="1" si="46"/>
        <v>54000</v>
      </c>
      <c r="AL25" s="23"/>
      <c r="AM25" s="23"/>
      <c r="AN25" s="23"/>
      <c r="AO25" s="23"/>
      <c r="AP25" s="23"/>
      <c r="AQ25" s="23"/>
      <c r="AV25" s="228">
        <f t="shared" ca="1" si="19"/>
        <v>11760</v>
      </c>
      <c r="AW25" s="26">
        <f t="shared" ca="1" si="20"/>
        <v>215760</v>
      </c>
      <c r="AX25" s="228">
        <f t="shared" ca="1" si="21"/>
        <v>215760</v>
      </c>
      <c r="AY25" s="23">
        <f t="shared" ca="1" si="35"/>
        <v>62400</v>
      </c>
      <c r="AZ25" s="23">
        <f t="shared" ca="1" si="36"/>
        <v>31200</v>
      </c>
      <c r="BA25" s="23">
        <f t="shared" ca="1" si="43"/>
        <v>60000</v>
      </c>
      <c r="BB25" s="23">
        <f t="shared" ca="1" si="44"/>
        <v>30000</v>
      </c>
      <c r="BC25" s="23">
        <f t="shared" ca="1" si="37"/>
        <v>10560</v>
      </c>
      <c r="BD25" s="23">
        <f t="shared" ca="1" si="38"/>
        <v>5280</v>
      </c>
      <c r="BE25" s="23">
        <f t="shared" ca="1" si="47"/>
        <v>6120</v>
      </c>
      <c r="BF25" s="23">
        <f t="shared" ca="1" si="48"/>
        <v>3060</v>
      </c>
      <c r="BG25" s="23">
        <f t="shared" ca="1" si="53"/>
        <v>20400</v>
      </c>
      <c r="BH25" s="23">
        <f t="shared" ca="1" si="54"/>
        <v>10200</v>
      </c>
      <c r="BI25" s="23"/>
      <c r="BJ25" s="23"/>
      <c r="BW25" s="389">
        <f t="shared" ca="1" si="22"/>
        <v>208620</v>
      </c>
      <c r="BX25" s="224">
        <f t="shared" ca="1" si="23"/>
        <v>208620</v>
      </c>
      <c r="BY25" s="93">
        <f t="shared" ca="1" si="24"/>
        <v>239220</v>
      </c>
      <c r="BZ25" s="23">
        <f t="shared" ca="1" si="51"/>
        <v>125760</v>
      </c>
      <c r="CA25" s="23">
        <f t="shared" ca="1" si="52"/>
        <v>62880</v>
      </c>
      <c r="CF25" s="228">
        <f t="shared" ca="1" si="25"/>
        <v>188640</v>
      </c>
      <c r="CG25" s="224">
        <f t="shared" ca="1" si="26"/>
        <v>188640</v>
      </c>
      <c r="CH25" s="228">
        <f t="shared" ca="1" si="27"/>
        <v>188640</v>
      </c>
      <c r="CI25" s="23">
        <f t="shared" ca="1" si="28"/>
        <v>65400</v>
      </c>
      <c r="CJ25" s="23">
        <f t="shared" ca="1" si="29"/>
        <v>32700</v>
      </c>
      <c r="CK25" s="23">
        <f t="shared" ca="1" si="33"/>
        <v>62400</v>
      </c>
      <c r="CL25" s="23">
        <f t="shared" ca="1" si="34"/>
        <v>31200</v>
      </c>
      <c r="CM25" s="23">
        <f t="shared" ca="1" si="39"/>
        <v>60000</v>
      </c>
      <c r="CN25" s="23">
        <f t="shared" ca="1" si="40"/>
        <v>30000</v>
      </c>
      <c r="CO25" s="23">
        <f t="shared" ca="1" si="49"/>
        <v>8400</v>
      </c>
      <c r="CP25" s="23">
        <f t="shared" ca="1" si="50"/>
        <v>4200</v>
      </c>
      <c r="CQ25" s="23">
        <f t="shared" ca="1" si="55"/>
        <v>27000</v>
      </c>
      <c r="CR25" s="23">
        <f t="shared" ca="1" si="56"/>
        <v>13500</v>
      </c>
      <c r="CS25" s="23">
        <f t="shared" ca="1" si="57"/>
        <v>15600</v>
      </c>
      <c r="CT25" s="23">
        <f t="shared" ca="1" si="58"/>
        <v>7800</v>
      </c>
      <c r="CU25" s="23">
        <f t="shared" ca="1" si="65"/>
        <v>42000</v>
      </c>
      <c r="CV25" s="23">
        <f t="shared" ca="1" si="66"/>
        <v>21000</v>
      </c>
      <c r="CY25" s="23">
        <f t="shared" ref="CY25:CY88" ca="1" si="67">$CY$7*$J$2*$J$5*$AB25</f>
        <v>72000</v>
      </c>
      <c r="CZ25" s="23">
        <f t="shared" ref="CZ25:CZ88" ca="1" si="68">$CY$7*$J$3*$J$5*$AC25</f>
        <v>36000</v>
      </c>
      <c r="DA25" s="23"/>
      <c r="DB25" s="23"/>
      <c r="DC25" s="23"/>
      <c r="DD25" s="23"/>
      <c r="DE25" s="23">
        <f t="shared" ca="1" si="59"/>
        <v>120000</v>
      </c>
      <c r="DF25" s="23">
        <f t="shared" ca="1" si="60"/>
        <v>60000</v>
      </c>
      <c r="DG25" s="23"/>
      <c r="DH25" s="23"/>
      <c r="DI25" s="23">
        <f t="shared" ref="DI25:DI36" ca="1" si="69">$DI$7*$J$2*$J$5*$AB25</f>
        <v>127200</v>
      </c>
      <c r="DJ25" s="23">
        <f t="shared" ref="DJ25:DJ36" ca="1" si="70">$DI$7*$J$3*$J$5*$AC25</f>
        <v>63600</v>
      </c>
      <c r="DS25" s="228">
        <f t="shared" ca="1" si="30"/>
        <v>334800</v>
      </c>
      <c r="DT25" s="93">
        <f t="shared" ca="1" si="31"/>
        <v>900000</v>
      </c>
      <c r="DU25" s="228">
        <f t="shared" ca="1" si="32"/>
        <v>900000</v>
      </c>
      <c r="DZ25" s="23">
        <f t="shared" ca="1" si="61"/>
        <v>60000</v>
      </c>
      <c r="EA25" s="23">
        <f t="shared" ca="1" si="62"/>
        <v>30000</v>
      </c>
      <c r="EB25" s="23">
        <f t="shared" ref="EB25:EB88" ca="1" si="71">$EB$7*$J$2*$J$5*$AB25</f>
        <v>26400</v>
      </c>
      <c r="EC25" s="23">
        <f t="shared" ref="EC25:EC88" ca="1" si="72">$EB$7*$J$3*$J$5*$AC25</f>
        <v>13200</v>
      </c>
      <c r="EN25" s="228">
        <f t="shared" ca="1" si="16"/>
        <v>39600</v>
      </c>
      <c r="EO25" s="93">
        <f t="shared" ca="1" si="17"/>
        <v>39600</v>
      </c>
      <c r="EP25" s="93">
        <f t="shared" ca="1" si="18"/>
        <v>129600</v>
      </c>
    </row>
    <row r="26" spans="1:146" x14ac:dyDescent="0.2">
      <c r="A26" s="172">
        <f ca="1">VLOOKUP($D26,Curves!$A$2:$I$1700,9)</f>
        <v>5.3744677040493002E-2</v>
      </c>
      <c r="B26" s="86">
        <f t="shared" ca="1" si="0"/>
        <v>0.92525734351976863</v>
      </c>
      <c r="C26" s="86">
        <f t="shared" si="1"/>
        <v>31</v>
      </c>
      <c r="D26" s="139">
        <v>37438</v>
      </c>
      <c r="E26" s="173">
        <f ca="1">VLOOKUP($D26,Curves!$A$2:$H$1700,2)*$B26</f>
        <v>4.2099209130149475</v>
      </c>
      <c r="F26" s="172">
        <f ca="1">VLOOKUP($D26,Curves!$A$2:$H$1700,3)*$B26</f>
        <v>1.6099477777243973</v>
      </c>
      <c r="G26" s="172">
        <f ca="1">VLOOKUP($D26,Curves!$A$2:$H$1700,7)*$B26</f>
        <v>-0.30070863664392483</v>
      </c>
      <c r="H26" s="172">
        <f ca="1">VLOOKUP($D26,Curves!$A$2:$H$1700,5)*$B26</f>
        <v>-2.7757720305593057E-2</v>
      </c>
      <c r="I26" s="172">
        <f ca="1">VLOOKUP($D26,Curves!$A$2:$H$1700,4)*$B26</f>
        <v>-0.59216469985265197</v>
      </c>
      <c r="J26" s="174">
        <f ca="1">VLOOKUP($D26,Curves!$A$2:$H$1700,8)*$B26</f>
        <v>1.7024735120763743</v>
      </c>
      <c r="K26" s="172">
        <f t="shared" ca="1" si="2"/>
        <v>29.133171598717219</v>
      </c>
      <c r="L26" s="140">
        <f ca="1">VLOOKUP($D26,Curves!$N$2:$T$2600,2)*$B26</f>
        <v>152.66746168076182</v>
      </c>
      <c r="M26" s="141">
        <f ca="1">VLOOKUP($D26,Curves!$N$2:$T$2600,3)*$B26</f>
        <v>76.333730840380909</v>
      </c>
      <c r="N26" s="181">
        <f t="shared" ca="1" si="3"/>
        <v>1</v>
      </c>
      <c r="O26" s="182">
        <f t="shared" ca="1" si="4"/>
        <v>1</v>
      </c>
      <c r="P26" s="173">
        <f t="shared" ca="1" si="5"/>
        <v>46.342958188184916</v>
      </c>
      <c r="Q26" s="140">
        <f ca="1">VLOOKUP($D26,Curves!$N$2:$T$2600,4)*$B26</f>
        <v>152.66746168076182</v>
      </c>
      <c r="R26" s="141">
        <f ca="1">VLOOKUP($D26,Curves!$N$2:$T$2600,5)*$B26</f>
        <v>76.333730840380909</v>
      </c>
      <c r="S26" s="181">
        <f t="shared" ca="1" si="6"/>
        <v>1</v>
      </c>
      <c r="T26" s="182">
        <f t="shared" ca="1" si="7"/>
        <v>1</v>
      </c>
      <c r="U26" s="151">
        <f t="shared" ca="1" si="8"/>
        <v>31.31909207278267</v>
      </c>
      <c r="V26" s="151">
        <f t="shared" ca="1" si="9"/>
        <v>33.366223945320158</v>
      </c>
      <c r="W26" s="151">
        <f t="shared" ca="1" si="10"/>
        <v>29.133171598717219</v>
      </c>
      <c r="X26" s="343">
        <f ca="1">VLOOKUP($D26,[2]CurveFetch!$D$8:$S$13000,16,0)*$B26</f>
        <v>152.66746168076182</v>
      </c>
      <c r="Y26" s="141">
        <f ca="1">VLOOKUP($D26,Curves!$N$2:$T$2600,7)*$B26</f>
        <v>76.333730840380909</v>
      </c>
      <c r="Z26" s="200">
        <f t="shared" ca="1" si="11"/>
        <v>1</v>
      </c>
      <c r="AA26" s="181">
        <f t="shared" ca="1" si="12"/>
        <v>1</v>
      </c>
      <c r="AB26" s="181">
        <f t="shared" ca="1" si="13"/>
        <v>1</v>
      </c>
      <c r="AC26" s="181">
        <f t="shared" ca="1" si="13"/>
        <v>1</v>
      </c>
      <c r="AD26" s="181">
        <f t="shared" ca="1" si="14"/>
        <v>1</v>
      </c>
      <c r="AE26" s="182">
        <f t="shared" ca="1" si="15"/>
        <v>1</v>
      </c>
      <c r="AF26" s="23">
        <f t="shared" ca="1" si="41"/>
        <v>5880</v>
      </c>
      <c r="AG26" s="23">
        <f t="shared" ca="1" si="42"/>
        <v>5880</v>
      </c>
      <c r="AH26" s="23">
        <f t="shared" ca="1" si="63"/>
        <v>48000</v>
      </c>
      <c r="AI26" s="23">
        <f t="shared" ca="1" si="64"/>
        <v>48000</v>
      </c>
      <c r="AJ26" s="23">
        <f t="shared" ca="1" si="45"/>
        <v>54000</v>
      </c>
      <c r="AK26" s="23">
        <f t="shared" ca="1" si="46"/>
        <v>54000</v>
      </c>
      <c r="AL26" s="23">
        <f t="shared" ref="AL26:AL31" ca="1" si="73">$AL$7*$J$2*$J$5*$N26</f>
        <v>60000</v>
      </c>
      <c r="AM26" s="23">
        <f t="shared" ref="AM26:AM31" ca="1" si="74">$AL$7*$J$3*$J$5*$O26</f>
        <v>30000</v>
      </c>
      <c r="AN26" s="23"/>
      <c r="AO26" s="23"/>
      <c r="AP26" s="23"/>
      <c r="AQ26" s="23"/>
      <c r="AV26" s="228">
        <f t="shared" ca="1" si="19"/>
        <v>101760</v>
      </c>
      <c r="AW26" s="26">
        <f t="shared" ca="1" si="20"/>
        <v>305760</v>
      </c>
      <c r="AX26" s="228">
        <f t="shared" ca="1" si="21"/>
        <v>305760</v>
      </c>
      <c r="AY26" s="23">
        <f t="shared" ca="1" si="35"/>
        <v>62400</v>
      </c>
      <c r="AZ26" s="23">
        <f t="shared" ca="1" si="36"/>
        <v>31200</v>
      </c>
      <c r="BA26" s="23">
        <f t="shared" ca="1" si="43"/>
        <v>60000</v>
      </c>
      <c r="BB26" s="23">
        <f t="shared" ca="1" si="44"/>
        <v>30000</v>
      </c>
      <c r="BC26" s="23">
        <f t="shared" ca="1" si="37"/>
        <v>10560</v>
      </c>
      <c r="BD26" s="23">
        <f t="shared" ca="1" si="38"/>
        <v>5280</v>
      </c>
      <c r="BE26" s="23">
        <f t="shared" ca="1" si="47"/>
        <v>6120</v>
      </c>
      <c r="BF26" s="23">
        <f t="shared" ca="1" si="48"/>
        <v>3060</v>
      </c>
      <c r="BG26" s="23">
        <f t="shared" ca="1" si="53"/>
        <v>20400</v>
      </c>
      <c r="BH26" s="23">
        <f t="shared" ca="1" si="54"/>
        <v>10200</v>
      </c>
      <c r="BI26" s="23">
        <f t="shared" ref="BI26:BI89" ca="1" si="75">$BI$7*$J$2*$J$5*$S26</f>
        <v>105600</v>
      </c>
      <c r="BJ26" s="23">
        <f t="shared" ref="BJ26:BJ89" ca="1" si="76">$BI$7*$J$3*$J$5*$T26</f>
        <v>52800</v>
      </c>
      <c r="BK26" s="23">
        <f t="shared" ref="BK26:BK89" ca="1" si="77">$BK$7*$J$2*$J$5*$S26</f>
        <v>127200</v>
      </c>
      <c r="BL26" s="23">
        <f t="shared" ref="BL26:BL89" ca="1" si="78">$BK$7*$J$3*$J$5*$T26</f>
        <v>63600</v>
      </c>
      <c r="BW26" s="389">
        <f t="shared" ca="1" si="22"/>
        <v>557820</v>
      </c>
      <c r="BX26" s="224">
        <f t="shared" ca="1" si="23"/>
        <v>557820</v>
      </c>
      <c r="BY26" s="93">
        <f t="shared" ca="1" si="24"/>
        <v>588420</v>
      </c>
      <c r="BZ26" s="23">
        <f t="shared" ca="1" si="51"/>
        <v>125760</v>
      </c>
      <c r="CA26" s="23">
        <f t="shared" ca="1" si="52"/>
        <v>62880</v>
      </c>
      <c r="CF26" s="228">
        <f t="shared" ca="1" si="25"/>
        <v>188640</v>
      </c>
      <c r="CG26" s="224">
        <f t="shared" ca="1" si="26"/>
        <v>188640</v>
      </c>
      <c r="CH26" s="228">
        <f t="shared" ca="1" si="27"/>
        <v>188640</v>
      </c>
      <c r="CI26" s="23">
        <f t="shared" ca="1" si="28"/>
        <v>65400</v>
      </c>
      <c r="CJ26" s="23">
        <f t="shared" ca="1" si="29"/>
        <v>32700</v>
      </c>
      <c r="CK26" s="23">
        <f t="shared" ca="1" si="33"/>
        <v>62400</v>
      </c>
      <c r="CL26" s="23">
        <f t="shared" ca="1" si="34"/>
        <v>31200</v>
      </c>
      <c r="CM26" s="23">
        <f t="shared" ca="1" si="39"/>
        <v>60000</v>
      </c>
      <c r="CN26" s="23">
        <f t="shared" ca="1" si="40"/>
        <v>30000</v>
      </c>
      <c r="CO26" s="23">
        <f t="shared" ca="1" si="49"/>
        <v>8400</v>
      </c>
      <c r="CP26" s="23">
        <f t="shared" ca="1" si="50"/>
        <v>4200</v>
      </c>
      <c r="CQ26" s="23">
        <f t="shared" ca="1" si="55"/>
        <v>27000</v>
      </c>
      <c r="CR26" s="23">
        <f t="shared" ca="1" si="56"/>
        <v>13500</v>
      </c>
      <c r="CS26" s="23">
        <f t="shared" ca="1" si="57"/>
        <v>15600</v>
      </c>
      <c r="CT26" s="23">
        <f t="shared" ca="1" si="58"/>
        <v>7800</v>
      </c>
      <c r="CU26" s="23">
        <f t="shared" ca="1" si="65"/>
        <v>42000</v>
      </c>
      <c r="CV26" s="23">
        <f t="shared" ca="1" si="66"/>
        <v>21000</v>
      </c>
      <c r="CY26" s="23">
        <f t="shared" ca="1" si="67"/>
        <v>72000</v>
      </c>
      <c r="CZ26" s="23">
        <f t="shared" ca="1" si="68"/>
        <v>36000</v>
      </c>
      <c r="DA26" s="23"/>
      <c r="DB26" s="23"/>
      <c r="DC26" s="23"/>
      <c r="DD26" s="23"/>
      <c r="DE26" s="23">
        <f t="shared" ca="1" si="59"/>
        <v>120000</v>
      </c>
      <c r="DF26" s="23">
        <f t="shared" ca="1" si="60"/>
        <v>60000</v>
      </c>
      <c r="DG26" s="23"/>
      <c r="DH26" s="23"/>
      <c r="DI26" s="23">
        <f t="shared" ca="1" si="69"/>
        <v>127200</v>
      </c>
      <c r="DJ26" s="23">
        <f t="shared" ca="1" si="70"/>
        <v>63600</v>
      </c>
      <c r="DS26" s="228">
        <f t="shared" ca="1" si="30"/>
        <v>334800</v>
      </c>
      <c r="DT26" s="93">
        <f t="shared" ca="1" si="31"/>
        <v>900000</v>
      </c>
      <c r="DU26" s="228">
        <f t="shared" ca="1" si="32"/>
        <v>900000</v>
      </c>
      <c r="DZ26" s="23">
        <f t="shared" ca="1" si="61"/>
        <v>60000</v>
      </c>
      <c r="EA26" s="23">
        <f t="shared" ca="1" si="62"/>
        <v>30000</v>
      </c>
      <c r="EB26" s="23">
        <f t="shared" ca="1" si="71"/>
        <v>26400</v>
      </c>
      <c r="EC26" s="23">
        <f t="shared" ca="1" si="72"/>
        <v>13200</v>
      </c>
      <c r="EN26" s="228">
        <f t="shared" ca="1" si="16"/>
        <v>39600</v>
      </c>
      <c r="EO26" s="93">
        <f t="shared" ca="1" si="17"/>
        <v>39600</v>
      </c>
      <c r="EP26" s="93">
        <f t="shared" ca="1" si="18"/>
        <v>129600</v>
      </c>
    </row>
    <row r="27" spans="1:146" x14ac:dyDescent="0.2">
      <c r="A27" s="172">
        <f ca="1">VLOOKUP($D27,Curves!$A$2:$I$1700,9)</f>
        <v>5.3805762206028E-2</v>
      </c>
      <c r="B27" s="86">
        <f t="shared" ca="1" si="0"/>
        <v>0.92101695745961742</v>
      </c>
      <c r="C27" s="86">
        <f t="shared" si="1"/>
        <v>31</v>
      </c>
      <c r="D27" s="139">
        <v>37469</v>
      </c>
      <c r="E27" s="173">
        <f ca="1">VLOOKUP($D27,Curves!$A$2:$H$1700,2)*$B27</f>
        <v>4.1906271564412592</v>
      </c>
      <c r="F27" s="172">
        <f ca="1">VLOOKUP($D27,Curves!$A$2:$H$1700,3)*$B27</f>
        <v>1.6025695059797342</v>
      </c>
      <c r="G27" s="172">
        <f ca="1">VLOOKUP($D27,Curves!$A$2:$H$1700,7)*$B27</f>
        <v>-0.29933051117437565</v>
      </c>
      <c r="H27" s="172">
        <f ca="1">VLOOKUP($D27,Curves!$A$2:$H$1700,5)*$B27</f>
        <v>-2.763050872378852E-2</v>
      </c>
      <c r="I27" s="172">
        <f ca="1">VLOOKUP($D27,Curves!$A$2:$H$1700,4)*$B27</f>
        <v>-0.58945085277415521</v>
      </c>
      <c r="J27" s="174">
        <f ca="1">VLOOKUP($D27,Curves!$A$2:$H$1700,8)*$B27</f>
        <v>1.6946712017256962</v>
      </c>
      <c r="K27" s="172">
        <f t="shared" ca="1" si="2"/>
        <v>29.008822277503281</v>
      </c>
      <c r="L27" s="140">
        <f ca="1">VLOOKUP($D27,Curves!$N$2:$T$2600,2)*$B27</f>
        <v>161.17796755543304</v>
      </c>
      <c r="M27" s="141">
        <f ca="1">VLOOKUP($D27,Curves!$N$2:$T$2600,3)*$B27</f>
        <v>80.588983777716521</v>
      </c>
      <c r="N27" s="181">
        <f t="shared" ca="1" si="3"/>
        <v>1</v>
      </c>
      <c r="O27" s="182">
        <f t="shared" ca="1" si="4"/>
        <v>1</v>
      </c>
      <c r="P27" s="173">
        <f t="shared" ca="1" si="5"/>
        <v>46.139737686252168</v>
      </c>
      <c r="Q27" s="140">
        <f ca="1">VLOOKUP($D27,Curves!$N$2:$T$2600,4)*$B27</f>
        <v>161.17796755543304</v>
      </c>
      <c r="R27" s="141">
        <f ca="1">VLOOKUP($D27,Curves!$N$2:$T$2600,5)*$B27</f>
        <v>80.588983777716521</v>
      </c>
      <c r="S27" s="181">
        <f t="shared" ca="1" si="6"/>
        <v>1</v>
      </c>
      <c r="T27" s="182">
        <f t="shared" ca="1" si="7"/>
        <v>1</v>
      </c>
      <c r="U27" s="151">
        <f t="shared" ca="1" si="8"/>
        <v>31.184724839501627</v>
      </c>
      <c r="V27" s="151">
        <f t="shared" ca="1" si="9"/>
        <v>33.222474857881025</v>
      </c>
      <c r="W27" s="151">
        <f t="shared" ca="1" si="10"/>
        <v>29.008822277503281</v>
      </c>
      <c r="X27" s="343">
        <f ca="1">VLOOKUP($D27,[2]CurveFetch!$D$8:$S$13000,16,0)*$B27</f>
        <v>161.17796755543304</v>
      </c>
      <c r="Y27" s="141">
        <f ca="1">VLOOKUP($D27,Curves!$N$2:$T$2600,7)*$B27</f>
        <v>80.588983777716521</v>
      </c>
      <c r="Z27" s="200">
        <f t="shared" ca="1" si="11"/>
        <v>1</v>
      </c>
      <c r="AA27" s="181">
        <f t="shared" ca="1" si="12"/>
        <v>1</v>
      </c>
      <c r="AB27" s="181">
        <f t="shared" ca="1" si="13"/>
        <v>1</v>
      </c>
      <c r="AC27" s="181">
        <f t="shared" ca="1" si="13"/>
        <v>1</v>
      </c>
      <c r="AD27" s="181">
        <f t="shared" ca="1" si="14"/>
        <v>1</v>
      </c>
      <c r="AE27" s="182">
        <f t="shared" ca="1" si="15"/>
        <v>1</v>
      </c>
      <c r="AF27" s="23">
        <f t="shared" ca="1" si="41"/>
        <v>5880</v>
      </c>
      <c r="AG27" s="23">
        <f t="shared" ca="1" si="42"/>
        <v>5880</v>
      </c>
      <c r="AH27" s="23">
        <f t="shared" ca="1" si="63"/>
        <v>48000</v>
      </c>
      <c r="AI27" s="23">
        <f t="shared" ca="1" si="64"/>
        <v>48000</v>
      </c>
      <c r="AJ27" s="23">
        <f ca="1">$AJ$7*$J$2*$J$5*$N27</f>
        <v>54000</v>
      </c>
      <c r="AK27" s="23">
        <f ca="1">$AJ$7*$J$2*$J$5*$O27</f>
        <v>54000</v>
      </c>
      <c r="AL27" s="23">
        <f t="shared" ca="1" si="73"/>
        <v>60000</v>
      </c>
      <c r="AM27" s="23">
        <f t="shared" ca="1" si="74"/>
        <v>30000</v>
      </c>
      <c r="AN27" s="23"/>
      <c r="AO27" s="23"/>
      <c r="AP27" s="23"/>
      <c r="AQ27" s="23"/>
      <c r="AV27" s="228">
        <f t="shared" ca="1" si="19"/>
        <v>101760</v>
      </c>
      <c r="AW27" s="26">
        <f t="shared" ca="1" si="20"/>
        <v>305760</v>
      </c>
      <c r="AX27" s="228">
        <f t="shared" ca="1" si="21"/>
        <v>305760</v>
      </c>
      <c r="AY27" s="23">
        <f t="shared" ca="1" si="35"/>
        <v>62400</v>
      </c>
      <c r="AZ27" s="23">
        <f t="shared" ca="1" si="36"/>
        <v>31200</v>
      </c>
      <c r="BA27" s="23">
        <f t="shared" ca="1" si="43"/>
        <v>60000</v>
      </c>
      <c r="BB27" s="23">
        <f t="shared" ca="1" si="44"/>
        <v>30000</v>
      </c>
      <c r="BC27" s="23">
        <f t="shared" ca="1" si="37"/>
        <v>10560</v>
      </c>
      <c r="BD27" s="23">
        <f t="shared" ca="1" si="38"/>
        <v>5280</v>
      </c>
      <c r="BE27" s="23">
        <f t="shared" ca="1" si="47"/>
        <v>6120</v>
      </c>
      <c r="BF27" s="23">
        <f t="shared" ca="1" si="48"/>
        <v>3060</v>
      </c>
      <c r="BG27" s="23">
        <f t="shared" ca="1" si="53"/>
        <v>20400</v>
      </c>
      <c r="BH27" s="23">
        <f t="shared" ca="1" si="54"/>
        <v>10200</v>
      </c>
      <c r="BI27" s="23">
        <f t="shared" ca="1" si="75"/>
        <v>105600</v>
      </c>
      <c r="BJ27" s="23">
        <f t="shared" ca="1" si="76"/>
        <v>52800</v>
      </c>
      <c r="BK27" s="23">
        <f t="shared" ca="1" si="77"/>
        <v>127200</v>
      </c>
      <c r="BL27" s="23">
        <f t="shared" ca="1" si="78"/>
        <v>63600</v>
      </c>
      <c r="BW27" s="389">
        <f t="shared" ca="1" si="22"/>
        <v>557820</v>
      </c>
      <c r="BX27" s="224">
        <f t="shared" ca="1" si="23"/>
        <v>557820</v>
      </c>
      <c r="BY27" s="93">
        <f t="shared" ca="1" si="24"/>
        <v>588420</v>
      </c>
      <c r="BZ27" s="23">
        <f t="shared" ca="1" si="51"/>
        <v>125760</v>
      </c>
      <c r="CA27" s="23">
        <f t="shared" ca="1" si="52"/>
        <v>62880</v>
      </c>
      <c r="CF27" s="228">
        <f t="shared" ca="1" si="25"/>
        <v>188640</v>
      </c>
      <c r="CG27" s="224">
        <f t="shared" ca="1" si="26"/>
        <v>188640</v>
      </c>
      <c r="CH27" s="228">
        <f t="shared" ca="1" si="27"/>
        <v>188640</v>
      </c>
      <c r="CI27" s="23">
        <f t="shared" ca="1" si="28"/>
        <v>65400</v>
      </c>
      <c r="CJ27" s="23">
        <f t="shared" ca="1" si="29"/>
        <v>32700</v>
      </c>
      <c r="CK27" s="23">
        <f t="shared" ca="1" si="33"/>
        <v>62400</v>
      </c>
      <c r="CL27" s="23">
        <f t="shared" ca="1" si="34"/>
        <v>31200</v>
      </c>
      <c r="CM27" s="23">
        <f t="shared" ca="1" si="39"/>
        <v>60000</v>
      </c>
      <c r="CN27" s="23">
        <f t="shared" ca="1" si="40"/>
        <v>30000</v>
      </c>
      <c r="CO27" s="23">
        <f t="shared" ca="1" si="49"/>
        <v>8400</v>
      </c>
      <c r="CP27" s="23">
        <f t="shared" ca="1" si="50"/>
        <v>4200</v>
      </c>
      <c r="CQ27" s="23">
        <f t="shared" ca="1" si="55"/>
        <v>27000</v>
      </c>
      <c r="CR27" s="23">
        <f t="shared" ca="1" si="56"/>
        <v>13500</v>
      </c>
      <c r="CS27" s="23">
        <f t="shared" ca="1" si="57"/>
        <v>15600</v>
      </c>
      <c r="CT27" s="23">
        <f t="shared" ca="1" si="58"/>
        <v>7800</v>
      </c>
      <c r="CU27" s="23">
        <f t="shared" ca="1" si="65"/>
        <v>42000</v>
      </c>
      <c r="CV27" s="23">
        <f t="shared" ca="1" si="66"/>
        <v>21000</v>
      </c>
      <c r="CY27" s="23">
        <f t="shared" ca="1" si="67"/>
        <v>72000</v>
      </c>
      <c r="CZ27" s="23">
        <f t="shared" ca="1" si="68"/>
        <v>36000</v>
      </c>
      <c r="DA27" s="23"/>
      <c r="DB27" s="23"/>
      <c r="DC27" s="23"/>
      <c r="DD27" s="23"/>
      <c r="DE27" s="23">
        <f t="shared" ca="1" si="59"/>
        <v>120000</v>
      </c>
      <c r="DF27" s="23">
        <f t="shared" ca="1" si="60"/>
        <v>60000</v>
      </c>
      <c r="DG27" s="23"/>
      <c r="DH27" s="23"/>
      <c r="DI27" s="23">
        <f t="shared" ca="1" si="69"/>
        <v>127200</v>
      </c>
      <c r="DJ27" s="23">
        <f t="shared" ca="1" si="70"/>
        <v>63600</v>
      </c>
      <c r="DS27" s="228">
        <f t="shared" ca="1" si="30"/>
        <v>334800</v>
      </c>
      <c r="DT27" s="93">
        <f t="shared" ca="1" si="31"/>
        <v>900000</v>
      </c>
      <c r="DU27" s="228">
        <f t="shared" ca="1" si="32"/>
        <v>900000</v>
      </c>
      <c r="DZ27" s="23">
        <f t="shared" ca="1" si="61"/>
        <v>60000</v>
      </c>
      <c r="EA27" s="23">
        <f t="shared" ca="1" si="62"/>
        <v>30000</v>
      </c>
      <c r="EB27" s="23">
        <f t="shared" ca="1" si="71"/>
        <v>26400</v>
      </c>
      <c r="EC27" s="23">
        <f t="shared" ca="1" si="72"/>
        <v>13200</v>
      </c>
      <c r="EN27" s="228">
        <f t="shared" ca="1" si="16"/>
        <v>39600</v>
      </c>
      <c r="EO27" s="93">
        <f t="shared" ca="1" si="17"/>
        <v>39600</v>
      </c>
      <c r="EP27" s="93">
        <f t="shared" ca="1" si="18"/>
        <v>129600</v>
      </c>
    </row>
    <row r="28" spans="1:146" x14ac:dyDescent="0.2">
      <c r="A28" s="172">
        <f ca="1">VLOOKUP($D28,Curves!$A$2:$I$1700,9)</f>
        <v>5.3866847372805997E-2</v>
      </c>
      <c r="B28" s="86">
        <f t="shared" ca="1" si="0"/>
        <v>0.91678675011450839</v>
      </c>
      <c r="C28" s="86">
        <f t="shared" si="1"/>
        <v>30</v>
      </c>
      <c r="D28" s="139">
        <v>37500</v>
      </c>
      <c r="E28" s="173">
        <f ca="1">VLOOKUP($D28,Curves!$A$2:$H$1700,2)*$B28</f>
        <v>4.1713797130210128</v>
      </c>
      <c r="F28" s="172">
        <f ca="1">VLOOKUP($D28,Curves!$A$2:$H$1700,3)*$B28</f>
        <v>1.5952089451992446</v>
      </c>
      <c r="G28" s="172">
        <f ca="1">VLOOKUP($D28,Curves!$A$2:$H$1700,7)*$B28</f>
        <v>-0.29795569378721526</v>
      </c>
      <c r="H28" s="172">
        <f ca="1">VLOOKUP($D28,Curves!$A$2:$H$1700,5)*$B28</f>
        <v>-2.750360250343525E-2</v>
      </c>
      <c r="I28" s="172">
        <f ca="1">VLOOKUP($D28,Curves!$A$2:$H$1700,4)*$B28</f>
        <v>-0.58674352007328534</v>
      </c>
      <c r="J28" s="174">
        <f ca="1">VLOOKUP($D28,Curves!$A$2:$H$1700,8)*$B28</f>
        <v>1.6868876202106955</v>
      </c>
      <c r="K28" s="172">
        <f t="shared" ca="1" si="2"/>
        <v>28.884771447107958</v>
      </c>
      <c r="L28" s="140">
        <f ca="1">VLOOKUP($D28,Curves!$N$2:$T$2600,2)*$B28</f>
        <v>142.10194626774879</v>
      </c>
      <c r="M28" s="141">
        <f ca="1">VLOOKUP($D28,Curves!$N$2:$T$2600,3)*$B28</f>
        <v>71.050973133874393</v>
      </c>
      <c r="N28" s="181">
        <f t="shared" ca="1" si="3"/>
        <v>1</v>
      </c>
      <c r="O28" s="182">
        <f t="shared" ca="1" si="4"/>
        <v>1</v>
      </c>
      <c r="P28" s="173">
        <f t="shared" ca="1" si="5"/>
        <v>45.937004999237814</v>
      </c>
      <c r="Q28" s="140">
        <f ca="1">VLOOKUP($D28,Curves!$N$2:$T$2600,4)*$B28</f>
        <v>142.10194626774879</v>
      </c>
      <c r="R28" s="141">
        <f ca="1">VLOOKUP($D28,Curves!$N$2:$T$2600,5)*$B28</f>
        <v>71.050973133874393</v>
      </c>
      <c r="S28" s="181">
        <f t="shared" ca="1" si="6"/>
        <v>1</v>
      </c>
      <c r="T28" s="182">
        <f t="shared" ca="1" si="7"/>
        <v>1</v>
      </c>
      <c r="U28" s="151">
        <f t="shared" ca="1" si="8"/>
        <v>31.050680144253484</v>
      </c>
      <c r="V28" s="151">
        <f t="shared" ca="1" si="9"/>
        <v>33.079070828881832</v>
      </c>
      <c r="W28" s="151">
        <f t="shared" ca="1" si="10"/>
        <v>28.884771447107958</v>
      </c>
      <c r="X28" s="343">
        <f ca="1">VLOOKUP($D28,[2]CurveFetch!$D$8:$S$13000,16,0)*$B28</f>
        <v>142.10194626774879</v>
      </c>
      <c r="Y28" s="141">
        <f ca="1">VLOOKUP($D28,Curves!$N$2:$T$2600,7)*$B28</f>
        <v>71.050973133874393</v>
      </c>
      <c r="Z28" s="200">
        <f t="shared" ca="1" si="11"/>
        <v>1</v>
      </c>
      <c r="AA28" s="181">
        <f t="shared" ca="1" si="12"/>
        <v>1</v>
      </c>
      <c r="AB28" s="181">
        <f t="shared" ca="1" si="13"/>
        <v>1</v>
      </c>
      <c r="AC28" s="181">
        <f t="shared" ca="1" si="13"/>
        <v>1</v>
      </c>
      <c r="AD28" s="181">
        <f t="shared" ca="1" si="14"/>
        <v>1</v>
      </c>
      <c r="AE28" s="182">
        <f t="shared" ca="1" si="15"/>
        <v>1</v>
      </c>
      <c r="AF28" s="23">
        <f t="shared" ca="1" si="41"/>
        <v>5880</v>
      </c>
      <c r="AG28" s="23">
        <f t="shared" ca="1" si="42"/>
        <v>5880</v>
      </c>
      <c r="AH28" s="23">
        <f t="shared" ca="1" si="63"/>
        <v>48000</v>
      </c>
      <c r="AI28" s="23">
        <f t="shared" ca="1" si="64"/>
        <v>48000</v>
      </c>
      <c r="AJ28" s="23">
        <f t="shared" ref="AJ28:AJ91" ca="1" si="79">$AJ$7*$J$2*$J$5*$N28</f>
        <v>54000</v>
      </c>
      <c r="AK28" s="23">
        <f t="shared" ref="AK28:AK91" ca="1" si="80">$AJ$7*$J$2*$J$5*$O28</f>
        <v>54000</v>
      </c>
      <c r="AL28" s="23">
        <f t="shared" ca="1" si="73"/>
        <v>60000</v>
      </c>
      <c r="AM28" s="23">
        <f t="shared" ca="1" si="74"/>
        <v>30000</v>
      </c>
      <c r="AN28" s="23"/>
      <c r="AO28" s="23"/>
      <c r="AP28" s="23"/>
      <c r="AQ28" s="23"/>
      <c r="AV28" s="228">
        <f t="shared" ca="1" si="19"/>
        <v>101760</v>
      </c>
      <c r="AW28" s="26">
        <f t="shared" ca="1" si="20"/>
        <v>305760</v>
      </c>
      <c r="AX28" s="228">
        <f t="shared" ca="1" si="21"/>
        <v>305760</v>
      </c>
      <c r="AY28" s="23">
        <f t="shared" ca="1" si="35"/>
        <v>62400</v>
      </c>
      <c r="AZ28" s="23">
        <f t="shared" ca="1" si="36"/>
        <v>31200</v>
      </c>
      <c r="BA28" s="23">
        <f t="shared" ca="1" si="43"/>
        <v>60000</v>
      </c>
      <c r="BB28" s="23">
        <f t="shared" ca="1" si="44"/>
        <v>30000</v>
      </c>
      <c r="BC28" s="23">
        <f t="shared" ca="1" si="37"/>
        <v>10560</v>
      </c>
      <c r="BD28" s="23">
        <f t="shared" ca="1" si="38"/>
        <v>5280</v>
      </c>
      <c r="BE28" s="23">
        <f t="shared" ca="1" si="47"/>
        <v>6120</v>
      </c>
      <c r="BF28" s="23">
        <f t="shared" ca="1" si="48"/>
        <v>3060</v>
      </c>
      <c r="BG28" s="23">
        <f t="shared" ca="1" si="53"/>
        <v>20400</v>
      </c>
      <c r="BH28" s="23">
        <f t="shared" ca="1" si="54"/>
        <v>10200</v>
      </c>
      <c r="BI28" s="23">
        <f t="shared" ca="1" si="75"/>
        <v>105600</v>
      </c>
      <c r="BJ28" s="23">
        <f t="shared" ca="1" si="76"/>
        <v>52800</v>
      </c>
      <c r="BK28" s="23">
        <f t="shared" ca="1" si="77"/>
        <v>127200</v>
      </c>
      <c r="BL28" s="23">
        <f t="shared" ca="1" si="78"/>
        <v>63600</v>
      </c>
      <c r="BW28" s="389">
        <f t="shared" ca="1" si="22"/>
        <v>557820</v>
      </c>
      <c r="BX28" s="224">
        <f t="shared" ca="1" si="23"/>
        <v>557820</v>
      </c>
      <c r="BY28" s="93">
        <f t="shared" ca="1" si="24"/>
        <v>588420</v>
      </c>
      <c r="BZ28" s="23">
        <f t="shared" ca="1" si="51"/>
        <v>125760</v>
      </c>
      <c r="CA28" s="23">
        <f t="shared" ca="1" si="52"/>
        <v>62880</v>
      </c>
      <c r="CF28" s="228">
        <f t="shared" ca="1" si="25"/>
        <v>188640</v>
      </c>
      <c r="CG28" s="224">
        <f t="shared" ca="1" si="26"/>
        <v>188640</v>
      </c>
      <c r="CH28" s="228">
        <f t="shared" ca="1" si="27"/>
        <v>188640</v>
      </c>
      <c r="CI28" s="23">
        <f t="shared" ca="1" si="28"/>
        <v>65400</v>
      </c>
      <c r="CJ28" s="23">
        <f t="shared" ca="1" si="29"/>
        <v>32700</v>
      </c>
      <c r="CK28" s="23">
        <f t="shared" ca="1" si="33"/>
        <v>62400</v>
      </c>
      <c r="CL28" s="23">
        <f t="shared" ca="1" si="34"/>
        <v>31200</v>
      </c>
      <c r="CM28" s="23">
        <f t="shared" ca="1" si="39"/>
        <v>60000</v>
      </c>
      <c r="CN28" s="23">
        <f t="shared" ca="1" si="40"/>
        <v>30000</v>
      </c>
      <c r="CO28" s="23">
        <f t="shared" ca="1" si="49"/>
        <v>8400</v>
      </c>
      <c r="CP28" s="23">
        <f t="shared" ca="1" si="50"/>
        <v>4200</v>
      </c>
      <c r="CQ28" s="23">
        <f t="shared" ca="1" si="55"/>
        <v>27000</v>
      </c>
      <c r="CR28" s="23">
        <f t="shared" ca="1" si="56"/>
        <v>13500</v>
      </c>
      <c r="CS28" s="23">
        <f t="shared" ca="1" si="57"/>
        <v>15600</v>
      </c>
      <c r="CT28" s="23">
        <f t="shared" ca="1" si="58"/>
        <v>7800</v>
      </c>
      <c r="CU28" s="23">
        <f t="shared" ca="1" si="65"/>
        <v>42000</v>
      </c>
      <c r="CV28" s="23">
        <f t="shared" ca="1" si="66"/>
        <v>21000</v>
      </c>
      <c r="CY28" s="23">
        <f t="shared" ca="1" si="67"/>
        <v>72000</v>
      </c>
      <c r="CZ28" s="23">
        <f t="shared" ca="1" si="68"/>
        <v>36000</v>
      </c>
      <c r="DA28" s="23"/>
      <c r="DB28" s="23"/>
      <c r="DC28" s="23"/>
      <c r="DD28" s="23"/>
      <c r="DE28" s="23">
        <f t="shared" ca="1" si="59"/>
        <v>120000</v>
      </c>
      <c r="DF28" s="23">
        <f t="shared" ca="1" si="60"/>
        <v>60000</v>
      </c>
      <c r="DG28" s="23"/>
      <c r="DH28" s="23"/>
      <c r="DI28" s="23">
        <f t="shared" ca="1" si="69"/>
        <v>127200</v>
      </c>
      <c r="DJ28" s="23">
        <f t="shared" ca="1" si="70"/>
        <v>63600</v>
      </c>
      <c r="DS28" s="228">
        <f t="shared" ca="1" si="30"/>
        <v>334800</v>
      </c>
      <c r="DT28" s="93">
        <f t="shared" ca="1" si="31"/>
        <v>900000</v>
      </c>
      <c r="DU28" s="228">
        <f t="shared" ca="1" si="32"/>
        <v>900000</v>
      </c>
      <c r="DZ28" s="23">
        <f t="shared" ca="1" si="61"/>
        <v>60000</v>
      </c>
      <c r="EA28" s="23">
        <f t="shared" ca="1" si="62"/>
        <v>30000</v>
      </c>
      <c r="EB28" s="23">
        <f t="shared" ca="1" si="71"/>
        <v>26400</v>
      </c>
      <c r="EC28" s="23">
        <f t="shared" ca="1" si="72"/>
        <v>13200</v>
      </c>
      <c r="EN28" s="228">
        <f t="shared" ca="1" si="16"/>
        <v>39600</v>
      </c>
      <c r="EO28" s="93">
        <f t="shared" ca="1" si="17"/>
        <v>39600</v>
      </c>
      <c r="EP28" s="93">
        <f t="shared" ca="1" si="18"/>
        <v>129600</v>
      </c>
    </row>
    <row r="29" spans="1:146" x14ac:dyDescent="0.2">
      <c r="A29" s="172">
        <f ca="1">VLOOKUP($D29,Curves!$A$2:$I$1700,9)</f>
        <v>5.3939308058023001E-2</v>
      </c>
      <c r="B29" s="86">
        <f t="shared" ca="1" si="0"/>
        <v>0.91268236827764071</v>
      </c>
      <c r="C29" s="86">
        <f t="shared" si="1"/>
        <v>31</v>
      </c>
      <c r="D29" s="139">
        <v>37530</v>
      </c>
      <c r="E29" s="173">
        <f ca="1">VLOOKUP($D29,Curves!$A$2:$H$1700,2)*$B29</f>
        <v>4.1800852467115943</v>
      </c>
      <c r="F29" s="172">
        <f ca="1">VLOOKUP($D29,Curves!$A$2:$H$1700,3)*$B29</f>
        <v>1.0404578998365104</v>
      </c>
      <c r="G29" s="172">
        <f ca="1">VLOOKUP($D29,Curves!$A$2:$H$1700,7)*$B29</f>
        <v>-0.29662176969023324</v>
      </c>
      <c r="H29" s="172">
        <f ca="1">VLOOKUP($D29,Curves!$A$2:$H$1700,5)*$B29</f>
        <v>-2.7380471048329219E-2</v>
      </c>
      <c r="I29" s="172">
        <f ca="1">VLOOKUP($D29,Curves!$A$2:$H$1700,4)*$B29</f>
        <v>-0.58411671569769008</v>
      </c>
      <c r="J29" s="174">
        <f ca="1">VLOOKUP($D29,Curves!$A$2:$H$1700,8)*$B29</f>
        <v>1.1317261366642746</v>
      </c>
      <c r="K29" s="172">
        <f t="shared" ca="1" si="2"/>
        <v>28.969763982604281</v>
      </c>
      <c r="L29" s="140">
        <f ca="1">VLOOKUP($D29,Curves!$N$2:$T$2600,2)*$B29</f>
        <v>91.268236827764071</v>
      </c>
      <c r="M29" s="141">
        <f ca="1">VLOOKUP($D29,Curves!$N$2:$T$2600,3)*$B29</f>
        <v>45.634118413882035</v>
      </c>
      <c r="N29" s="181">
        <f t="shared" ca="1" si="3"/>
        <v>1</v>
      </c>
      <c r="O29" s="182">
        <f t="shared" ca="1" si="4"/>
        <v>1</v>
      </c>
      <c r="P29" s="173">
        <f t="shared" ca="1" si="5"/>
        <v>41.838585375319013</v>
      </c>
      <c r="Q29" s="140">
        <f ca="1">VLOOKUP($D29,Curves!$N$2:$T$2600,4)*$B29</f>
        <v>91.268236827764071</v>
      </c>
      <c r="R29" s="141">
        <f ca="1">VLOOKUP($D29,Curves!$N$2:$T$2600,5)*$B29</f>
        <v>45.634118413882035</v>
      </c>
      <c r="S29" s="181">
        <f t="shared" ca="1" si="6"/>
        <v>1</v>
      </c>
      <c r="T29" s="182">
        <f t="shared" ca="1" si="7"/>
        <v>1</v>
      </c>
      <c r="U29" s="151">
        <f t="shared" ca="1" si="8"/>
        <v>31.125976077660209</v>
      </c>
      <c r="V29" s="151">
        <f t="shared" ca="1" si="9"/>
        <v>33.145285817474488</v>
      </c>
      <c r="W29" s="151">
        <f t="shared" ca="1" si="10"/>
        <v>28.969763982604281</v>
      </c>
      <c r="X29" s="343">
        <f ca="1">VLOOKUP($D29,[2]CurveFetch!$D$8:$S$13000,16,0)*$B29</f>
        <v>91.268236827764071</v>
      </c>
      <c r="Y29" s="141">
        <f ca="1">VLOOKUP($D29,Curves!$N$2:$T$2600,7)*$B29</f>
        <v>45.634118413882035</v>
      </c>
      <c r="Z29" s="200">
        <f t="shared" ca="1" si="11"/>
        <v>1</v>
      </c>
      <c r="AA29" s="181">
        <f t="shared" ca="1" si="12"/>
        <v>1</v>
      </c>
      <c r="AB29" s="181">
        <f t="shared" ca="1" si="13"/>
        <v>1</v>
      </c>
      <c r="AC29" s="181">
        <f t="shared" ca="1" si="13"/>
        <v>1</v>
      </c>
      <c r="AD29" s="181">
        <f t="shared" ca="1" si="14"/>
        <v>1</v>
      </c>
      <c r="AE29" s="182">
        <f t="shared" ca="1" si="15"/>
        <v>1</v>
      </c>
      <c r="AF29" s="23">
        <f t="shared" ca="1" si="41"/>
        <v>5880</v>
      </c>
      <c r="AG29" s="23">
        <f t="shared" ca="1" si="42"/>
        <v>5880</v>
      </c>
      <c r="AH29" s="23">
        <f t="shared" ca="1" si="63"/>
        <v>48000</v>
      </c>
      <c r="AI29" s="23">
        <f t="shared" ca="1" si="64"/>
        <v>48000</v>
      </c>
      <c r="AJ29" s="23">
        <f t="shared" ca="1" si="79"/>
        <v>54000</v>
      </c>
      <c r="AK29" s="23">
        <f t="shared" ca="1" si="80"/>
        <v>54000</v>
      </c>
      <c r="AL29" s="23">
        <f t="shared" ca="1" si="73"/>
        <v>60000</v>
      </c>
      <c r="AM29" s="23">
        <f t="shared" ca="1" si="74"/>
        <v>30000</v>
      </c>
      <c r="AN29" s="23"/>
      <c r="AO29" s="23"/>
      <c r="AP29" s="23"/>
      <c r="AQ29" s="23"/>
      <c r="AV29" s="228">
        <f t="shared" ca="1" si="19"/>
        <v>101760</v>
      </c>
      <c r="AW29" s="26">
        <f t="shared" ca="1" si="20"/>
        <v>305760</v>
      </c>
      <c r="AX29" s="228">
        <f t="shared" ca="1" si="21"/>
        <v>305760</v>
      </c>
      <c r="AY29" s="23">
        <f t="shared" ca="1" si="35"/>
        <v>62400</v>
      </c>
      <c r="AZ29" s="23">
        <f t="shared" ca="1" si="36"/>
        <v>31200</v>
      </c>
      <c r="BA29" s="23">
        <f t="shared" ca="1" si="43"/>
        <v>60000</v>
      </c>
      <c r="BB29" s="23">
        <f t="shared" ca="1" si="44"/>
        <v>30000</v>
      </c>
      <c r="BC29" s="23">
        <f t="shared" ca="1" si="37"/>
        <v>10560</v>
      </c>
      <c r="BD29" s="23">
        <f t="shared" ca="1" si="38"/>
        <v>5280</v>
      </c>
      <c r="BE29" s="23">
        <f t="shared" ca="1" si="47"/>
        <v>6120</v>
      </c>
      <c r="BF29" s="23">
        <f t="shared" ca="1" si="48"/>
        <v>3060</v>
      </c>
      <c r="BG29" s="23">
        <f t="shared" ca="1" si="53"/>
        <v>20400</v>
      </c>
      <c r="BH29" s="23">
        <f t="shared" ca="1" si="54"/>
        <v>10200</v>
      </c>
      <c r="BI29" s="23">
        <f t="shared" ca="1" si="75"/>
        <v>105600</v>
      </c>
      <c r="BJ29" s="23">
        <f t="shared" ca="1" si="76"/>
        <v>52800</v>
      </c>
      <c r="BK29" s="23">
        <f t="shared" ca="1" si="77"/>
        <v>127200</v>
      </c>
      <c r="BL29" s="23">
        <f t="shared" ca="1" si="78"/>
        <v>63600</v>
      </c>
      <c r="BW29" s="389">
        <f t="shared" ca="1" si="22"/>
        <v>557820</v>
      </c>
      <c r="BX29" s="224">
        <f t="shared" ca="1" si="23"/>
        <v>557820</v>
      </c>
      <c r="BY29" s="93">
        <f t="shared" ca="1" si="24"/>
        <v>588420</v>
      </c>
      <c r="BZ29" s="23">
        <f t="shared" ca="1" si="51"/>
        <v>125760</v>
      </c>
      <c r="CA29" s="23">
        <f t="shared" ca="1" si="52"/>
        <v>62880</v>
      </c>
      <c r="CF29" s="228">
        <f t="shared" ca="1" si="25"/>
        <v>188640</v>
      </c>
      <c r="CG29" s="224">
        <f t="shared" ca="1" si="26"/>
        <v>188640</v>
      </c>
      <c r="CH29" s="228">
        <f t="shared" ca="1" si="27"/>
        <v>188640</v>
      </c>
      <c r="CI29" s="23">
        <f t="shared" ca="1" si="28"/>
        <v>65400</v>
      </c>
      <c r="CJ29" s="23">
        <f t="shared" ca="1" si="29"/>
        <v>32700</v>
      </c>
      <c r="CK29" s="23">
        <f t="shared" ca="1" si="33"/>
        <v>62400</v>
      </c>
      <c r="CL29" s="23">
        <f t="shared" ca="1" si="34"/>
        <v>31200</v>
      </c>
      <c r="CM29" s="23">
        <f t="shared" ca="1" si="39"/>
        <v>60000</v>
      </c>
      <c r="CN29" s="23">
        <f t="shared" ca="1" si="40"/>
        <v>30000</v>
      </c>
      <c r="CO29" s="23">
        <f t="shared" ca="1" si="49"/>
        <v>8400</v>
      </c>
      <c r="CP29" s="23">
        <f t="shared" ca="1" si="50"/>
        <v>4200</v>
      </c>
      <c r="CQ29" s="23">
        <f t="shared" ca="1" si="55"/>
        <v>27000</v>
      </c>
      <c r="CR29" s="23">
        <f t="shared" ca="1" si="56"/>
        <v>13500</v>
      </c>
      <c r="CS29" s="23">
        <f t="shared" ca="1" si="57"/>
        <v>15600</v>
      </c>
      <c r="CT29" s="23">
        <f t="shared" ca="1" si="58"/>
        <v>7800</v>
      </c>
      <c r="CU29" s="23">
        <f t="shared" ca="1" si="65"/>
        <v>42000</v>
      </c>
      <c r="CV29" s="23">
        <f t="shared" ca="1" si="66"/>
        <v>21000</v>
      </c>
      <c r="CY29" s="23">
        <f t="shared" ca="1" si="67"/>
        <v>72000</v>
      </c>
      <c r="CZ29" s="23">
        <f t="shared" ca="1" si="68"/>
        <v>36000</v>
      </c>
      <c r="DA29" s="23"/>
      <c r="DB29" s="23"/>
      <c r="DC29" s="23"/>
      <c r="DD29" s="23"/>
      <c r="DE29" s="23">
        <f t="shared" ca="1" si="59"/>
        <v>120000</v>
      </c>
      <c r="DF29" s="23">
        <f t="shared" ca="1" si="60"/>
        <v>60000</v>
      </c>
      <c r="DG29" s="23"/>
      <c r="DH29" s="23"/>
      <c r="DI29" s="23">
        <f t="shared" ca="1" si="69"/>
        <v>127200</v>
      </c>
      <c r="DJ29" s="23">
        <f t="shared" ca="1" si="70"/>
        <v>63600</v>
      </c>
      <c r="DS29" s="228">
        <f t="shared" ca="1" si="30"/>
        <v>334800</v>
      </c>
      <c r="DT29" s="93">
        <f t="shared" ca="1" si="31"/>
        <v>900000</v>
      </c>
      <c r="DU29" s="228">
        <f t="shared" ca="1" si="32"/>
        <v>900000</v>
      </c>
      <c r="DZ29" s="23">
        <f t="shared" ca="1" si="61"/>
        <v>60000</v>
      </c>
      <c r="EA29" s="23">
        <f t="shared" ca="1" si="62"/>
        <v>30000</v>
      </c>
      <c r="EB29" s="23">
        <f t="shared" ca="1" si="71"/>
        <v>26400</v>
      </c>
      <c r="EC29" s="23">
        <f t="shared" ca="1" si="72"/>
        <v>13200</v>
      </c>
      <c r="EN29" s="228">
        <f t="shared" ca="1" si="16"/>
        <v>39600</v>
      </c>
      <c r="EO29" s="93">
        <f t="shared" ca="1" si="17"/>
        <v>39600</v>
      </c>
      <c r="EP29" s="93">
        <f t="shared" ca="1" si="18"/>
        <v>129600</v>
      </c>
    </row>
    <row r="30" spans="1:146" x14ac:dyDescent="0.2">
      <c r="A30" s="172">
        <f ca="1">VLOOKUP($D30,Curves!$A$2:$I$1700,9)</f>
        <v>5.4033297996285E-2</v>
      </c>
      <c r="B30" s="86">
        <f t="shared" ca="1" si="0"/>
        <v>0.90841896081699602</v>
      </c>
      <c r="C30" s="86">
        <f t="shared" si="1"/>
        <v>30</v>
      </c>
      <c r="D30" s="139">
        <v>37561</v>
      </c>
      <c r="E30" s="173">
        <f ca="1">VLOOKUP($D30,Curves!$A$2:$H$1700,2)*$B30</f>
        <v>4.2559428314276264</v>
      </c>
      <c r="F30" s="172">
        <f ca="1">VLOOKUP($D30,Curves!$A$2:$H$1700,3)*$B30</f>
        <v>0.77215611669444661</v>
      </c>
      <c r="G30" s="172">
        <f ca="1">VLOOKUP($D30,Curves!$A$2:$H$1700,7)*$B30</f>
        <v>-0.19076798177156915</v>
      </c>
      <c r="H30" s="172">
        <f ca="1">VLOOKUP($D30,Curves!$A$2:$H$1700,5)*$B30</f>
        <v>-2.7252568824509878E-2</v>
      </c>
      <c r="I30" s="172">
        <f ca="1">VLOOKUP($D30,Curves!$A$2:$H$1700,4)*$B30</f>
        <v>-0.22710474020424901</v>
      </c>
      <c r="J30" s="174">
        <f ca="1">VLOOKUP($D30,Curves!$A$2:$H$1700,8)*$B30</f>
        <v>0.91296105562108087</v>
      </c>
      <c r="K30" s="172">
        <f t="shared" ca="1" si="2"/>
        <v>32.216285684175332</v>
      </c>
      <c r="L30" s="140">
        <f ca="1">VLOOKUP($D30,Curves!$N$2:$T$2600,2)*$B30</f>
        <v>63.589327257189723</v>
      </c>
      <c r="M30" s="141">
        <f ca="1">VLOOKUP($D30,Curves!$N$2:$T$2600,3)*$B30</f>
        <v>31.794663628594861</v>
      </c>
      <c r="N30" s="181">
        <f t="shared" ca="1" si="3"/>
        <v>1</v>
      </c>
      <c r="O30" s="182">
        <f t="shared" ca="1" si="4"/>
        <v>0</v>
      </c>
      <c r="P30" s="173">
        <f t="shared" ca="1" si="5"/>
        <v>40.766779152865304</v>
      </c>
      <c r="Q30" s="140">
        <f ca="1">VLOOKUP($D30,Curves!$N$2:$T$2600,4)*$B30</f>
        <v>63.589327257189723</v>
      </c>
      <c r="R30" s="141">
        <f ca="1">VLOOKUP($D30,Curves!$N$2:$T$2600,5)*$B30</f>
        <v>31.794663628594861</v>
      </c>
      <c r="S30" s="181">
        <f t="shared" ca="1" si="6"/>
        <v>1</v>
      </c>
      <c r="T30" s="182">
        <f t="shared" ca="1" si="7"/>
        <v>0</v>
      </c>
      <c r="U30" s="151">
        <f t="shared" ca="1" si="8"/>
        <v>32.488811372420429</v>
      </c>
      <c r="V30" s="151">
        <f t="shared" ca="1" si="9"/>
        <v>33.71517696952337</v>
      </c>
      <c r="W30" s="151">
        <f t="shared" ca="1" si="10"/>
        <v>32.216285684175332</v>
      </c>
      <c r="X30" s="343">
        <f ca="1">VLOOKUP($D30,[2]CurveFetch!$D$8:$S$13000,16,0)*$B30</f>
        <v>63.589327257189723</v>
      </c>
      <c r="Y30" s="141">
        <f ca="1">VLOOKUP($D30,Curves!$N$2:$T$2600,7)*$B30</f>
        <v>31.794663628594861</v>
      </c>
      <c r="Z30" s="200">
        <f t="shared" ca="1" si="11"/>
        <v>1</v>
      </c>
      <c r="AA30" s="181">
        <f t="shared" ca="1" si="12"/>
        <v>0</v>
      </c>
      <c r="AB30" s="181">
        <f t="shared" ca="1" si="13"/>
        <v>1</v>
      </c>
      <c r="AC30" s="181">
        <f t="shared" ca="1" si="13"/>
        <v>1</v>
      </c>
      <c r="AD30" s="181">
        <f t="shared" ca="1" si="14"/>
        <v>1</v>
      </c>
      <c r="AE30" s="182">
        <f t="shared" ca="1" si="15"/>
        <v>0</v>
      </c>
      <c r="AF30" s="23">
        <f t="shared" ca="1" si="41"/>
        <v>5880</v>
      </c>
      <c r="AG30" s="23">
        <f t="shared" ca="1" si="42"/>
        <v>0</v>
      </c>
      <c r="AH30" s="23">
        <f t="shared" ca="1" si="63"/>
        <v>48000</v>
      </c>
      <c r="AI30" s="23">
        <f t="shared" ca="1" si="64"/>
        <v>0</v>
      </c>
      <c r="AJ30" s="23">
        <f t="shared" ca="1" si="79"/>
        <v>54000</v>
      </c>
      <c r="AK30" s="23">
        <f t="shared" ca="1" si="80"/>
        <v>0</v>
      </c>
      <c r="AL30" s="23">
        <f t="shared" ca="1" si="73"/>
        <v>60000</v>
      </c>
      <c r="AM30" s="23">
        <f t="shared" ca="1" si="74"/>
        <v>0</v>
      </c>
      <c r="AN30" s="23"/>
      <c r="AO30" s="23"/>
      <c r="AP30" s="23"/>
      <c r="AQ30" s="23"/>
      <c r="AV30" s="228">
        <f t="shared" ca="1" si="19"/>
        <v>65880</v>
      </c>
      <c r="AW30" s="26">
        <f t="shared" ca="1" si="20"/>
        <v>167880</v>
      </c>
      <c r="AX30" s="228">
        <f t="shared" ca="1" si="21"/>
        <v>167880</v>
      </c>
      <c r="AY30" s="23">
        <f t="shared" ca="1" si="35"/>
        <v>62400</v>
      </c>
      <c r="AZ30" s="23">
        <f t="shared" ca="1" si="36"/>
        <v>0</v>
      </c>
      <c r="BA30" s="23">
        <f t="shared" ca="1" si="43"/>
        <v>60000</v>
      </c>
      <c r="BB30" s="23">
        <f t="shared" ca="1" si="44"/>
        <v>0</v>
      </c>
      <c r="BC30" s="23">
        <f t="shared" ca="1" si="37"/>
        <v>10560</v>
      </c>
      <c r="BD30" s="23">
        <f t="shared" ca="1" si="38"/>
        <v>0</v>
      </c>
      <c r="BE30" s="23">
        <f t="shared" ca="1" si="47"/>
        <v>6120</v>
      </c>
      <c r="BF30" s="23">
        <f t="shared" ca="1" si="48"/>
        <v>0</v>
      </c>
      <c r="BG30" s="23">
        <f t="shared" ca="1" si="53"/>
        <v>20400</v>
      </c>
      <c r="BH30" s="23">
        <f t="shared" ca="1" si="54"/>
        <v>0</v>
      </c>
      <c r="BI30" s="23">
        <f t="shared" ca="1" si="75"/>
        <v>105600</v>
      </c>
      <c r="BJ30" s="23">
        <f t="shared" ca="1" si="76"/>
        <v>0</v>
      </c>
      <c r="BK30" s="23">
        <f t="shared" ca="1" si="77"/>
        <v>127200</v>
      </c>
      <c r="BL30" s="23">
        <f t="shared" ca="1" si="78"/>
        <v>0</v>
      </c>
      <c r="BW30" s="389">
        <f t="shared" ca="1" si="22"/>
        <v>371880</v>
      </c>
      <c r="BX30" s="224">
        <f t="shared" ca="1" si="23"/>
        <v>371880</v>
      </c>
      <c r="BY30" s="93">
        <f t="shared" ca="1" si="24"/>
        <v>392280</v>
      </c>
      <c r="BZ30" s="23">
        <f t="shared" ca="1" si="51"/>
        <v>125760</v>
      </c>
      <c r="CA30" s="23">
        <f t="shared" ca="1" si="52"/>
        <v>0</v>
      </c>
      <c r="CF30" s="228">
        <f t="shared" ca="1" si="25"/>
        <v>125760</v>
      </c>
      <c r="CG30" s="224">
        <f t="shared" ca="1" si="26"/>
        <v>125760</v>
      </c>
      <c r="CH30" s="228">
        <f t="shared" ca="1" si="27"/>
        <v>125760</v>
      </c>
      <c r="CI30" s="23">
        <f t="shared" ca="1" si="28"/>
        <v>65400</v>
      </c>
      <c r="CJ30" s="23">
        <f t="shared" ca="1" si="29"/>
        <v>32700</v>
      </c>
      <c r="CK30" s="23">
        <f t="shared" ca="1" si="33"/>
        <v>62400</v>
      </c>
      <c r="CL30" s="23">
        <f t="shared" ca="1" si="34"/>
        <v>31200</v>
      </c>
      <c r="CM30" s="23">
        <f t="shared" ca="1" si="39"/>
        <v>60000</v>
      </c>
      <c r="CN30" s="23">
        <f t="shared" ca="1" si="40"/>
        <v>30000</v>
      </c>
      <c r="CO30" s="23">
        <f t="shared" ca="1" si="49"/>
        <v>8400</v>
      </c>
      <c r="CP30" s="23">
        <f t="shared" ca="1" si="50"/>
        <v>4200</v>
      </c>
      <c r="CQ30" s="23">
        <f t="shared" ca="1" si="55"/>
        <v>27000</v>
      </c>
      <c r="CR30" s="23">
        <f t="shared" ca="1" si="56"/>
        <v>13500</v>
      </c>
      <c r="CS30" s="23">
        <f t="shared" ca="1" si="57"/>
        <v>15600</v>
      </c>
      <c r="CT30" s="23">
        <f t="shared" ca="1" si="58"/>
        <v>7800</v>
      </c>
      <c r="CU30" s="23">
        <f t="shared" ca="1" si="65"/>
        <v>42000</v>
      </c>
      <c r="CV30" s="23">
        <f t="shared" ca="1" si="66"/>
        <v>21000</v>
      </c>
      <c r="CY30" s="23">
        <f t="shared" ca="1" si="67"/>
        <v>72000</v>
      </c>
      <c r="CZ30" s="23">
        <f t="shared" ca="1" si="68"/>
        <v>36000</v>
      </c>
      <c r="DA30" s="23"/>
      <c r="DB30" s="23"/>
      <c r="DC30" s="23"/>
      <c r="DD30" s="23"/>
      <c r="DE30" s="23">
        <f t="shared" ca="1" si="59"/>
        <v>120000</v>
      </c>
      <c r="DF30" s="23">
        <f t="shared" ca="1" si="60"/>
        <v>60000</v>
      </c>
      <c r="DG30" s="23"/>
      <c r="DH30" s="23"/>
      <c r="DI30" s="23">
        <f t="shared" ca="1" si="69"/>
        <v>127200</v>
      </c>
      <c r="DJ30" s="23">
        <f t="shared" ca="1" si="70"/>
        <v>63600</v>
      </c>
      <c r="DS30" s="228">
        <f t="shared" ca="1" si="30"/>
        <v>334800</v>
      </c>
      <c r="DT30" s="93">
        <f t="shared" ca="1" si="31"/>
        <v>900000</v>
      </c>
      <c r="DU30" s="228">
        <f t="shared" ca="1" si="32"/>
        <v>900000</v>
      </c>
      <c r="DZ30" s="23">
        <f t="shared" ca="1" si="61"/>
        <v>60000</v>
      </c>
      <c r="EA30" s="23">
        <f t="shared" ca="1" si="62"/>
        <v>30000</v>
      </c>
      <c r="EB30" s="23">
        <f t="shared" ca="1" si="71"/>
        <v>26400</v>
      </c>
      <c r="EC30" s="23">
        <f t="shared" ca="1" si="72"/>
        <v>13200</v>
      </c>
      <c r="EN30" s="228">
        <f t="shared" ca="1" si="16"/>
        <v>39600</v>
      </c>
      <c r="EO30" s="93">
        <f t="shared" ca="1" si="17"/>
        <v>39600</v>
      </c>
      <c r="EP30" s="93">
        <f t="shared" ca="1" si="18"/>
        <v>129600</v>
      </c>
    </row>
    <row r="31" spans="1:146" x14ac:dyDescent="0.2">
      <c r="A31" s="172">
        <f ca="1">VLOOKUP($D31,Curves!$A$2:$I$1700,9)</f>
        <v>5.4124256003858E-2</v>
      </c>
      <c r="B31" s="86">
        <f t="shared" ca="1" si="0"/>
        <v>0.90429867664481067</v>
      </c>
      <c r="C31" s="86">
        <f t="shared" si="1"/>
        <v>31</v>
      </c>
      <c r="D31" s="139">
        <v>37591</v>
      </c>
      <c r="E31" s="173">
        <f ca="1">VLOOKUP($D31,Curves!$A$2:$H$1700,2)*$B31</f>
        <v>4.3270691677454192</v>
      </c>
      <c r="F31" s="172">
        <f ca="1">VLOOKUP($D31,Curves!$A$2:$H$1700,3)*$B31</f>
        <v>0.76865387514808903</v>
      </c>
      <c r="G31" s="172">
        <f ca="1">VLOOKUP($D31,Curves!$A$2:$H$1700,7)*$B31</f>
        <v>-0.18990272209541023</v>
      </c>
      <c r="H31" s="172">
        <f ca="1">VLOOKUP($D31,Curves!$A$2:$H$1700,5)*$B31</f>
        <v>-2.7128960299344321E-2</v>
      </c>
      <c r="I31" s="172">
        <f ca="1">VLOOKUP($D31,Curves!$A$2:$H$1700,4)*$B31</f>
        <v>-0.22607466916120267</v>
      </c>
      <c r="J31" s="174">
        <f ca="1">VLOOKUP($D31,Curves!$A$2:$H$1700,8)*$B31</f>
        <v>0.90882017002803461</v>
      </c>
      <c r="K31" s="172">
        <f t="shared" ca="1" si="2"/>
        <v>32.757458739381626</v>
      </c>
      <c r="L31" s="140">
        <f ca="1">VLOOKUP($D31,Curves!$N$2:$T$2600,2)*$B31</f>
        <v>49.736427215464587</v>
      </c>
      <c r="M31" s="141">
        <f ca="1">VLOOKUP($D31,Curves!$N$2:$T$2600,3)*$B31</f>
        <v>24.868213607732294</v>
      </c>
      <c r="N31" s="181">
        <f t="shared" ca="1" si="3"/>
        <v>1</v>
      </c>
      <c r="O31" s="182">
        <f t="shared" ca="1" si="4"/>
        <v>0</v>
      </c>
      <c r="P31" s="173">
        <f t="shared" ca="1" si="5"/>
        <v>41.269170033300902</v>
      </c>
      <c r="Q31" s="140">
        <f ca="1">VLOOKUP($D31,Curves!$N$2:$T$2600,4)*$B31</f>
        <v>49.736427215464587</v>
      </c>
      <c r="R31" s="141">
        <f ca="1">VLOOKUP($D31,Curves!$N$2:$T$2600,5)*$B31</f>
        <v>24.868213607732294</v>
      </c>
      <c r="S31" s="181">
        <f t="shared" ca="1" si="6"/>
        <v>1</v>
      </c>
      <c r="T31" s="182">
        <f t="shared" ca="1" si="7"/>
        <v>0</v>
      </c>
      <c r="U31" s="151">
        <f t="shared" ca="1" si="8"/>
        <v>33.028748342375067</v>
      </c>
      <c r="V31" s="151">
        <f t="shared" ca="1" si="9"/>
        <v>34.249551555845564</v>
      </c>
      <c r="W31" s="151">
        <f t="shared" ca="1" si="10"/>
        <v>32.757458739381626</v>
      </c>
      <c r="X31" s="343">
        <f ca="1">VLOOKUP($D31,[2]CurveFetch!$D$8:$S$13000,16,0)*$B31</f>
        <v>49.736427215464587</v>
      </c>
      <c r="Y31" s="141">
        <f ca="1">VLOOKUP($D31,Curves!$N$2:$T$2600,7)*$B31</f>
        <v>24.868213607732294</v>
      </c>
      <c r="Z31" s="200">
        <f t="shared" ca="1" si="11"/>
        <v>1</v>
      </c>
      <c r="AA31" s="181">
        <f t="shared" ca="1" si="12"/>
        <v>0</v>
      </c>
      <c r="AB31" s="181">
        <f t="shared" ca="1" si="13"/>
        <v>1</v>
      </c>
      <c r="AC31" s="181">
        <f t="shared" ca="1" si="13"/>
        <v>1</v>
      </c>
      <c r="AD31" s="181">
        <f t="shared" ca="1" si="14"/>
        <v>1</v>
      </c>
      <c r="AE31" s="182">
        <f t="shared" ca="1" si="15"/>
        <v>0</v>
      </c>
      <c r="AF31" s="23">
        <f t="shared" ca="1" si="41"/>
        <v>5880</v>
      </c>
      <c r="AG31" s="23">
        <f t="shared" ca="1" si="42"/>
        <v>0</v>
      </c>
      <c r="AH31" s="23">
        <f t="shared" ca="1" si="63"/>
        <v>48000</v>
      </c>
      <c r="AI31" s="23">
        <f t="shared" ca="1" si="64"/>
        <v>0</v>
      </c>
      <c r="AJ31" s="23">
        <f t="shared" ca="1" si="79"/>
        <v>54000</v>
      </c>
      <c r="AK31" s="23">
        <f t="shared" ca="1" si="80"/>
        <v>0</v>
      </c>
      <c r="AL31" s="23">
        <f t="shared" ca="1" si="73"/>
        <v>60000</v>
      </c>
      <c r="AM31" s="23">
        <f t="shared" ca="1" si="74"/>
        <v>0</v>
      </c>
      <c r="AN31" s="23"/>
      <c r="AO31" s="23"/>
      <c r="AP31" s="23"/>
      <c r="AQ31" s="23"/>
      <c r="AV31" s="228">
        <f t="shared" ca="1" si="19"/>
        <v>65880</v>
      </c>
      <c r="AW31" s="26">
        <f t="shared" ca="1" si="20"/>
        <v>167880</v>
      </c>
      <c r="AX31" s="228">
        <f t="shared" ca="1" si="21"/>
        <v>167880</v>
      </c>
      <c r="AY31" s="23">
        <f t="shared" ca="1" si="35"/>
        <v>62400</v>
      </c>
      <c r="AZ31" s="23">
        <f t="shared" ca="1" si="36"/>
        <v>0</v>
      </c>
      <c r="BA31" s="23">
        <f t="shared" ca="1" si="43"/>
        <v>60000</v>
      </c>
      <c r="BB31" s="23">
        <f t="shared" ca="1" si="44"/>
        <v>0</v>
      </c>
      <c r="BC31" s="23">
        <f t="shared" ca="1" si="37"/>
        <v>10560</v>
      </c>
      <c r="BD31" s="23">
        <f t="shared" ca="1" si="38"/>
        <v>0</v>
      </c>
      <c r="BE31" s="23">
        <f t="shared" ca="1" si="47"/>
        <v>6120</v>
      </c>
      <c r="BF31" s="23">
        <f t="shared" ca="1" si="48"/>
        <v>0</v>
      </c>
      <c r="BG31" s="23">
        <f t="shared" ca="1" si="53"/>
        <v>20400</v>
      </c>
      <c r="BH31" s="23">
        <f t="shared" ca="1" si="54"/>
        <v>0</v>
      </c>
      <c r="BI31" s="23">
        <f t="shared" ca="1" si="75"/>
        <v>105600</v>
      </c>
      <c r="BJ31" s="23">
        <f t="shared" ca="1" si="76"/>
        <v>0</v>
      </c>
      <c r="BK31" s="23">
        <f t="shared" ca="1" si="77"/>
        <v>127200</v>
      </c>
      <c r="BL31" s="23">
        <f t="shared" ca="1" si="78"/>
        <v>0</v>
      </c>
      <c r="BM31" s="23">
        <f t="shared" ref="BM31:BM94" ca="1" si="81">$BM$7*$J$2*$J$5*$S31</f>
        <v>60000</v>
      </c>
      <c r="BN31" s="23">
        <f t="shared" ref="BN31:BN94" ca="1" si="82">$BM$7*$J$3*$J$5*$T31</f>
        <v>0</v>
      </c>
      <c r="BW31" s="389">
        <f t="shared" ca="1" si="22"/>
        <v>371880</v>
      </c>
      <c r="BX31" s="224">
        <f t="shared" ca="1" si="23"/>
        <v>371880</v>
      </c>
      <c r="BY31" s="93">
        <f t="shared" ca="1" si="24"/>
        <v>452280</v>
      </c>
      <c r="BZ31" s="23">
        <f t="shared" ca="1" si="51"/>
        <v>125760</v>
      </c>
      <c r="CA31" s="23">
        <f t="shared" ca="1" si="52"/>
        <v>0</v>
      </c>
      <c r="CB31" s="23">
        <f t="shared" ref="CB31:CB94" ca="1" si="83">$CB$7*$J$2*$J$5*$N31</f>
        <v>115200</v>
      </c>
      <c r="CC31" s="23">
        <f t="shared" ref="CC31:CC94" ca="1" si="84">$CB$7*$J$3*$J$5*$O31</f>
        <v>0</v>
      </c>
      <c r="CF31" s="228">
        <f t="shared" ca="1" si="25"/>
        <v>125760</v>
      </c>
      <c r="CG31" s="224">
        <f t="shared" ca="1" si="26"/>
        <v>240960</v>
      </c>
      <c r="CH31" s="228">
        <f t="shared" ca="1" si="27"/>
        <v>240960</v>
      </c>
      <c r="CI31" s="23">
        <f t="shared" ca="1" si="28"/>
        <v>65400</v>
      </c>
      <c r="CJ31" s="23">
        <f t="shared" ca="1" si="29"/>
        <v>32700</v>
      </c>
      <c r="CK31" s="23">
        <f t="shared" ca="1" si="33"/>
        <v>62400</v>
      </c>
      <c r="CL31" s="23">
        <f t="shared" ca="1" si="34"/>
        <v>31200</v>
      </c>
      <c r="CM31" s="23">
        <f t="shared" ca="1" si="39"/>
        <v>60000</v>
      </c>
      <c r="CN31" s="23">
        <f t="shared" ca="1" si="40"/>
        <v>30000</v>
      </c>
      <c r="CO31" s="23">
        <f t="shared" ca="1" si="49"/>
        <v>8400</v>
      </c>
      <c r="CP31" s="23">
        <f t="shared" ca="1" si="50"/>
        <v>4200</v>
      </c>
      <c r="CQ31" s="23">
        <f t="shared" ca="1" si="55"/>
        <v>27000</v>
      </c>
      <c r="CR31" s="23">
        <f t="shared" ca="1" si="56"/>
        <v>13500</v>
      </c>
      <c r="CS31" s="23">
        <f t="shared" ca="1" si="57"/>
        <v>15600</v>
      </c>
      <c r="CT31" s="23">
        <f t="shared" ca="1" si="58"/>
        <v>7800</v>
      </c>
      <c r="CU31" s="23">
        <f t="shared" ca="1" si="65"/>
        <v>42000</v>
      </c>
      <c r="CV31" s="23">
        <f t="shared" ca="1" si="66"/>
        <v>21000</v>
      </c>
      <c r="CY31" s="23">
        <f t="shared" ca="1" si="67"/>
        <v>72000</v>
      </c>
      <c r="CZ31" s="23">
        <f t="shared" ca="1" si="68"/>
        <v>36000</v>
      </c>
      <c r="DA31" s="23">
        <f t="shared" ref="DA31:DA94" ca="1" si="85">$DA$7*$J$2*$J$5*$AB31</f>
        <v>99000</v>
      </c>
      <c r="DB31" s="23">
        <f t="shared" ref="DB31:DB94" ca="1" si="86">$DA$7*$J$3*$J$5*$AC31</f>
        <v>49500</v>
      </c>
      <c r="DC31" s="23"/>
      <c r="DD31" s="23"/>
      <c r="DE31" s="23">
        <f t="shared" ref="DE31:DE94" ca="1" si="87">$DF$7*$J$2*$J$5*$AB31</f>
        <v>240000</v>
      </c>
      <c r="DF31" s="23">
        <f t="shared" ref="DF31:DF94" ca="1" si="88">$DF$7*$J$3*$J$5*$AC31</f>
        <v>120000</v>
      </c>
      <c r="DG31" s="23"/>
      <c r="DH31" s="23"/>
      <c r="DI31" s="23">
        <f t="shared" ca="1" si="69"/>
        <v>127200</v>
      </c>
      <c r="DJ31" s="23">
        <f t="shared" ca="1" si="70"/>
        <v>63600</v>
      </c>
      <c r="DS31" s="228">
        <f t="shared" ca="1" si="30"/>
        <v>334800</v>
      </c>
      <c r="DT31" s="93">
        <f t="shared" ca="1" si="31"/>
        <v>1080000</v>
      </c>
      <c r="DU31" s="228">
        <f t="shared" ca="1" si="32"/>
        <v>1228500</v>
      </c>
      <c r="DZ31" s="23">
        <f t="shared" ca="1" si="61"/>
        <v>60000</v>
      </c>
      <c r="EA31" s="23">
        <f t="shared" ca="1" si="62"/>
        <v>30000</v>
      </c>
      <c r="EB31" s="23">
        <f t="shared" ca="1" si="71"/>
        <v>26400</v>
      </c>
      <c r="EC31" s="23">
        <f t="shared" ca="1" si="72"/>
        <v>13200</v>
      </c>
      <c r="EN31" s="228">
        <f t="shared" ca="1" si="16"/>
        <v>39600</v>
      </c>
      <c r="EO31" s="93">
        <f t="shared" ca="1" si="17"/>
        <v>39600</v>
      </c>
      <c r="EP31" s="93">
        <f t="shared" ca="1" si="18"/>
        <v>129600</v>
      </c>
    </row>
    <row r="32" spans="1:146" x14ac:dyDescent="0.2">
      <c r="A32" s="172">
        <f ca="1">VLOOKUP($D32,Curves!$A$2:$I$1700,9)</f>
        <v>5.4233388046577999E-2</v>
      </c>
      <c r="B32" s="86">
        <f t="shared" ca="1" si="0"/>
        <v>0.90002081313791071</v>
      </c>
      <c r="C32" s="86">
        <f t="shared" si="1"/>
        <v>31</v>
      </c>
      <c r="D32" s="139">
        <v>37622</v>
      </c>
      <c r="E32" s="173">
        <f ca="1">VLOOKUP($D32,Curves!$A$2:$H$1700,2)*$B32</f>
        <v>4.3417004025772812</v>
      </c>
      <c r="F32" s="172">
        <f ca="1">VLOOKUP($D32,Curves!$A$2:$H$1700,3)*$B32</f>
        <v>0.76501769116722407</v>
      </c>
      <c r="G32" s="172">
        <f ca="1">VLOOKUP($D32,Curves!$A$2:$H$1700,7)*$B32</f>
        <v>-0.18900437075896123</v>
      </c>
      <c r="H32" s="172">
        <f ca="1">VLOOKUP($D32,Curves!$A$2:$H$1700,5)*$B32</f>
        <v>-2.7000624394137321E-2</v>
      </c>
      <c r="I32" s="172">
        <f ca="1">VLOOKUP($D32,Curves!$A$2:$H$1700,4)*$B32</f>
        <v>-0.22500520328447768</v>
      </c>
      <c r="J32" s="174">
        <f ca="1">VLOOKUP($D32,Curves!$A$2:$H$1700,8)*$B32</f>
        <v>0.90452091720360017</v>
      </c>
      <c r="K32" s="172">
        <f t="shared" ca="1" si="2"/>
        <v>32.875213994696026</v>
      </c>
      <c r="L32" s="140">
        <f ca="1">VLOOKUP($D32,Curves!$N$2:$T$2600,2)*$B32</f>
        <v>62.371622354619845</v>
      </c>
      <c r="M32" s="141">
        <f ca="1">VLOOKUP($D32,Curves!$N$2:$T$2600,3)*$B32</f>
        <v>31.185811177309922</v>
      </c>
      <c r="N32" s="181">
        <f t="shared" ca="1" si="3"/>
        <v>1</v>
      </c>
      <c r="O32" s="182">
        <f t="shared" ca="1" si="4"/>
        <v>0</v>
      </c>
      <c r="P32" s="173">
        <f t="shared" ca="1" si="5"/>
        <v>41.346659898356606</v>
      </c>
      <c r="Q32" s="140">
        <f ca="1">VLOOKUP($D32,Curves!$N$2:$T$2600,4)*$B32</f>
        <v>62.371622354619845</v>
      </c>
      <c r="R32" s="141">
        <f ca="1">VLOOKUP($D32,Curves!$N$2:$T$2600,5)*$B32</f>
        <v>31.185811177309922</v>
      </c>
      <c r="S32" s="181">
        <f t="shared" ca="1" si="6"/>
        <v>1</v>
      </c>
      <c r="T32" s="182">
        <f t="shared" ca="1" si="7"/>
        <v>0</v>
      </c>
      <c r="U32" s="151">
        <f t="shared" ca="1" si="8"/>
        <v>33.1452202386374</v>
      </c>
      <c r="V32" s="151">
        <f t="shared" ca="1" si="9"/>
        <v>34.36024833637358</v>
      </c>
      <c r="W32" s="151">
        <f t="shared" ca="1" si="10"/>
        <v>32.875213994696026</v>
      </c>
      <c r="X32" s="343">
        <f ca="1">VLOOKUP($D32,[2]CurveFetch!$D$8:$S$13000,16,0)*$B32</f>
        <v>62.371622354619845</v>
      </c>
      <c r="Y32" s="141">
        <f ca="1">VLOOKUP($D32,Curves!$N$2:$T$2600,7)*$B32</f>
        <v>31.185811177309922</v>
      </c>
      <c r="Z32" s="200">
        <f t="shared" ca="1" si="11"/>
        <v>1</v>
      </c>
      <c r="AA32" s="181">
        <f t="shared" ca="1" si="12"/>
        <v>0</v>
      </c>
      <c r="AB32" s="181">
        <f t="shared" ca="1" si="13"/>
        <v>1</v>
      </c>
      <c r="AC32" s="181">
        <f t="shared" ca="1" si="13"/>
        <v>1</v>
      </c>
      <c r="AD32" s="181">
        <f t="shared" ca="1" si="14"/>
        <v>1</v>
      </c>
      <c r="AE32" s="182">
        <f t="shared" ca="1" si="15"/>
        <v>0</v>
      </c>
      <c r="AF32" s="23">
        <f t="shared" ca="1" si="41"/>
        <v>5880</v>
      </c>
      <c r="AG32" s="23">
        <f t="shared" ca="1" si="42"/>
        <v>0</v>
      </c>
      <c r="AH32" s="23">
        <f t="shared" ca="1" si="63"/>
        <v>48000</v>
      </c>
      <c r="AI32" s="23">
        <f t="shared" ca="1" si="64"/>
        <v>0</v>
      </c>
      <c r="AJ32" s="23">
        <f t="shared" ca="1" si="79"/>
        <v>54000</v>
      </c>
      <c r="AK32" s="23">
        <f t="shared" ca="1" si="80"/>
        <v>0</v>
      </c>
      <c r="AL32" s="23">
        <f t="shared" ref="AL32:AL95" ca="1" si="89">$AL$7*$J$2*$J$5*$N32</f>
        <v>60000</v>
      </c>
      <c r="AM32" s="23">
        <f t="shared" ref="AM32:AM95" ca="1" si="90">$AL$7*$J$3*$J$5*$O32</f>
        <v>0</v>
      </c>
      <c r="AN32" s="23"/>
      <c r="AO32" s="23"/>
      <c r="AP32" s="23">
        <f t="shared" ref="AP32:AP95" ca="1" si="91">$AP$7*$J$2*$J$5*$N32</f>
        <v>86400</v>
      </c>
      <c r="AQ32" s="23">
        <f t="shared" ref="AQ32:AQ95" ca="1" si="92">$AN$7*$J$3*$J$5*$O32</f>
        <v>0</v>
      </c>
      <c r="AV32" s="228">
        <f t="shared" ca="1" si="19"/>
        <v>152280</v>
      </c>
      <c r="AW32" s="26">
        <f t="shared" ca="1" si="20"/>
        <v>254280</v>
      </c>
      <c r="AX32" s="228">
        <f t="shared" ca="1" si="21"/>
        <v>254280</v>
      </c>
      <c r="AY32" s="23">
        <f t="shared" ca="1" si="35"/>
        <v>62400</v>
      </c>
      <c r="AZ32" s="23">
        <f t="shared" ca="1" si="36"/>
        <v>0</v>
      </c>
      <c r="BA32" s="23">
        <f t="shared" ca="1" si="43"/>
        <v>60000</v>
      </c>
      <c r="BB32" s="23">
        <f t="shared" ca="1" si="44"/>
        <v>0</v>
      </c>
      <c r="BC32" s="23">
        <f t="shared" ca="1" si="37"/>
        <v>10560</v>
      </c>
      <c r="BD32" s="23">
        <f t="shared" ca="1" si="38"/>
        <v>0</v>
      </c>
      <c r="BE32" s="23">
        <f t="shared" ca="1" si="47"/>
        <v>6120</v>
      </c>
      <c r="BF32" s="23">
        <f t="shared" ca="1" si="48"/>
        <v>0</v>
      </c>
      <c r="BG32" s="23">
        <f t="shared" ca="1" si="53"/>
        <v>20400</v>
      </c>
      <c r="BH32" s="23">
        <f t="shared" ca="1" si="54"/>
        <v>0</v>
      </c>
      <c r="BI32" s="23">
        <f t="shared" ca="1" si="75"/>
        <v>105600</v>
      </c>
      <c r="BJ32" s="23">
        <f t="shared" ca="1" si="76"/>
        <v>0</v>
      </c>
      <c r="BK32" s="23">
        <f t="shared" ca="1" si="77"/>
        <v>127200</v>
      </c>
      <c r="BL32" s="23">
        <f t="shared" ca="1" si="78"/>
        <v>0</v>
      </c>
      <c r="BM32" s="23">
        <f t="shared" ca="1" si="81"/>
        <v>60000</v>
      </c>
      <c r="BN32" s="23">
        <f t="shared" ca="1" si="82"/>
        <v>0</v>
      </c>
      <c r="BW32" s="389">
        <f t="shared" ca="1" si="22"/>
        <v>371880</v>
      </c>
      <c r="BX32" s="224">
        <f t="shared" ca="1" si="23"/>
        <v>371880</v>
      </c>
      <c r="BY32" s="93">
        <f t="shared" ca="1" si="24"/>
        <v>452280</v>
      </c>
      <c r="BZ32" s="23">
        <f t="shared" ca="1" si="51"/>
        <v>125760</v>
      </c>
      <c r="CA32" s="23">
        <f t="shared" ca="1" si="52"/>
        <v>0</v>
      </c>
      <c r="CB32" s="23">
        <f t="shared" ca="1" si="83"/>
        <v>115200</v>
      </c>
      <c r="CC32" s="23">
        <f t="shared" ca="1" si="84"/>
        <v>0</v>
      </c>
      <c r="CF32" s="228">
        <f t="shared" ca="1" si="25"/>
        <v>125760</v>
      </c>
      <c r="CG32" s="224">
        <f t="shared" ca="1" si="26"/>
        <v>240960</v>
      </c>
      <c r="CH32" s="228">
        <f t="shared" ca="1" si="27"/>
        <v>240960</v>
      </c>
      <c r="CI32" s="23">
        <f t="shared" ca="1" si="28"/>
        <v>65400</v>
      </c>
      <c r="CJ32" s="23">
        <f t="shared" ca="1" si="29"/>
        <v>32700</v>
      </c>
      <c r="CK32" s="23">
        <f t="shared" ca="1" si="33"/>
        <v>62400</v>
      </c>
      <c r="CL32" s="23">
        <f t="shared" ca="1" si="34"/>
        <v>31200</v>
      </c>
      <c r="CM32" s="23">
        <f t="shared" ca="1" si="39"/>
        <v>60000</v>
      </c>
      <c r="CN32" s="23">
        <f t="shared" ca="1" si="40"/>
        <v>30000</v>
      </c>
      <c r="CO32" s="23">
        <f t="shared" ca="1" si="49"/>
        <v>8400</v>
      </c>
      <c r="CP32" s="23">
        <f t="shared" ca="1" si="50"/>
        <v>4200</v>
      </c>
      <c r="CQ32" s="23">
        <f t="shared" ca="1" si="55"/>
        <v>27000</v>
      </c>
      <c r="CR32" s="23">
        <f t="shared" ca="1" si="56"/>
        <v>13500</v>
      </c>
      <c r="CS32" s="23">
        <f t="shared" ca="1" si="57"/>
        <v>15600</v>
      </c>
      <c r="CT32" s="23">
        <f t="shared" ca="1" si="58"/>
        <v>7800</v>
      </c>
      <c r="CU32" s="23">
        <f t="shared" ca="1" si="65"/>
        <v>42000</v>
      </c>
      <c r="CV32" s="23">
        <f t="shared" ca="1" si="66"/>
        <v>21000</v>
      </c>
      <c r="CY32" s="23">
        <f t="shared" ca="1" si="67"/>
        <v>72000</v>
      </c>
      <c r="CZ32" s="23">
        <f t="shared" ca="1" si="68"/>
        <v>36000</v>
      </c>
      <c r="DA32" s="23">
        <f t="shared" ca="1" si="85"/>
        <v>99000</v>
      </c>
      <c r="DB32" s="23">
        <f t="shared" ca="1" si="86"/>
        <v>49500</v>
      </c>
      <c r="DC32" s="23"/>
      <c r="DD32" s="23"/>
      <c r="DE32" s="23">
        <f t="shared" ca="1" si="87"/>
        <v>240000</v>
      </c>
      <c r="DF32" s="23">
        <f t="shared" ca="1" si="88"/>
        <v>120000</v>
      </c>
      <c r="DG32" s="23">
        <f t="shared" ref="DG32:DG95" ca="1" si="93">$DG$7*$J$2*$J$5*$AB32</f>
        <v>120000</v>
      </c>
      <c r="DH32" s="23">
        <f t="shared" ref="DH32:DH95" ca="1" si="94">$DG$7*$J$3*$J$5*$AC32</f>
        <v>60000</v>
      </c>
      <c r="DI32" s="23">
        <f t="shared" ca="1" si="69"/>
        <v>127200</v>
      </c>
      <c r="DJ32" s="23">
        <f t="shared" ca="1" si="70"/>
        <v>63600</v>
      </c>
      <c r="DM32" s="23">
        <f t="shared" ref="DM32:DM42" ca="1" si="95">$DM$7*$J$2*$J$5*$AB32</f>
        <v>150000</v>
      </c>
      <c r="DN32" s="23">
        <f t="shared" ref="DN32:DN42" ca="1" si="96">$DM$7*$J$3*$J$5*$AC32</f>
        <v>75000</v>
      </c>
      <c r="DS32" s="228">
        <f t="shared" ca="1" si="30"/>
        <v>514800</v>
      </c>
      <c r="DT32" s="93">
        <f t="shared" ca="1" si="31"/>
        <v>1260000</v>
      </c>
      <c r="DU32" s="228">
        <f t="shared" ca="1" si="32"/>
        <v>1633500</v>
      </c>
      <c r="DZ32" s="23">
        <f t="shared" ca="1" si="61"/>
        <v>60000</v>
      </c>
      <c r="EA32" s="23">
        <f t="shared" ca="1" si="62"/>
        <v>30000</v>
      </c>
      <c r="EB32" s="23">
        <f t="shared" ca="1" si="71"/>
        <v>26400</v>
      </c>
      <c r="EC32" s="23">
        <f t="shared" ca="1" si="72"/>
        <v>13200</v>
      </c>
      <c r="ED32" s="23">
        <f t="shared" ref="ED32:ED95" ca="1" si="97">$ED$7*$J$2*$J$5*$AB32</f>
        <v>120000</v>
      </c>
      <c r="EE32" s="23">
        <f t="shared" ref="EE32:EE95" ca="1" si="98">$ED$7*$J$3*$J$5*$AC32</f>
        <v>60000</v>
      </c>
      <c r="EN32" s="228">
        <f t="shared" ca="1" si="16"/>
        <v>39600</v>
      </c>
      <c r="EO32" s="93">
        <f t="shared" ca="1" si="17"/>
        <v>219600</v>
      </c>
      <c r="EP32" s="93">
        <f t="shared" ca="1" si="18"/>
        <v>309600</v>
      </c>
    </row>
    <row r="33" spans="1:146" x14ac:dyDescent="0.2">
      <c r="A33" s="172">
        <f ca="1">VLOOKUP($D33,Curves!$A$2:$I$1700,9)</f>
        <v>5.4360906928127999E-2</v>
      </c>
      <c r="B33" s="86">
        <f t="shared" ca="1" si="0"/>
        <v>0.89571411692634917</v>
      </c>
      <c r="C33" s="86">
        <f t="shared" si="1"/>
        <v>28</v>
      </c>
      <c r="D33" s="139">
        <v>37653</v>
      </c>
      <c r="E33" s="173">
        <f ca="1">VLOOKUP($D33,Curves!$A$2:$H$1700,2)*$B33</f>
        <v>4.1641749295905974</v>
      </c>
      <c r="F33" s="172">
        <f ca="1">VLOOKUP($D33,Curves!$A$2:$H$1700,3)*$B33</f>
        <v>0.76135699938739676</v>
      </c>
      <c r="G33" s="172">
        <f ca="1">VLOOKUP($D33,Curves!$A$2:$H$1700,7)*$B33</f>
        <v>-0.18809996455453332</v>
      </c>
      <c r="H33" s="172">
        <f ca="1">VLOOKUP($D33,Curves!$A$2:$H$1700,5)*$B33</f>
        <v>-2.6871423507790475E-2</v>
      </c>
      <c r="I33" s="172">
        <f ca="1">VLOOKUP($D33,Curves!$A$2:$H$1700,4)*$B33</f>
        <v>-0.22392852923158729</v>
      </c>
      <c r="J33" s="174">
        <f ca="1">VLOOKUP($D33,Curves!$A$2:$H$1700,8)*$B33</f>
        <v>0.9001926875109808</v>
      </c>
      <c r="K33" s="172">
        <f t="shared" ca="1" si="2"/>
        <v>31.551848002692577</v>
      </c>
      <c r="L33" s="140">
        <f ca="1">VLOOKUP($D33,Curves!$N$2:$T$2600,2)*$B33</f>
        <v>53.116026276555885</v>
      </c>
      <c r="M33" s="141">
        <f ca="1">VLOOKUP($D33,Curves!$N$2:$T$2600,3)*$B33</f>
        <v>26.558013138277943</v>
      </c>
      <c r="N33" s="181">
        <f t="shared" ca="1" si="3"/>
        <v>1</v>
      </c>
      <c r="O33" s="182">
        <f t="shared" ca="1" si="4"/>
        <v>0</v>
      </c>
      <c r="P33" s="173">
        <f t="shared" ca="1" si="5"/>
        <v>39.982757128261838</v>
      </c>
      <c r="Q33" s="140">
        <f ca="1">VLOOKUP($D33,Curves!$N$2:$T$2600,4)*$B33</f>
        <v>53.116026276555885</v>
      </c>
      <c r="R33" s="141">
        <f ca="1">VLOOKUP($D33,Curves!$N$2:$T$2600,5)*$B33</f>
        <v>26.558013138277943</v>
      </c>
      <c r="S33" s="181">
        <f t="shared" ca="1" si="6"/>
        <v>1</v>
      </c>
      <c r="T33" s="182">
        <f t="shared" ca="1" si="7"/>
        <v>0</v>
      </c>
      <c r="U33" s="151">
        <f t="shared" ca="1" si="8"/>
        <v>31.820562237770481</v>
      </c>
      <c r="V33" s="151">
        <f t="shared" ca="1" si="9"/>
        <v>33.029776295621048</v>
      </c>
      <c r="W33" s="151">
        <f t="shared" ca="1" si="10"/>
        <v>31.551848002692577</v>
      </c>
      <c r="X33" s="343">
        <f ca="1">VLOOKUP($D33,[2]CurveFetch!$D$8:$S$13000,16,0)*$B33</f>
        <v>53.116026276555885</v>
      </c>
      <c r="Y33" s="141">
        <f ca="1">VLOOKUP($D33,Curves!$N$2:$T$2600,7)*$B33</f>
        <v>26.558013138277943</v>
      </c>
      <c r="Z33" s="200">
        <f t="shared" ca="1" si="11"/>
        <v>1</v>
      </c>
      <c r="AA33" s="181">
        <f t="shared" ca="1" si="12"/>
        <v>0</v>
      </c>
      <c r="AB33" s="181">
        <f t="shared" ca="1" si="13"/>
        <v>1</v>
      </c>
      <c r="AC33" s="181">
        <f t="shared" ca="1" si="13"/>
        <v>1</v>
      </c>
      <c r="AD33" s="181">
        <f t="shared" ca="1" si="14"/>
        <v>1</v>
      </c>
      <c r="AE33" s="182">
        <f t="shared" ca="1" si="15"/>
        <v>0</v>
      </c>
      <c r="AF33" s="23">
        <f t="shared" ca="1" si="41"/>
        <v>5880</v>
      </c>
      <c r="AG33" s="23">
        <f t="shared" ca="1" si="42"/>
        <v>0</v>
      </c>
      <c r="AH33" s="23">
        <f t="shared" ca="1" si="63"/>
        <v>48000</v>
      </c>
      <c r="AI33" s="23">
        <f t="shared" ca="1" si="64"/>
        <v>0</v>
      </c>
      <c r="AJ33" s="23">
        <f t="shared" ca="1" si="79"/>
        <v>54000</v>
      </c>
      <c r="AK33" s="23">
        <f t="shared" ca="1" si="80"/>
        <v>0</v>
      </c>
      <c r="AL33" s="23">
        <f t="shared" ca="1" si="89"/>
        <v>60000</v>
      </c>
      <c r="AM33" s="23">
        <f t="shared" ca="1" si="90"/>
        <v>0</v>
      </c>
      <c r="AN33" s="23"/>
      <c r="AO33" s="23"/>
      <c r="AP33" s="23">
        <f t="shared" ca="1" si="91"/>
        <v>86400</v>
      </c>
      <c r="AQ33" s="23">
        <f t="shared" ca="1" si="92"/>
        <v>0</v>
      </c>
      <c r="AV33" s="228">
        <f t="shared" ca="1" si="19"/>
        <v>152280</v>
      </c>
      <c r="AW33" s="26">
        <f t="shared" ca="1" si="20"/>
        <v>254280</v>
      </c>
      <c r="AX33" s="228">
        <f t="shared" ca="1" si="21"/>
        <v>254280</v>
      </c>
      <c r="AY33" s="23">
        <f t="shared" ca="1" si="35"/>
        <v>62400</v>
      </c>
      <c r="AZ33" s="23">
        <f t="shared" ca="1" si="36"/>
        <v>0</v>
      </c>
      <c r="BA33" s="23">
        <f t="shared" ca="1" si="43"/>
        <v>60000</v>
      </c>
      <c r="BB33" s="23">
        <f t="shared" ca="1" si="44"/>
        <v>0</v>
      </c>
      <c r="BC33" s="23">
        <f t="shared" ca="1" si="37"/>
        <v>10560</v>
      </c>
      <c r="BD33" s="23">
        <f t="shared" ca="1" si="38"/>
        <v>0</v>
      </c>
      <c r="BE33" s="23">
        <f t="shared" ca="1" si="47"/>
        <v>6120</v>
      </c>
      <c r="BF33" s="23">
        <f t="shared" ca="1" si="48"/>
        <v>0</v>
      </c>
      <c r="BG33" s="23">
        <f t="shared" ca="1" si="53"/>
        <v>20400</v>
      </c>
      <c r="BH33" s="23">
        <f t="shared" ca="1" si="54"/>
        <v>0</v>
      </c>
      <c r="BI33" s="23">
        <f t="shared" ca="1" si="75"/>
        <v>105600</v>
      </c>
      <c r="BJ33" s="23">
        <f t="shared" ca="1" si="76"/>
        <v>0</v>
      </c>
      <c r="BK33" s="23">
        <f t="shared" ca="1" si="77"/>
        <v>127200</v>
      </c>
      <c r="BL33" s="23">
        <f t="shared" ca="1" si="78"/>
        <v>0</v>
      </c>
      <c r="BM33" s="23">
        <f t="shared" ca="1" si="81"/>
        <v>60000</v>
      </c>
      <c r="BN33" s="23">
        <f t="shared" ca="1" si="82"/>
        <v>0</v>
      </c>
      <c r="BW33" s="389">
        <f t="shared" ca="1" si="22"/>
        <v>371880</v>
      </c>
      <c r="BX33" s="224">
        <f t="shared" ca="1" si="23"/>
        <v>371880</v>
      </c>
      <c r="BY33" s="93">
        <f t="shared" ca="1" si="24"/>
        <v>452280</v>
      </c>
      <c r="BZ33" s="23">
        <f t="shared" ca="1" si="51"/>
        <v>125760</v>
      </c>
      <c r="CA33" s="23">
        <f t="shared" ca="1" si="52"/>
        <v>0</v>
      </c>
      <c r="CB33" s="23">
        <f t="shared" ca="1" si="83"/>
        <v>115200</v>
      </c>
      <c r="CC33" s="23">
        <f t="shared" ca="1" si="84"/>
        <v>0</v>
      </c>
      <c r="CF33" s="228">
        <f t="shared" ca="1" si="25"/>
        <v>125760</v>
      </c>
      <c r="CG33" s="224">
        <f t="shared" ca="1" si="26"/>
        <v>240960</v>
      </c>
      <c r="CH33" s="228">
        <f t="shared" ca="1" si="27"/>
        <v>240960</v>
      </c>
      <c r="CI33" s="23">
        <f t="shared" ca="1" si="28"/>
        <v>65400</v>
      </c>
      <c r="CJ33" s="23">
        <f t="shared" ca="1" si="29"/>
        <v>32700</v>
      </c>
      <c r="CK33" s="23">
        <f t="shared" ca="1" si="33"/>
        <v>62400</v>
      </c>
      <c r="CL33" s="23">
        <f t="shared" ca="1" si="34"/>
        <v>31200</v>
      </c>
      <c r="CM33" s="23">
        <f t="shared" ca="1" si="39"/>
        <v>60000</v>
      </c>
      <c r="CN33" s="23">
        <f t="shared" ca="1" si="40"/>
        <v>30000</v>
      </c>
      <c r="CO33" s="23">
        <f t="shared" ca="1" si="49"/>
        <v>8400</v>
      </c>
      <c r="CP33" s="23">
        <f t="shared" ca="1" si="50"/>
        <v>4200</v>
      </c>
      <c r="CQ33" s="23">
        <f t="shared" ca="1" si="55"/>
        <v>27000</v>
      </c>
      <c r="CR33" s="23">
        <f t="shared" ca="1" si="56"/>
        <v>13500</v>
      </c>
      <c r="CS33" s="23">
        <f t="shared" ca="1" si="57"/>
        <v>15600</v>
      </c>
      <c r="CT33" s="23">
        <f t="shared" ca="1" si="58"/>
        <v>7800</v>
      </c>
      <c r="CU33" s="23">
        <f t="shared" ca="1" si="65"/>
        <v>42000</v>
      </c>
      <c r="CV33" s="23">
        <f t="shared" ca="1" si="66"/>
        <v>21000</v>
      </c>
      <c r="CY33" s="23">
        <f t="shared" ca="1" si="67"/>
        <v>72000</v>
      </c>
      <c r="CZ33" s="23">
        <f t="shared" ca="1" si="68"/>
        <v>36000</v>
      </c>
      <c r="DA33" s="23">
        <f t="shared" ca="1" si="85"/>
        <v>99000</v>
      </c>
      <c r="DB33" s="23">
        <f t="shared" ca="1" si="86"/>
        <v>49500</v>
      </c>
      <c r="DC33" s="23"/>
      <c r="DD33" s="23"/>
      <c r="DE33" s="23">
        <f t="shared" ca="1" si="87"/>
        <v>240000</v>
      </c>
      <c r="DF33" s="23">
        <f t="shared" ca="1" si="88"/>
        <v>120000</v>
      </c>
      <c r="DG33" s="23">
        <f t="shared" ca="1" si="93"/>
        <v>120000</v>
      </c>
      <c r="DH33" s="23">
        <f t="shared" ca="1" si="94"/>
        <v>60000</v>
      </c>
      <c r="DI33" s="23">
        <f t="shared" ca="1" si="69"/>
        <v>127200</v>
      </c>
      <c r="DJ33" s="23">
        <f t="shared" ca="1" si="70"/>
        <v>63600</v>
      </c>
      <c r="DM33" s="23">
        <f t="shared" ca="1" si="95"/>
        <v>150000</v>
      </c>
      <c r="DN33" s="23">
        <f t="shared" ca="1" si="96"/>
        <v>75000</v>
      </c>
      <c r="DS33" s="228">
        <f t="shared" ca="1" si="30"/>
        <v>514800</v>
      </c>
      <c r="DT33" s="93">
        <f t="shared" ca="1" si="31"/>
        <v>1260000</v>
      </c>
      <c r="DU33" s="228">
        <f t="shared" ca="1" si="32"/>
        <v>1633500</v>
      </c>
      <c r="DZ33" s="23">
        <f t="shared" ca="1" si="61"/>
        <v>60000</v>
      </c>
      <c r="EA33" s="23">
        <f t="shared" ca="1" si="62"/>
        <v>30000</v>
      </c>
      <c r="EB33" s="23">
        <f t="shared" ca="1" si="71"/>
        <v>26400</v>
      </c>
      <c r="EC33" s="23">
        <f t="shared" ca="1" si="72"/>
        <v>13200</v>
      </c>
      <c r="ED33" s="23">
        <f t="shared" ca="1" si="97"/>
        <v>120000</v>
      </c>
      <c r="EE33" s="23">
        <f t="shared" ca="1" si="98"/>
        <v>60000</v>
      </c>
      <c r="EN33" s="228">
        <f t="shared" ca="1" si="16"/>
        <v>39600</v>
      </c>
      <c r="EO33" s="93">
        <f t="shared" ca="1" si="17"/>
        <v>219600</v>
      </c>
      <c r="EP33" s="93">
        <f t="shared" ca="1" si="18"/>
        <v>309600</v>
      </c>
    </row>
    <row r="34" spans="1:146" x14ac:dyDescent="0.2">
      <c r="A34" s="172">
        <f ca="1">VLOOKUP($D34,Curves!$A$2:$I$1700,9)</f>
        <v>5.4476085277411997E-2</v>
      </c>
      <c r="B34" s="86">
        <f t="shared" ca="1" si="0"/>
        <v>0.89182577197781399</v>
      </c>
      <c r="C34" s="86">
        <f t="shared" si="1"/>
        <v>31</v>
      </c>
      <c r="D34" s="139">
        <v>37681</v>
      </c>
      <c r="E34" s="173">
        <f ca="1">VLOOKUP($D34,Curves!$A$2:$H$1700,2)*$B34</f>
        <v>3.9231415709304036</v>
      </c>
      <c r="F34" s="172">
        <f ca="1">VLOOKUP($D34,Curves!$A$2:$H$1700,3)*$B34</f>
        <v>0.75805190618114182</v>
      </c>
      <c r="G34" s="172">
        <f ca="1">VLOOKUP($D34,Curves!$A$2:$H$1700,7)*$B34</f>
        <v>-0.18728341211534094</v>
      </c>
      <c r="H34" s="172">
        <f ca="1">VLOOKUP($D34,Curves!$A$2:$H$1700,5)*$B34</f>
        <v>-2.675477315933442E-2</v>
      </c>
      <c r="I34" s="172">
        <f ca="1">VLOOKUP($D34,Curves!$A$2:$H$1700,4)*$B34</f>
        <v>-0.2229564429944535</v>
      </c>
      <c r="J34" s="174">
        <f ca="1">VLOOKUP($D34,Curves!$A$2:$H$1700,8)*$B34</f>
        <v>0.89628490083770296</v>
      </c>
      <c r="K34" s="172">
        <f t="shared" ca="1" si="2"/>
        <v>29.751388459519625</v>
      </c>
      <c r="L34" s="140">
        <f ca="1">VLOOKUP($D34,Curves!$N$2:$T$2600,2)*$B34</f>
        <v>43.967188923660622</v>
      </c>
      <c r="M34" s="141">
        <f ca="1">VLOOKUP($D34,Curves!$N$2:$T$2600,3)*$B34</f>
        <v>21.983594461830311</v>
      </c>
      <c r="N34" s="181">
        <f t="shared" ca="1" si="3"/>
        <v>1</v>
      </c>
      <c r="O34" s="182">
        <f t="shared" ca="1" si="4"/>
        <v>0</v>
      </c>
      <c r="P34" s="173">
        <f t="shared" ca="1" si="5"/>
        <v>38.145698538260795</v>
      </c>
      <c r="Q34" s="140">
        <f ca="1">VLOOKUP($D34,Curves!$N$2:$T$2600,4)*$B34</f>
        <v>43.967188923660622</v>
      </c>
      <c r="R34" s="141">
        <f ca="1">VLOOKUP($D34,Curves!$N$2:$T$2600,5)*$B34</f>
        <v>21.983594461830311</v>
      </c>
      <c r="S34" s="181">
        <f t="shared" ca="1" si="6"/>
        <v>1</v>
      </c>
      <c r="T34" s="182">
        <f t="shared" ca="1" si="7"/>
        <v>0</v>
      </c>
      <c r="U34" s="151">
        <f t="shared" ca="1" si="8"/>
        <v>30.018936191112971</v>
      </c>
      <c r="V34" s="151">
        <f t="shared" ca="1" si="9"/>
        <v>31.222900983283019</v>
      </c>
      <c r="W34" s="151">
        <f t="shared" ca="1" si="10"/>
        <v>29.751388459519625</v>
      </c>
      <c r="X34" s="343">
        <f ca="1">VLOOKUP($D34,[2]CurveFetch!$D$8:$S$13000,16,0)*$B34</f>
        <v>43.967188923660622</v>
      </c>
      <c r="Y34" s="141">
        <f ca="1">VLOOKUP($D34,Curves!$N$2:$T$2600,7)*$B34</f>
        <v>21.983594461830311</v>
      </c>
      <c r="Z34" s="200">
        <f t="shared" ca="1" si="11"/>
        <v>1</v>
      </c>
      <c r="AA34" s="181">
        <f t="shared" ca="1" si="12"/>
        <v>0</v>
      </c>
      <c r="AB34" s="181">
        <f t="shared" ca="1" si="13"/>
        <v>1</v>
      </c>
      <c r="AC34" s="181">
        <f t="shared" ca="1" si="13"/>
        <v>1</v>
      </c>
      <c r="AD34" s="181">
        <f t="shared" ca="1" si="14"/>
        <v>1</v>
      </c>
      <c r="AE34" s="182">
        <f t="shared" ca="1" si="15"/>
        <v>0</v>
      </c>
      <c r="AF34" s="23">
        <f t="shared" ca="1" si="41"/>
        <v>5880</v>
      </c>
      <c r="AG34" s="23">
        <f t="shared" ca="1" si="42"/>
        <v>0</v>
      </c>
      <c r="AH34" s="23">
        <f t="shared" ca="1" si="63"/>
        <v>48000</v>
      </c>
      <c r="AI34" s="23">
        <f t="shared" ca="1" si="64"/>
        <v>0</v>
      </c>
      <c r="AJ34" s="23">
        <f t="shared" ca="1" si="79"/>
        <v>54000</v>
      </c>
      <c r="AK34" s="23">
        <f t="shared" ca="1" si="80"/>
        <v>0</v>
      </c>
      <c r="AL34" s="23">
        <f t="shared" ca="1" si="89"/>
        <v>60000</v>
      </c>
      <c r="AM34" s="23">
        <f t="shared" ca="1" si="90"/>
        <v>0</v>
      </c>
      <c r="AN34" s="23">
        <f t="shared" ref="AN34:AN97" ca="1" si="99">$AN$7*$J$2*$J$5*$N34</f>
        <v>60000</v>
      </c>
      <c r="AO34" s="23">
        <f t="shared" ref="AO34:AO97" ca="1" si="100">$AN$7*$J$3*$J$5*$O34</f>
        <v>0</v>
      </c>
      <c r="AP34" s="23">
        <f ca="1">$AP$7*$J$2*$J$5*$N34</f>
        <v>86400</v>
      </c>
      <c r="AQ34" s="23">
        <f ca="1">$AN$7*$J$3*$J$5*$O34</f>
        <v>0</v>
      </c>
      <c r="AV34" s="228">
        <f t="shared" ca="1" si="19"/>
        <v>152280</v>
      </c>
      <c r="AW34" s="26">
        <f t="shared" ca="1" si="20"/>
        <v>254280</v>
      </c>
      <c r="AX34" s="228">
        <f t="shared" ca="1" si="21"/>
        <v>314280</v>
      </c>
      <c r="AY34" s="23">
        <f t="shared" ca="1" si="35"/>
        <v>62400</v>
      </c>
      <c r="AZ34" s="23">
        <f t="shared" ca="1" si="36"/>
        <v>0</v>
      </c>
      <c r="BA34" s="23">
        <f t="shared" ca="1" si="43"/>
        <v>60000</v>
      </c>
      <c r="BB34" s="23">
        <f t="shared" ca="1" si="44"/>
        <v>0</v>
      </c>
      <c r="BC34" s="23">
        <f t="shared" ca="1" si="37"/>
        <v>10560</v>
      </c>
      <c r="BD34" s="23">
        <f t="shared" ca="1" si="38"/>
        <v>0</v>
      </c>
      <c r="BE34" s="23">
        <f t="shared" ca="1" si="47"/>
        <v>6120</v>
      </c>
      <c r="BF34" s="23">
        <f t="shared" ca="1" si="48"/>
        <v>0</v>
      </c>
      <c r="BG34" s="23">
        <f t="shared" ca="1" si="53"/>
        <v>20400</v>
      </c>
      <c r="BH34" s="23">
        <f t="shared" ca="1" si="54"/>
        <v>0</v>
      </c>
      <c r="BI34" s="23">
        <f t="shared" ca="1" si="75"/>
        <v>105600</v>
      </c>
      <c r="BJ34" s="23">
        <f t="shared" ca="1" si="76"/>
        <v>0</v>
      </c>
      <c r="BK34" s="23">
        <f t="shared" ca="1" si="77"/>
        <v>127200</v>
      </c>
      <c r="BL34" s="23">
        <f t="shared" ca="1" si="78"/>
        <v>0</v>
      </c>
      <c r="BM34" s="23">
        <f t="shared" ca="1" si="81"/>
        <v>60000</v>
      </c>
      <c r="BN34" s="23">
        <f t="shared" ca="1" si="82"/>
        <v>0</v>
      </c>
      <c r="BW34" s="389">
        <f t="shared" ca="1" si="22"/>
        <v>371880</v>
      </c>
      <c r="BX34" s="224">
        <f t="shared" ca="1" si="23"/>
        <v>371880</v>
      </c>
      <c r="BY34" s="93">
        <f t="shared" ca="1" si="24"/>
        <v>452280</v>
      </c>
      <c r="BZ34" s="23">
        <f t="shared" ca="1" si="51"/>
        <v>125760</v>
      </c>
      <c r="CA34" s="23">
        <f t="shared" ca="1" si="52"/>
        <v>0</v>
      </c>
      <c r="CB34" s="23">
        <f t="shared" ca="1" si="83"/>
        <v>115200</v>
      </c>
      <c r="CC34" s="23">
        <f t="shared" ca="1" si="84"/>
        <v>0</v>
      </c>
      <c r="CF34" s="228">
        <f t="shared" ca="1" si="25"/>
        <v>125760</v>
      </c>
      <c r="CG34" s="224">
        <f t="shared" ca="1" si="26"/>
        <v>240960</v>
      </c>
      <c r="CH34" s="228">
        <f t="shared" ca="1" si="27"/>
        <v>240960</v>
      </c>
      <c r="CI34" s="23">
        <f t="shared" ca="1" si="28"/>
        <v>65400</v>
      </c>
      <c r="CJ34" s="23">
        <f t="shared" ca="1" si="29"/>
        <v>32700</v>
      </c>
      <c r="CK34" s="23">
        <f t="shared" ca="1" si="33"/>
        <v>62400</v>
      </c>
      <c r="CL34" s="23">
        <f t="shared" ca="1" si="34"/>
        <v>31200</v>
      </c>
      <c r="CM34" s="23">
        <f t="shared" ca="1" si="39"/>
        <v>60000</v>
      </c>
      <c r="CN34" s="23">
        <f t="shared" ca="1" si="40"/>
        <v>30000</v>
      </c>
      <c r="CO34" s="23">
        <f t="shared" ca="1" si="49"/>
        <v>8400</v>
      </c>
      <c r="CP34" s="23">
        <f t="shared" ca="1" si="50"/>
        <v>4200</v>
      </c>
      <c r="CQ34" s="23">
        <f t="shared" ca="1" si="55"/>
        <v>27000</v>
      </c>
      <c r="CR34" s="23">
        <f t="shared" ca="1" si="56"/>
        <v>13500</v>
      </c>
      <c r="CS34" s="23">
        <f t="shared" ca="1" si="57"/>
        <v>15600</v>
      </c>
      <c r="CT34" s="23">
        <f t="shared" ca="1" si="58"/>
        <v>7800</v>
      </c>
      <c r="CU34" s="23">
        <f t="shared" ca="1" si="65"/>
        <v>42000</v>
      </c>
      <c r="CV34" s="23">
        <f t="shared" ca="1" si="66"/>
        <v>21000</v>
      </c>
      <c r="CY34" s="23">
        <f t="shared" ca="1" si="67"/>
        <v>72000</v>
      </c>
      <c r="CZ34" s="23">
        <f t="shared" ca="1" si="68"/>
        <v>36000</v>
      </c>
      <c r="DA34" s="23">
        <f t="shared" ca="1" si="85"/>
        <v>99000</v>
      </c>
      <c r="DB34" s="23">
        <f t="shared" ca="1" si="86"/>
        <v>49500</v>
      </c>
      <c r="DC34" s="23"/>
      <c r="DD34" s="23"/>
      <c r="DE34" s="23">
        <f t="shared" ca="1" si="87"/>
        <v>240000</v>
      </c>
      <c r="DF34" s="23">
        <f t="shared" ca="1" si="88"/>
        <v>120000</v>
      </c>
      <c r="DG34" s="23">
        <f t="shared" ca="1" si="93"/>
        <v>120000</v>
      </c>
      <c r="DH34" s="23">
        <f t="shared" ca="1" si="94"/>
        <v>60000</v>
      </c>
      <c r="DI34" s="23">
        <f t="shared" ca="1" si="69"/>
        <v>127200</v>
      </c>
      <c r="DJ34" s="23">
        <f t="shared" ca="1" si="70"/>
        <v>63600</v>
      </c>
      <c r="DM34" s="23">
        <f t="shared" ca="1" si="95"/>
        <v>150000</v>
      </c>
      <c r="DN34" s="23">
        <f t="shared" ca="1" si="96"/>
        <v>75000</v>
      </c>
      <c r="DS34" s="228">
        <f t="shared" ca="1" si="30"/>
        <v>514800</v>
      </c>
      <c r="DT34" s="93">
        <f t="shared" ca="1" si="31"/>
        <v>1260000</v>
      </c>
      <c r="DU34" s="228">
        <f t="shared" ca="1" si="32"/>
        <v>1633500</v>
      </c>
      <c r="DZ34" s="23">
        <f t="shared" ca="1" si="61"/>
        <v>60000</v>
      </c>
      <c r="EA34" s="23">
        <f t="shared" ca="1" si="62"/>
        <v>30000</v>
      </c>
      <c r="EB34" s="23">
        <f t="shared" ca="1" si="71"/>
        <v>26400</v>
      </c>
      <c r="EC34" s="23">
        <f t="shared" ca="1" si="72"/>
        <v>13200</v>
      </c>
      <c r="ED34" s="23">
        <f t="shared" ca="1" si="97"/>
        <v>120000</v>
      </c>
      <c r="EE34" s="23">
        <f t="shared" ca="1" si="98"/>
        <v>60000</v>
      </c>
      <c r="EN34" s="228">
        <f t="shared" ca="1" si="16"/>
        <v>39600</v>
      </c>
      <c r="EO34" s="93">
        <f t="shared" ca="1" si="17"/>
        <v>219600</v>
      </c>
      <c r="EP34" s="93">
        <f t="shared" ca="1" si="18"/>
        <v>309600</v>
      </c>
    </row>
    <row r="35" spans="1:146" x14ac:dyDescent="0.2">
      <c r="A35" s="172">
        <f ca="1">VLOOKUP($D35,Curves!$A$2:$I$1700,9)</f>
        <v>5.4592937768970999E-2</v>
      </c>
      <c r="B35" s="86">
        <f t="shared" ca="1" si="0"/>
        <v>0.88754313256140427</v>
      </c>
      <c r="C35" s="86">
        <f t="shared" si="1"/>
        <v>30</v>
      </c>
      <c r="D35" s="139">
        <v>37712</v>
      </c>
      <c r="E35" s="173">
        <f ca="1">VLOOKUP($D35,Curves!$A$2:$H$1700,2)*$B35</f>
        <v>3.6353766709715121</v>
      </c>
      <c r="F35" s="172">
        <f ca="1">VLOOKUP($D35,Curves!$A$2:$H$1700,3)*$B35</f>
        <v>0.79878881930526391</v>
      </c>
      <c r="G35" s="172">
        <f ca="1">VLOOKUP($D35,Curves!$A$2:$H$1700,7)*$B35</f>
        <v>-0.22632349880315808</v>
      </c>
      <c r="H35" s="172">
        <f ca="1">VLOOKUP($D35,Curves!$A$2:$H$1700,5)*$B35</f>
        <v>-2.6626293976842127E-2</v>
      </c>
      <c r="I35" s="172">
        <f ca="1">VLOOKUP($D35,Curves!$A$2:$H$1700,4)*$B35</f>
        <v>-0.30620238073368444</v>
      </c>
      <c r="J35" s="174">
        <f ca="1">VLOOKUP($D35,Curves!$A$2:$H$1700,8)*$B35</f>
        <v>0.93635800485228149</v>
      </c>
      <c r="K35" s="172">
        <f t="shared" ca="1" si="2"/>
        <v>26.968807176783706</v>
      </c>
      <c r="L35" s="140">
        <f ca="1">VLOOKUP($D35,Curves!$N$2:$T$2600,2)*$B35</f>
        <v>43.637921952959815</v>
      </c>
      <c r="M35" s="141">
        <f ca="1">VLOOKUP($D35,Curves!$N$2:$T$2600,3)*$B35</f>
        <v>21.818960976479907</v>
      </c>
      <c r="N35" s="181">
        <f t="shared" ca="1" si="3"/>
        <v>1</v>
      </c>
      <c r="O35" s="182">
        <f t="shared" ca="1" si="4"/>
        <v>0</v>
      </c>
      <c r="P35" s="173">
        <f t="shared" ca="1" si="5"/>
        <v>36.288010068678453</v>
      </c>
      <c r="Q35" s="140">
        <f ca="1">VLOOKUP($D35,Curves!$N$2:$T$2600,4)*$B35</f>
        <v>43.637921952959815</v>
      </c>
      <c r="R35" s="141">
        <f ca="1">VLOOKUP($D35,Curves!$N$2:$T$2600,5)*$B35</f>
        <v>21.818960976479907</v>
      </c>
      <c r="S35" s="181">
        <f t="shared" ca="1" si="6"/>
        <v>1</v>
      </c>
      <c r="T35" s="182">
        <f t="shared" ca="1" si="7"/>
        <v>0</v>
      </c>
      <c r="U35" s="151">
        <f t="shared" ca="1" si="8"/>
        <v>27.567898791262653</v>
      </c>
      <c r="V35" s="151">
        <f t="shared" ca="1" si="9"/>
        <v>29.065627827460023</v>
      </c>
      <c r="W35" s="151">
        <f t="shared" ca="1" si="10"/>
        <v>26.968807176783706</v>
      </c>
      <c r="X35" s="343">
        <f ca="1">VLOOKUP($D35,[2]CurveFetch!$D$8:$S$13000,16,0)*$B35</f>
        <v>43.637921952959815</v>
      </c>
      <c r="Y35" s="141">
        <f ca="1">VLOOKUP($D35,Curves!$N$2:$T$2600,7)*$B35</f>
        <v>21.818960976479907</v>
      </c>
      <c r="Z35" s="200">
        <f t="shared" ca="1" si="11"/>
        <v>1</v>
      </c>
      <c r="AA35" s="181">
        <f t="shared" ca="1" si="12"/>
        <v>0</v>
      </c>
      <c r="AB35" s="181">
        <f t="shared" ca="1" si="13"/>
        <v>1</v>
      </c>
      <c r="AC35" s="181">
        <f t="shared" ca="1" si="13"/>
        <v>1</v>
      </c>
      <c r="AD35" s="181">
        <f t="shared" ca="1" si="14"/>
        <v>1</v>
      </c>
      <c r="AE35" s="182">
        <f t="shared" ca="1" si="15"/>
        <v>0</v>
      </c>
      <c r="AF35" s="23">
        <f t="shared" ca="1" si="41"/>
        <v>5880</v>
      </c>
      <c r="AG35" s="23">
        <f t="shared" ca="1" si="42"/>
        <v>0</v>
      </c>
      <c r="AH35" s="23">
        <f t="shared" ca="1" si="63"/>
        <v>48000</v>
      </c>
      <c r="AI35" s="23">
        <f t="shared" ca="1" si="64"/>
        <v>0</v>
      </c>
      <c r="AJ35" s="23">
        <f t="shared" ca="1" si="79"/>
        <v>54000</v>
      </c>
      <c r="AK35" s="23">
        <f t="shared" ca="1" si="80"/>
        <v>0</v>
      </c>
      <c r="AL35" s="23">
        <f t="shared" ca="1" si="89"/>
        <v>60000</v>
      </c>
      <c r="AM35" s="23">
        <f t="shared" ca="1" si="90"/>
        <v>0</v>
      </c>
      <c r="AN35" s="23">
        <f t="shared" ca="1" si="99"/>
        <v>60000</v>
      </c>
      <c r="AO35" s="23">
        <f t="shared" ca="1" si="100"/>
        <v>0</v>
      </c>
      <c r="AP35" s="23">
        <f t="shared" ca="1" si="91"/>
        <v>86400</v>
      </c>
      <c r="AQ35" s="23">
        <f t="shared" ca="1" si="92"/>
        <v>0</v>
      </c>
      <c r="AV35" s="228">
        <f t="shared" ca="1" si="19"/>
        <v>152280</v>
      </c>
      <c r="AW35" s="26">
        <f t="shared" ca="1" si="20"/>
        <v>254280</v>
      </c>
      <c r="AX35" s="228">
        <f t="shared" ca="1" si="21"/>
        <v>314280</v>
      </c>
      <c r="AY35" s="23">
        <f t="shared" ca="1" si="35"/>
        <v>62400</v>
      </c>
      <c r="AZ35" s="23">
        <f t="shared" ca="1" si="36"/>
        <v>0</v>
      </c>
      <c r="BA35" s="23">
        <f t="shared" ca="1" si="43"/>
        <v>60000</v>
      </c>
      <c r="BB35" s="23">
        <f t="shared" ca="1" si="44"/>
        <v>0</v>
      </c>
      <c r="BC35" s="23">
        <f t="shared" ca="1" si="37"/>
        <v>10560</v>
      </c>
      <c r="BD35" s="23">
        <f t="shared" ca="1" si="38"/>
        <v>0</v>
      </c>
      <c r="BE35" s="23">
        <f t="shared" ca="1" si="47"/>
        <v>6120</v>
      </c>
      <c r="BF35" s="23">
        <f t="shared" ca="1" si="48"/>
        <v>0</v>
      </c>
      <c r="BG35" s="23">
        <f t="shared" ca="1" si="53"/>
        <v>20400</v>
      </c>
      <c r="BH35" s="23">
        <f t="shared" ca="1" si="54"/>
        <v>0</v>
      </c>
      <c r="BI35" s="23">
        <f t="shared" ca="1" si="75"/>
        <v>105600</v>
      </c>
      <c r="BJ35" s="23">
        <f t="shared" ca="1" si="76"/>
        <v>0</v>
      </c>
      <c r="BK35" s="23">
        <f t="shared" ca="1" si="77"/>
        <v>127200</v>
      </c>
      <c r="BL35" s="23">
        <f t="shared" ca="1" si="78"/>
        <v>0</v>
      </c>
      <c r="BM35" s="23">
        <f t="shared" ca="1" si="81"/>
        <v>60000</v>
      </c>
      <c r="BN35" s="23">
        <f t="shared" ca="1" si="82"/>
        <v>0</v>
      </c>
      <c r="BO35" s="23">
        <f t="shared" ref="BO35:BO98" ca="1" si="101">$BO$7*$J$2*$J$5*$S35</f>
        <v>63600</v>
      </c>
      <c r="BP35" s="23">
        <f t="shared" ref="BP35:BP98" ca="1" si="102">$BO$7*$J$3*$J$5*$T35</f>
        <v>0</v>
      </c>
      <c r="BW35" s="389">
        <f t="shared" ca="1" si="22"/>
        <v>371880</v>
      </c>
      <c r="BX35" s="224">
        <f t="shared" ca="1" si="23"/>
        <v>371880</v>
      </c>
      <c r="BY35" s="93">
        <f t="shared" ca="1" si="24"/>
        <v>515880</v>
      </c>
      <c r="BZ35" s="23">
        <f t="shared" ca="1" si="51"/>
        <v>125760</v>
      </c>
      <c r="CA35" s="23">
        <f t="shared" ca="1" si="52"/>
        <v>0</v>
      </c>
      <c r="CB35" s="23">
        <f t="shared" ca="1" si="83"/>
        <v>115200</v>
      </c>
      <c r="CC35" s="23">
        <f t="shared" ca="1" si="84"/>
        <v>0</v>
      </c>
      <c r="CF35" s="228">
        <f t="shared" ca="1" si="25"/>
        <v>125760</v>
      </c>
      <c r="CG35" s="224">
        <f t="shared" ca="1" si="26"/>
        <v>240960</v>
      </c>
      <c r="CH35" s="228">
        <f t="shared" ca="1" si="27"/>
        <v>240960</v>
      </c>
      <c r="CI35" s="23">
        <f t="shared" ca="1" si="28"/>
        <v>65400</v>
      </c>
      <c r="CJ35" s="23">
        <f t="shared" ca="1" si="29"/>
        <v>32700</v>
      </c>
      <c r="CK35" s="23">
        <f t="shared" ca="1" si="33"/>
        <v>62400</v>
      </c>
      <c r="CL35" s="23">
        <f t="shared" ca="1" si="34"/>
        <v>31200</v>
      </c>
      <c r="CM35" s="23">
        <f t="shared" ca="1" si="39"/>
        <v>60000</v>
      </c>
      <c r="CN35" s="23">
        <f t="shared" ca="1" si="40"/>
        <v>30000</v>
      </c>
      <c r="CO35" s="23">
        <f t="shared" ca="1" si="49"/>
        <v>8400</v>
      </c>
      <c r="CP35" s="23">
        <f t="shared" ca="1" si="50"/>
        <v>4200</v>
      </c>
      <c r="CQ35" s="23">
        <f t="shared" ca="1" si="55"/>
        <v>27000</v>
      </c>
      <c r="CR35" s="23">
        <f t="shared" ca="1" si="56"/>
        <v>13500</v>
      </c>
      <c r="CS35" s="23">
        <f t="shared" ca="1" si="57"/>
        <v>15600</v>
      </c>
      <c r="CT35" s="23">
        <f t="shared" ca="1" si="58"/>
        <v>7800</v>
      </c>
      <c r="CU35" s="23">
        <f t="shared" ca="1" si="65"/>
        <v>42000</v>
      </c>
      <c r="CV35" s="23">
        <f t="shared" ca="1" si="66"/>
        <v>21000</v>
      </c>
      <c r="CY35" s="23">
        <f t="shared" ca="1" si="67"/>
        <v>72000</v>
      </c>
      <c r="CZ35" s="23">
        <f t="shared" ca="1" si="68"/>
        <v>36000</v>
      </c>
      <c r="DA35" s="23">
        <f t="shared" ca="1" si="85"/>
        <v>99000</v>
      </c>
      <c r="DB35" s="23">
        <f t="shared" ca="1" si="86"/>
        <v>49500</v>
      </c>
      <c r="DC35" s="23"/>
      <c r="DD35" s="23"/>
      <c r="DE35" s="23">
        <f t="shared" ca="1" si="87"/>
        <v>240000</v>
      </c>
      <c r="DF35" s="23">
        <f t="shared" ca="1" si="88"/>
        <v>120000</v>
      </c>
      <c r="DG35" s="23">
        <f t="shared" ca="1" si="93"/>
        <v>120000</v>
      </c>
      <c r="DH35" s="23">
        <f t="shared" ca="1" si="94"/>
        <v>60000</v>
      </c>
      <c r="DI35" s="23">
        <f t="shared" ca="1" si="69"/>
        <v>127200</v>
      </c>
      <c r="DJ35" s="23">
        <f t="shared" ca="1" si="70"/>
        <v>63600</v>
      </c>
      <c r="DM35" s="23">
        <f t="shared" ca="1" si="95"/>
        <v>150000</v>
      </c>
      <c r="DN35" s="23">
        <f t="shared" ca="1" si="96"/>
        <v>75000</v>
      </c>
      <c r="DS35" s="228">
        <f t="shared" ca="1" si="30"/>
        <v>514800</v>
      </c>
      <c r="DT35" s="93">
        <f t="shared" ca="1" si="31"/>
        <v>1260000</v>
      </c>
      <c r="DU35" s="228">
        <f t="shared" ca="1" si="32"/>
        <v>1633500</v>
      </c>
      <c r="DZ35" s="23">
        <f t="shared" ca="1" si="61"/>
        <v>60000</v>
      </c>
      <c r="EA35" s="23">
        <f t="shared" ca="1" si="62"/>
        <v>30000</v>
      </c>
      <c r="EB35" s="23">
        <f t="shared" ca="1" si="71"/>
        <v>26400</v>
      </c>
      <c r="EC35" s="23">
        <f t="shared" ca="1" si="72"/>
        <v>13200</v>
      </c>
      <c r="ED35" s="23">
        <f t="shared" ca="1" si="97"/>
        <v>120000</v>
      </c>
      <c r="EE35" s="23">
        <f t="shared" ca="1" si="98"/>
        <v>60000</v>
      </c>
      <c r="EN35" s="228">
        <f t="shared" ca="1" si="16"/>
        <v>39600</v>
      </c>
      <c r="EO35" s="93">
        <f t="shared" ca="1" si="17"/>
        <v>219600</v>
      </c>
      <c r="EP35" s="93">
        <f t="shared" ca="1" si="18"/>
        <v>309600</v>
      </c>
    </row>
    <row r="36" spans="1:146" x14ac:dyDescent="0.2">
      <c r="A36" s="172">
        <f ca="1">VLOOKUP($D36,Curves!$A$2:$I$1700,9)</f>
        <v>5.4691573946262999E-2</v>
      </c>
      <c r="B36" s="86">
        <f t="shared" ca="1" si="0"/>
        <v>0.88343053244828529</v>
      </c>
      <c r="C36" s="86">
        <f t="shared" si="1"/>
        <v>31</v>
      </c>
      <c r="D36" s="139">
        <v>37742</v>
      </c>
      <c r="E36" s="173">
        <f ca="1">VLOOKUP($D36,Curves!$A$2:$H$1700,2)*$B36</f>
        <v>3.5522741709745551</v>
      </c>
      <c r="F36" s="172">
        <f ca="1">VLOOKUP($D36,Curves!$A$2:$H$1700,3)*$B36</f>
        <v>0.79508747920345679</v>
      </c>
      <c r="G36" s="172">
        <f ca="1">VLOOKUP($D36,Curves!$A$2:$H$1700,7)*$B36</f>
        <v>-0.22527478577431276</v>
      </c>
      <c r="H36" s="172">
        <f ca="1">VLOOKUP($D36,Curves!$A$2:$H$1700,5)*$B36</f>
        <v>-2.6502915973448556E-2</v>
      </c>
      <c r="I36" s="172">
        <f ca="1">VLOOKUP($D36,Curves!$A$2:$H$1700,4)*$B36</f>
        <v>-0.30478353369465838</v>
      </c>
      <c r="J36" s="174">
        <f ca="1">VLOOKUP($D36,Curves!$A$2:$H$1700,8)*$B36</f>
        <v>0.93201921173294089</v>
      </c>
      <c r="K36" s="172">
        <f t="shared" ca="1" si="2"/>
        <v>26.356179779599227</v>
      </c>
      <c r="L36" s="140">
        <f ca="1">VLOOKUP($D36,Curves!$N$2:$T$2600,2)*$B36</f>
        <v>47.852869994179514</v>
      </c>
      <c r="M36" s="141">
        <f ca="1">VLOOKUP($D36,Curves!$N$2:$T$2600,3)*$B36</f>
        <v>23.926434997089757</v>
      </c>
      <c r="N36" s="181">
        <f t="shared" ca="1" si="3"/>
        <v>1</v>
      </c>
      <c r="O36" s="182">
        <f t="shared" ca="1" si="4"/>
        <v>0</v>
      </c>
      <c r="P36" s="173">
        <f t="shared" ca="1" si="5"/>
        <v>35.632200370306222</v>
      </c>
      <c r="Q36" s="140">
        <f ca="1">VLOOKUP($D36,Curves!$N$2:$T$2600,4)*$B36</f>
        <v>47.852869994179514</v>
      </c>
      <c r="R36" s="141">
        <f ca="1">VLOOKUP($D36,Curves!$N$2:$T$2600,5)*$B36</f>
        <v>23.926434997089757</v>
      </c>
      <c r="S36" s="181">
        <f t="shared" ca="1" si="6"/>
        <v>1</v>
      </c>
      <c r="T36" s="182">
        <f t="shared" ca="1" si="7"/>
        <v>0</v>
      </c>
      <c r="U36" s="151">
        <f t="shared" ca="1" si="8"/>
        <v>26.952495389001818</v>
      </c>
      <c r="V36" s="151">
        <f t="shared" ca="1" si="9"/>
        <v>28.443284412508302</v>
      </c>
      <c r="W36" s="151">
        <f t="shared" ca="1" si="10"/>
        <v>26.356179779599227</v>
      </c>
      <c r="X36" s="343">
        <f ca="1">VLOOKUP($D36,[2]CurveFetch!$D$8:$S$13000,16,0)*$B36</f>
        <v>47.852869994179514</v>
      </c>
      <c r="Y36" s="141">
        <f ca="1">VLOOKUP($D36,Curves!$N$2:$T$2600,7)*$B36</f>
        <v>23.926434997089757</v>
      </c>
      <c r="Z36" s="200">
        <f t="shared" ca="1" si="11"/>
        <v>1</v>
      </c>
      <c r="AA36" s="181">
        <f t="shared" ca="1" si="12"/>
        <v>0</v>
      </c>
      <c r="AB36" s="181">
        <f t="shared" ca="1" si="13"/>
        <v>1</v>
      </c>
      <c r="AC36" s="181">
        <f t="shared" ca="1" si="13"/>
        <v>1</v>
      </c>
      <c r="AD36" s="181">
        <f t="shared" ca="1" si="14"/>
        <v>1</v>
      </c>
      <c r="AE36" s="182">
        <f t="shared" ca="1" si="15"/>
        <v>0</v>
      </c>
      <c r="AF36" s="23">
        <f t="shared" ca="1" si="41"/>
        <v>5880</v>
      </c>
      <c r="AG36" s="23">
        <f t="shared" ca="1" si="42"/>
        <v>0</v>
      </c>
      <c r="AH36" s="23">
        <f t="shared" ca="1" si="63"/>
        <v>48000</v>
      </c>
      <c r="AI36" s="23">
        <f t="shared" ca="1" si="64"/>
        <v>0</v>
      </c>
      <c r="AJ36" s="23">
        <f t="shared" ca="1" si="79"/>
        <v>54000</v>
      </c>
      <c r="AK36" s="23">
        <f t="shared" ca="1" si="80"/>
        <v>0</v>
      </c>
      <c r="AL36" s="23">
        <f t="shared" ca="1" si="89"/>
        <v>60000</v>
      </c>
      <c r="AM36" s="23">
        <f t="shared" ca="1" si="90"/>
        <v>0</v>
      </c>
      <c r="AN36" s="23">
        <f t="shared" ca="1" si="99"/>
        <v>60000</v>
      </c>
      <c r="AO36" s="23">
        <f t="shared" ca="1" si="100"/>
        <v>0</v>
      </c>
      <c r="AP36" s="23">
        <f t="shared" ca="1" si="91"/>
        <v>86400</v>
      </c>
      <c r="AQ36" s="23">
        <f t="shared" ca="1" si="92"/>
        <v>0</v>
      </c>
      <c r="AV36" s="228">
        <f t="shared" ca="1" si="19"/>
        <v>152280</v>
      </c>
      <c r="AW36" s="26">
        <f t="shared" ca="1" si="20"/>
        <v>254280</v>
      </c>
      <c r="AX36" s="228">
        <f t="shared" ca="1" si="21"/>
        <v>314280</v>
      </c>
      <c r="AY36" s="23">
        <f t="shared" ca="1" si="35"/>
        <v>62400</v>
      </c>
      <c r="AZ36" s="23">
        <f t="shared" ca="1" si="36"/>
        <v>0</v>
      </c>
      <c r="BA36" s="23">
        <f t="shared" ca="1" si="43"/>
        <v>60000</v>
      </c>
      <c r="BB36" s="23">
        <f t="shared" ca="1" si="44"/>
        <v>0</v>
      </c>
      <c r="BC36" s="23">
        <f t="shared" ca="1" si="37"/>
        <v>10560</v>
      </c>
      <c r="BD36" s="23">
        <f t="shared" ca="1" si="38"/>
        <v>0</v>
      </c>
      <c r="BE36" s="23">
        <f t="shared" ca="1" si="47"/>
        <v>6120</v>
      </c>
      <c r="BF36" s="23">
        <f t="shared" ca="1" si="48"/>
        <v>0</v>
      </c>
      <c r="BG36" s="23">
        <f t="shared" ca="1" si="53"/>
        <v>20400</v>
      </c>
      <c r="BH36" s="23">
        <f t="shared" ca="1" si="54"/>
        <v>0</v>
      </c>
      <c r="BI36" s="23">
        <f t="shared" ca="1" si="75"/>
        <v>105600</v>
      </c>
      <c r="BJ36" s="23">
        <f t="shared" ca="1" si="76"/>
        <v>0</v>
      </c>
      <c r="BK36" s="23">
        <f t="shared" ca="1" si="77"/>
        <v>127200</v>
      </c>
      <c r="BL36" s="23">
        <f t="shared" ca="1" si="78"/>
        <v>0</v>
      </c>
      <c r="BM36" s="23">
        <f t="shared" ca="1" si="81"/>
        <v>60000</v>
      </c>
      <c r="BN36" s="23">
        <f t="shared" ca="1" si="82"/>
        <v>0</v>
      </c>
      <c r="BO36" s="23">
        <f t="shared" ca="1" si="101"/>
        <v>63600</v>
      </c>
      <c r="BP36" s="23">
        <f t="shared" ca="1" si="102"/>
        <v>0</v>
      </c>
      <c r="BW36" s="389">
        <f t="shared" ca="1" si="22"/>
        <v>371880</v>
      </c>
      <c r="BX36" s="224">
        <f t="shared" ca="1" si="23"/>
        <v>371880</v>
      </c>
      <c r="BY36" s="93">
        <f t="shared" ca="1" si="24"/>
        <v>515880</v>
      </c>
      <c r="BZ36" s="23">
        <f t="shared" ca="1" si="51"/>
        <v>125760</v>
      </c>
      <c r="CA36" s="23">
        <f t="shared" ca="1" si="52"/>
        <v>0</v>
      </c>
      <c r="CB36" s="23">
        <f t="shared" ca="1" si="83"/>
        <v>115200</v>
      </c>
      <c r="CC36" s="23">
        <f t="shared" ca="1" si="84"/>
        <v>0</v>
      </c>
      <c r="CF36" s="228">
        <f t="shared" ca="1" si="25"/>
        <v>125760</v>
      </c>
      <c r="CG36" s="224">
        <f t="shared" ca="1" si="26"/>
        <v>240960</v>
      </c>
      <c r="CH36" s="228">
        <f t="shared" ca="1" si="27"/>
        <v>240960</v>
      </c>
      <c r="CI36" s="23">
        <f t="shared" ca="1" si="28"/>
        <v>65400</v>
      </c>
      <c r="CJ36" s="23">
        <f t="shared" ca="1" si="29"/>
        <v>32700</v>
      </c>
      <c r="CK36" s="23">
        <f t="shared" ca="1" si="33"/>
        <v>62400</v>
      </c>
      <c r="CL36" s="23">
        <f t="shared" ca="1" si="34"/>
        <v>31200</v>
      </c>
      <c r="CM36" s="23">
        <f t="shared" ca="1" si="39"/>
        <v>60000</v>
      </c>
      <c r="CN36" s="23">
        <f t="shared" ca="1" si="40"/>
        <v>30000</v>
      </c>
      <c r="CO36" s="23">
        <f t="shared" ca="1" si="49"/>
        <v>8400</v>
      </c>
      <c r="CP36" s="23">
        <f t="shared" ca="1" si="50"/>
        <v>4200</v>
      </c>
      <c r="CQ36" s="23">
        <f t="shared" ca="1" si="55"/>
        <v>27000</v>
      </c>
      <c r="CR36" s="23">
        <f t="shared" ca="1" si="56"/>
        <v>13500</v>
      </c>
      <c r="CS36" s="23">
        <f t="shared" ca="1" si="57"/>
        <v>15600</v>
      </c>
      <c r="CT36" s="23">
        <f t="shared" ca="1" si="58"/>
        <v>7800</v>
      </c>
      <c r="CU36" s="23">
        <f t="shared" ca="1" si="65"/>
        <v>42000</v>
      </c>
      <c r="CV36" s="23">
        <f t="shared" ca="1" si="66"/>
        <v>21000</v>
      </c>
      <c r="CY36" s="23">
        <f t="shared" ca="1" si="67"/>
        <v>72000</v>
      </c>
      <c r="CZ36" s="23">
        <f t="shared" ca="1" si="68"/>
        <v>36000</v>
      </c>
      <c r="DA36" s="23">
        <f t="shared" ca="1" si="85"/>
        <v>99000</v>
      </c>
      <c r="DB36" s="23">
        <f t="shared" ca="1" si="86"/>
        <v>49500</v>
      </c>
      <c r="DC36" s="23"/>
      <c r="DD36" s="23"/>
      <c r="DE36" s="23">
        <f t="shared" ca="1" si="87"/>
        <v>240000</v>
      </c>
      <c r="DF36" s="23">
        <f t="shared" ca="1" si="88"/>
        <v>120000</v>
      </c>
      <c r="DG36" s="23">
        <f t="shared" ca="1" si="93"/>
        <v>120000</v>
      </c>
      <c r="DH36" s="23">
        <f t="shared" ca="1" si="94"/>
        <v>60000</v>
      </c>
      <c r="DI36" s="23">
        <f t="shared" ca="1" si="69"/>
        <v>127200</v>
      </c>
      <c r="DJ36" s="23">
        <f t="shared" ca="1" si="70"/>
        <v>63600</v>
      </c>
      <c r="DM36" s="23">
        <f t="shared" ca="1" si="95"/>
        <v>150000</v>
      </c>
      <c r="DN36" s="23">
        <f t="shared" ca="1" si="96"/>
        <v>75000</v>
      </c>
      <c r="DS36" s="228">
        <f t="shared" ca="1" si="30"/>
        <v>514800</v>
      </c>
      <c r="DT36" s="93">
        <f t="shared" ca="1" si="31"/>
        <v>1260000</v>
      </c>
      <c r="DU36" s="228">
        <f t="shared" ca="1" si="32"/>
        <v>1633500</v>
      </c>
      <c r="DZ36" s="23">
        <f t="shared" ca="1" si="61"/>
        <v>60000</v>
      </c>
      <c r="EA36" s="23">
        <f t="shared" ca="1" si="62"/>
        <v>30000</v>
      </c>
      <c r="EB36" s="23">
        <f t="shared" ca="1" si="71"/>
        <v>26400</v>
      </c>
      <c r="EC36" s="23">
        <f t="shared" ca="1" si="72"/>
        <v>13200</v>
      </c>
      <c r="ED36" s="23">
        <f t="shared" ca="1" si="97"/>
        <v>120000</v>
      </c>
      <c r="EE36" s="23">
        <f t="shared" ca="1" si="98"/>
        <v>60000</v>
      </c>
      <c r="EN36" s="228">
        <f t="shared" ca="1" si="16"/>
        <v>39600</v>
      </c>
      <c r="EO36" s="93">
        <f t="shared" ca="1" si="17"/>
        <v>219600</v>
      </c>
      <c r="EP36" s="93">
        <f t="shared" ca="1" si="18"/>
        <v>309600</v>
      </c>
    </row>
    <row r="37" spans="1:146" x14ac:dyDescent="0.2">
      <c r="A37" s="172">
        <f ca="1">VLOOKUP($D37,Curves!$A$2:$I$1700,9)</f>
        <v>5.4793497999535999E-2</v>
      </c>
      <c r="B37" s="86">
        <f t="shared" ca="1" si="0"/>
        <v>0.87918630687425503</v>
      </c>
      <c r="C37" s="86">
        <f t="shared" si="1"/>
        <v>30</v>
      </c>
      <c r="D37" s="139">
        <v>37773</v>
      </c>
      <c r="E37" s="173">
        <f ca="1">VLOOKUP($D37,Curves!$A$2:$H$1700,2)*$B37</f>
        <v>3.5387248851688766</v>
      </c>
      <c r="F37" s="172">
        <f ca="1">VLOOKUP($D37,Curves!$A$2:$H$1700,3)*$B37</f>
        <v>0.79126767618682958</v>
      </c>
      <c r="G37" s="172">
        <f ca="1">VLOOKUP($D37,Curves!$A$2:$H$1700,7)*$B37</f>
        <v>-0.22419250825293505</v>
      </c>
      <c r="H37" s="172">
        <f ca="1">VLOOKUP($D37,Curves!$A$2:$H$1700,5)*$B37</f>
        <v>-2.6375589206227651E-2</v>
      </c>
      <c r="I37" s="172">
        <f ca="1">VLOOKUP($D37,Curves!$A$2:$H$1700,4)*$B37</f>
        <v>-0.30331927587161794</v>
      </c>
      <c r="J37" s="174">
        <f ca="1">VLOOKUP($D37,Curves!$A$2:$H$1700,8)*$B37</f>
        <v>0.92754155375233904</v>
      </c>
      <c r="K37" s="172">
        <f t="shared" ca="1" si="2"/>
        <v>26.265542069729438</v>
      </c>
      <c r="L37" s="140">
        <f ca="1">VLOOKUP($D37,Curves!$N$2:$T$2600,2)*$B37</f>
        <v>69.602630274944843</v>
      </c>
      <c r="M37" s="141">
        <f ca="1">VLOOKUP($D37,Curves!$N$2:$T$2600,3)*$B37</f>
        <v>34.801315137472422</v>
      </c>
      <c r="N37" s="181">
        <f t="shared" ca="1" si="3"/>
        <v>1</v>
      </c>
      <c r="O37" s="182">
        <f t="shared" ca="1" si="4"/>
        <v>1</v>
      </c>
      <c r="P37" s="173">
        <f t="shared" ca="1" si="5"/>
        <v>35.496998291909122</v>
      </c>
      <c r="Q37" s="140">
        <f ca="1">VLOOKUP($D37,Curves!$N$2:$T$2600,4)*$B37</f>
        <v>69.602630274944843</v>
      </c>
      <c r="R37" s="141">
        <f ca="1">VLOOKUP($D37,Curves!$N$2:$T$2600,5)*$B37</f>
        <v>34.801315137472422</v>
      </c>
      <c r="S37" s="181">
        <f t="shared" ca="1" si="6"/>
        <v>1</v>
      </c>
      <c r="T37" s="182">
        <f t="shared" ca="1" si="7"/>
        <v>0</v>
      </c>
      <c r="U37" s="151">
        <f t="shared" ca="1" si="8"/>
        <v>26.85899282686956</v>
      </c>
      <c r="V37" s="151">
        <f t="shared" ca="1" si="9"/>
        <v>28.342619719719867</v>
      </c>
      <c r="W37" s="151">
        <f t="shared" ca="1" si="10"/>
        <v>26.265542069729438</v>
      </c>
      <c r="X37" s="343">
        <f ca="1">VLOOKUP($D37,[2]CurveFetch!$D$8:$S$13000,16,0)*$B37</f>
        <v>69.602630274944843</v>
      </c>
      <c r="Y37" s="141">
        <f ca="1">VLOOKUP($D37,Curves!$N$2:$T$2600,7)*$B37</f>
        <v>34.801315137472422</v>
      </c>
      <c r="Z37" s="200">
        <f t="shared" ca="1" si="11"/>
        <v>1</v>
      </c>
      <c r="AA37" s="181">
        <f t="shared" ca="1" si="12"/>
        <v>1</v>
      </c>
      <c r="AB37" s="181">
        <f t="shared" ca="1" si="13"/>
        <v>1</v>
      </c>
      <c r="AC37" s="181">
        <f t="shared" ca="1" si="13"/>
        <v>1</v>
      </c>
      <c r="AD37" s="181">
        <f t="shared" ca="1" si="14"/>
        <v>1</v>
      </c>
      <c r="AE37" s="182">
        <f t="shared" ca="1" si="15"/>
        <v>1</v>
      </c>
      <c r="AF37" s="23">
        <f t="shared" ca="1" si="41"/>
        <v>5880</v>
      </c>
      <c r="AG37" s="23">
        <f t="shared" ca="1" si="42"/>
        <v>5880</v>
      </c>
      <c r="AH37" s="23">
        <f t="shared" ca="1" si="63"/>
        <v>48000</v>
      </c>
      <c r="AI37" s="23">
        <f t="shared" ca="1" si="64"/>
        <v>48000</v>
      </c>
      <c r="AJ37" s="23">
        <f t="shared" ca="1" si="79"/>
        <v>54000</v>
      </c>
      <c r="AK37" s="23">
        <f t="shared" ca="1" si="80"/>
        <v>54000</v>
      </c>
      <c r="AL37" s="23">
        <f t="shared" ca="1" si="89"/>
        <v>60000</v>
      </c>
      <c r="AM37" s="23">
        <f t="shared" ca="1" si="90"/>
        <v>30000</v>
      </c>
      <c r="AN37" s="23">
        <f t="shared" ca="1" si="99"/>
        <v>60000</v>
      </c>
      <c r="AO37" s="23">
        <f t="shared" ca="1" si="100"/>
        <v>30000</v>
      </c>
      <c r="AP37" s="23">
        <f t="shared" ca="1" si="91"/>
        <v>86400</v>
      </c>
      <c r="AQ37" s="23">
        <f t="shared" ca="1" si="92"/>
        <v>30000</v>
      </c>
      <c r="AR37" s="23">
        <f t="shared" ref="AR37:AR100" ca="1" si="103">$AR$7*$J$2*$J$5*$N37</f>
        <v>61200</v>
      </c>
      <c r="AS37" s="23">
        <f t="shared" ref="AS37:AS100" ca="1" si="104">$AR$7*$J$3*$J$5*$O37</f>
        <v>30600</v>
      </c>
      <c r="AV37" s="228">
        <f t="shared" ca="1" si="19"/>
        <v>218160</v>
      </c>
      <c r="AW37" s="26">
        <f t="shared" ca="1" si="20"/>
        <v>513960</v>
      </c>
      <c r="AX37" s="228">
        <f t="shared" ca="1" si="21"/>
        <v>603960</v>
      </c>
      <c r="AY37" s="23">
        <f t="shared" ca="1" si="35"/>
        <v>62400</v>
      </c>
      <c r="AZ37" s="23">
        <f t="shared" ca="1" si="36"/>
        <v>0</v>
      </c>
      <c r="BA37" s="23">
        <f t="shared" ca="1" si="43"/>
        <v>60000</v>
      </c>
      <c r="BB37" s="23">
        <f t="shared" ca="1" si="44"/>
        <v>0</v>
      </c>
      <c r="BC37" s="23">
        <f t="shared" ca="1" si="37"/>
        <v>10560</v>
      </c>
      <c r="BD37" s="23">
        <f t="shared" ca="1" si="38"/>
        <v>0</v>
      </c>
      <c r="BE37" s="23">
        <f t="shared" ca="1" si="47"/>
        <v>6120</v>
      </c>
      <c r="BF37" s="23">
        <f t="shared" ca="1" si="48"/>
        <v>0</v>
      </c>
      <c r="BG37" s="23">
        <f t="shared" ca="1" si="53"/>
        <v>20400</v>
      </c>
      <c r="BH37" s="23">
        <f t="shared" ca="1" si="54"/>
        <v>0</v>
      </c>
      <c r="BI37" s="23">
        <f t="shared" ca="1" si="75"/>
        <v>105600</v>
      </c>
      <c r="BJ37" s="23">
        <f t="shared" ca="1" si="76"/>
        <v>0</v>
      </c>
      <c r="BK37" s="23">
        <f t="shared" ca="1" si="77"/>
        <v>127200</v>
      </c>
      <c r="BL37" s="23">
        <f t="shared" ca="1" si="78"/>
        <v>0</v>
      </c>
      <c r="BM37" s="23">
        <f t="shared" ca="1" si="81"/>
        <v>60000</v>
      </c>
      <c r="BN37" s="23">
        <f t="shared" ca="1" si="82"/>
        <v>0</v>
      </c>
      <c r="BO37" s="23">
        <f t="shared" ca="1" si="101"/>
        <v>63600</v>
      </c>
      <c r="BP37" s="23">
        <f t="shared" ca="1" si="102"/>
        <v>0</v>
      </c>
      <c r="BW37" s="389">
        <f t="shared" ca="1" si="22"/>
        <v>371880</v>
      </c>
      <c r="BX37" s="224">
        <f t="shared" ca="1" si="23"/>
        <v>371880</v>
      </c>
      <c r="BY37" s="93">
        <f t="shared" ca="1" si="24"/>
        <v>515880</v>
      </c>
      <c r="BZ37" s="23">
        <f t="shared" ca="1" si="51"/>
        <v>125760</v>
      </c>
      <c r="CA37" s="23">
        <f t="shared" ca="1" si="52"/>
        <v>62880</v>
      </c>
      <c r="CB37" s="23">
        <f t="shared" ca="1" si="83"/>
        <v>115200</v>
      </c>
      <c r="CC37" s="23">
        <f t="shared" ca="1" si="84"/>
        <v>57600</v>
      </c>
      <c r="CF37" s="228">
        <f t="shared" ca="1" si="25"/>
        <v>188640</v>
      </c>
      <c r="CG37" s="224">
        <f t="shared" ca="1" si="26"/>
        <v>361440</v>
      </c>
      <c r="CH37" s="228">
        <f t="shared" ca="1" si="27"/>
        <v>361440</v>
      </c>
      <c r="CI37" s="23">
        <f t="shared" ca="1" si="28"/>
        <v>65400</v>
      </c>
      <c r="CJ37" s="23">
        <f t="shared" ca="1" si="29"/>
        <v>32700</v>
      </c>
      <c r="CK37" s="23">
        <f t="shared" ca="1" si="33"/>
        <v>62400</v>
      </c>
      <c r="CL37" s="23">
        <f t="shared" ca="1" si="34"/>
        <v>31200</v>
      </c>
      <c r="CM37" s="23">
        <f t="shared" ca="1" si="39"/>
        <v>60000</v>
      </c>
      <c r="CN37" s="23">
        <f t="shared" ca="1" si="40"/>
        <v>30000</v>
      </c>
      <c r="CO37" s="23">
        <f t="shared" ca="1" si="49"/>
        <v>8400</v>
      </c>
      <c r="CP37" s="23">
        <f t="shared" ca="1" si="50"/>
        <v>4200</v>
      </c>
      <c r="CQ37" s="23">
        <f t="shared" ca="1" si="55"/>
        <v>27000</v>
      </c>
      <c r="CR37" s="23">
        <f t="shared" ca="1" si="56"/>
        <v>13500</v>
      </c>
      <c r="CS37" s="23">
        <f t="shared" ca="1" si="57"/>
        <v>15600</v>
      </c>
      <c r="CT37" s="23">
        <f t="shared" ca="1" si="58"/>
        <v>7800</v>
      </c>
      <c r="CU37" s="23">
        <f t="shared" ca="1" si="65"/>
        <v>42000</v>
      </c>
      <c r="CV37" s="23">
        <f t="shared" ca="1" si="66"/>
        <v>21000</v>
      </c>
      <c r="CY37" s="23">
        <f t="shared" ca="1" si="67"/>
        <v>72000</v>
      </c>
      <c r="CZ37" s="23">
        <f t="shared" ca="1" si="68"/>
        <v>36000</v>
      </c>
      <c r="DA37" s="23">
        <f t="shared" ca="1" si="85"/>
        <v>99000</v>
      </c>
      <c r="DB37" s="23">
        <f t="shared" ca="1" si="86"/>
        <v>49500</v>
      </c>
      <c r="DC37" s="23"/>
      <c r="DD37" s="23"/>
      <c r="DE37" s="23">
        <f t="shared" ca="1" si="87"/>
        <v>240000</v>
      </c>
      <c r="DF37" s="23">
        <f t="shared" ca="1" si="88"/>
        <v>120000</v>
      </c>
      <c r="DG37" s="23">
        <f t="shared" ca="1" si="93"/>
        <v>120000</v>
      </c>
      <c r="DH37" s="23">
        <f t="shared" ca="1" si="94"/>
        <v>60000</v>
      </c>
      <c r="DI37" s="23">
        <f t="shared" ref="DI37:DI100" ca="1" si="105">$DI$7*$J$2*$J$5*$AB37</f>
        <v>127200</v>
      </c>
      <c r="DJ37" s="23">
        <f t="shared" ref="DJ37:DJ100" ca="1" si="106">$DI$7*$J$3*$J$5*$AC37</f>
        <v>63600</v>
      </c>
      <c r="DM37" s="23">
        <f t="shared" ca="1" si="95"/>
        <v>150000</v>
      </c>
      <c r="DN37" s="23">
        <f t="shared" ca="1" si="96"/>
        <v>75000</v>
      </c>
      <c r="DS37" s="228">
        <f t="shared" ca="1" si="30"/>
        <v>514800</v>
      </c>
      <c r="DT37" s="93">
        <f t="shared" ca="1" si="31"/>
        <v>1260000</v>
      </c>
      <c r="DU37" s="228">
        <f t="shared" ca="1" si="32"/>
        <v>1633500</v>
      </c>
      <c r="DZ37" s="23">
        <f t="shared" ca="1" si="61"/>
        <v>60000</v>
      </c>
      <c r="EA37" s="23">
        <f t="shared" ca="1" si="62"/>
        <v>30000</v>
      </c>
      <c r="EB37" s="23">
        <f t="shared" ca="1" si="71"/>
        <v>26400</v>
      </c>
      <c r="EC37" s="23">
        <f t="shared" ca="1" si="72"/>
        <v>13200</v>
      </c>
      <c r="ED37" s="23">
        <f t="shared" ca="1" si="97"/>
        <v>120000</v>
      </c>
      <c r="EE37" s="23">
        <f t="shared" ca="1" si="98"/>
        <v>60000</v>
      </c>
      <c r="EH37" s="23">
        <f t="shared" ref="EH37:EH100" ca="1" si="107">$EH$7*$J$2*$J$5*$AB37</f>
        <v>60000</v>
      </c>
      <c r="EI37" s="23">
        <f t="shared" ref="EI37:EI100" ca="1" si="108">$EH$7*$J$3*$J$5*$AC37</f>
        <v>30000</v>
      </c>
      <c r="EN37" s="228">
        <f t="shared" ca="1" si="16"/>
        <v>39600</v>
      </c>
      <c r="EO37" s="93">
        <f t="shared" ca="1" si="17"/>
        <v>219600</v>
      </c>
      <c r="EP37" s="93">
        <f t="shared" ca="1" si="18"/>
        <v>399600</v>
      </c>
    </row>
    <row r="38" spans="1:146" x14ac:dyDescent="0.2">
      <c r="A38" s="172">
        <f ca="1">VLOOKUP($D38,Curves!$A$2:$I$1700,9)</f>
        <v>5.4890652128645002E-2</v>
      </c>
      <c r="B38" s="86">
        <f t="shared" ca="1" si="0"/>
        <v>0.87508749614050396</v>
      </c>
      <c r="C38" s="86">
        <f t="shared" si="1"/>
        <v>31</v>
      </c>
      <c r="D38" s="139">
        <v>37803</v>
      </c>
      <c r="E38" s="173">
        <f ca="1">VLOOKUP($D38,Curves!$A$2:$H$1700,2)*$B38</f>
        <v>3.535353484407636</v>
      </c>
      <c r="F38" s="172">
        <f ca="1">VLOOKUP($D38,Curves!$A$2:$H$1700,3)*$B38</f>
        <v>0.78757874652645354</v>
      </c>
      <c r="G38" s="172">
        <f ca="1">VLOOKUP($D38,Curves!$A$2:$H$1700,7)*$B38</f>
        <v>-0.22314731151582851</v>
      </c>
      <c r="H38" s="172">
        <f ca="1">VLOOKUP($D38,Curves!$A$2:$H$1700,5)*$B38</f>
        <v>-2.6252624884215117E-2</v>
      </c>
      <c r="I38" s="172">
        <f ca="1">VLOOKUP($D38,Curves!$A$2:$H$1700,4)*$B38</f>
        <v>-0.30190518616847384</v>
      </c>
      <c r="J38" s="174">
        <f ca="1">VLOOKUP($D38,Curves!$A$2:$H$1700,8)*$B38</f>
        <v>0.92321730842823158</v>
      </c>
      <c r="K38" s="172">
        <f t="shared" ca="1" si="2"/>
        <v>26.250862236793719</v>
      </c>
      <c r="L38" s="140">
        <f ca="1">VLOOKUP($D38,Curves!$N$2:$T$2600,2)*$B38</f>
        <v>107.49618556964758</v>
      </c>
      <c r="M38" s="141">
        <f ca="1">VLOOKUP($D38,Curves!$N$2:$T$2600,3)*$B38</f>
        <v>53.74809278482379</v>
      </c>
      <c r="N38" s="181">
        <f t="shared" ca="1" si="3"/>
        <v>1</v>
      </c>
      <c r="O38" s="182">
        <f t="shared" ca="1" si="4"/>
        <v>1</v>
      </c>
      <c r="P38" s="173">
        <f t="shared" ca="1" si="5"/>
        <v>35.439280946269008</v>
      </c>
      <c r="Q38" s="140">
        <f ca="1">VLOOKUP($D38,Curves!$N$2:$T$2600,4)*$B38</f>
        <v>107.49618556964758</v>
      </c>
      <c r="R38" s="141">
        <f ca="1">VLOOKUP($D38,Curves!$N$2:$T$2600,5)*$B38</f>
        <v>53.74809278482379</v>
      </c>
      <c r="S38" s="181">
        <f t="shared" ca="1" si="6"/>
        <v>1</v>
      </c>
      <c r="T38" s="182">
        <f t="shared" ca="1" si="7"/>
        <v>1</v>
      </c>
      <c r="U38" s="151">
        <f t="shared" ca="1" si="8"/>
        <v>26.841546296688556</v>
      </c>
      <c r="V38" s="151">
        <f t="shared" ca="1" si="9"/>
        <v>28.318256446425657</v>
      </c>
      <c r="W38" s="151">
        <f t="shared" ca="1" si="10"/>
        <v>26.250862236793719</v>
      </c>
      <c r="X38" s="343">
        <f ca="1">VLOOKUP($D38,[2]CurveFetch!$D$8:$S$13000,16,0)*$B38</f>
        <v>107.49618556964758</v>
      </c>
      <c r="Y38" s="141">
        <f ca="1">VLOOKUP($D38,Curves!$N$2:$T$2600,7)*$B38</f>
        <v>53.74809278482379</v>
      </c>
      <c r="Z38" s="200">
        <f t="shared" ca="1" si="11"/>
        <v>1</v>
      </c>
      <c r="AA38" s="181">
        <f t="shared" ca="1" si="12"/>
        <v>1</v>
      </c>
      <c r="AB38" s="181">
        <f t="shared" ca="1" si="13"/>
        <v>1</v>
      </c>
      <c r="AC38" s="181">
        <f t="shared" ca="1" si="13"/>
        <v>1</v>
      </c>
      <c r="AD38" s="181">
        <f t="shared" ca="1" si="14"/>
        <v>1</v>
      </c>
      <c r="AE38" s="182">
        <f t="shared" ca="1" si="15"/>
        <v>1</v>
      </c>
      <c r="AF38" s="23">
        <f t="shared" ca="1" si="41"/>
        <v>5880</v>
      </c>
      <c r="AG38" s="23">
        <f t="shared" ca="1" si="42"/>
        <v>5880</v>
      </c>
      <c r="AH38" s="23">
        <f t="shared" ca="1" si="63"/>
        <v>48000</v>
      </c>
      <c r="AI38" s="23">
        <f t="shared" ca="1" si="64"/>
        <v>48000</v>
      </c>
      <c r="AJ38" s="23">
        <f t="shared" ca="1" si="79"/>
        <v>54000</v>
      </c>
      <c r="AK38" s="23">
        <f t="shared" ca="1" si="80"/>
        <v>54000</v>
      </c>
      <c r="AL38" s="23">
        <f t="shared" ca="1" si="89"/>
        <v>60000</v>
      </c>
      <c r="AM38" s="23">
        <f t="shared" ca="1" si="90"/>
        <v>30000</v>
      </c>
      <c r="AN38" s="23">
        <f t="shared" ca="1" si="99"/>
        <v>60000</v>
      </c>
      <c r="AO38" s="23">
        <f t="shared" ca="1" si="100"/>
        <v>30000</v>
      </c>
      <c r="AP38" s="23">
        <f t="shared" ca="1" si="91"/>
        <v>86400</v>
      </c>
      <c r="AQ38" s="23">
        <f t="shared" ca="1" si="92"/>
        <v>30000</v>
      </c>
      <c r="AR38" s="23">
        <f t="shared" ca="1" si="103"/>
        <v>61200</v>
      </c>
      <c r="AS38" s="23">
        <f t="shared" ca="1" si="104"/>
        <v>30600</v>
      </c>
      <c r="AV38" s="228">
        <f t="shared" ca="1" si="19"/>
        <v>218160</v>
      </c>
      <c r="AW38" s="26">
        <f t="shared" ca="1" si="20"/>
        <v>513960</v>
      </c>
      <c r="AX38" s="228">
        <f t="shared" ca="1" si="21"/>
        <v>603960</v>
      </c>
      <c r="AY38" s="23">
        <f t="shared" ca="1" si="35"/>
        <v>62400</v>
      </c>
      <c r="AZ38" s="23">
        <f t="shared" ca="1" si="36"/>
        <v>31200</v>
      </c>
      <c r="BA38" s="23">
        <f t="shared" ca="1" si="43"/>
        <v>60000</v>
      </c>
      <c r="BB38" s="23">
        <f t="shared" ca="1" si="44"/>
        <v>30000</v>
      </c>
      <c r="BC38" s="23">
        <f t="shared" ca="1" si="37"/>
        <v>10560</v>
      </c>
      <c r="BD38" s="23">
        <f t="shared" ca="1" si="38"/>
        <v>5280</v>
      </c>
      <c r="BE38" s="23">
        <f t="shared" ca="1" si="47"/>
        <v>6120</v>
      </c>
      <c r="BF38" s="23">
        <f t="shared" ca="1" si="48"/>
        <v>3060</v>
      </c>
      <c r="BG38" s="23">
        <f t="shared" ca="1" si="53"/>
        <v>20400</v>
      </c>
      <c r="BH38" s="23">
        <f t="shared" ca="1" si="54"/>
        <v>10200</v>
      </c>
      <c r="BI38" s="23">
        <f t="shared" ca="1" si="75"/>
        <v>105600</v>
      </c>
      <c r="BJ38" s="23">
        <f t="shared" ca="1" si="76"/>
        <v>52800</v>
      </c>
      <c r="BK38" s="23">
        <f t="shared" ca="1" si="77"/>
        <v>127200</v>
      </c>
      <c r="BL38" s="23">
        <f t="shared" ca="1" si="78"/>
        <v>63600</v>
      </c>
      <c r="BM38" s="23">
        <f t="shared" ca="1" si="81"/>
        <v>60000</v>
      </c>
      <c r="BN38" s="23">
        <f t="shared" ca="1" si="82"/>
        <v>30000</v>
      </c>
      <c r="BO38" s="23">
        <f t="shared" ca="1" si="101"/>
        <v>63600</v>
      </c>
      <c r="BP38" s="23">
        <f t="shared" ca="1" si="102"/>
        <v>31800</v>
      </c>
      <c r="BW38" s="389">
        <f t="shared" ca="1" si="22"/>
        <v>557820</v>
      </c>
      <c r="BX38" s="224">
        <f t="shared" ca="1" si="23"/>
        <v>557820</v>
      </c>
      <c r="BY38" s="93">
        <f t="shared" ca="1" si="24"/>
        <v>773820</v>
      </c>
      <c r="BZ38" s="23">
        <f t="shared" ca="1" si="51"/>
        <v>125760</v>
      </c>
      <c r="CA38" s="23">
        <f t="shared" ca="1" si="52"/>
        <v>62880</v>
      </c>
      <c r="CB38" s="23">
        <f t="shared" ca="1" si="83"/>
        <v>115200</v>
      </c>
      <c r="CC38" s="23">
        <f t="shared" ca="1" si="84"/>
        <v>57600</v>
      </c>
      <c r="CF38" s="228">
        <f t="shared" ca="1" si="25"/>
        <v>188640</v>
      </c>
      <c r="CG38" s="224">
        <f t="shared" ca="1" si="26"/>
        <v>361440</v>
      </c>
      <c r="CH38" s="228">
        <f t="shared" ca="1" si="27"/>
        <v>361440</v>
      </c>
      <c r="CI38" s="23">
        <f t="shared" ca="1" si="28"/>
        <v>65400</v>
      </c>
      <c r="CJ38" s="23">
        <f t="shared" ca="1" si="29"/>
        <v>32700</v>
      </c>
      <c r="CK38" s="23">
        <f t="shared" ca="1" si="33"/>
        <v>62400</v>
      </c>
      <c r="CL38" s="23">
        <f t="shared" ca="1" si="34"/>
        <v>31200</v>
      </c>
      <c r="CM38" s="23">
        <f t="shared" ca="1" si="39"/>
        <v>60000</v>
      </c>
      <c r="CN38" s="23">
        <f t="shared" ca="1" si="40"/>
        <v>30000</v>
      </c>
      <c r="CO38" s="23">
        <f t="shared" ca="1" si="49"/>
        <v>8400</v>
      </c>
      <c r="CP38" s="23">
        <f t="shared" ca="1" si="50"/>
        <v>4200</v>
      </c>
      <c r="CQ38" s="23">
        <f t="shared" ca="1" si="55"/>
        <v>27000</v>
      </c>
      <c r="CR38" s="23">
        <f t="shared" ca="1" si="56"/>
        <v>13500</v>
      </c>
      <c r="CS38" s="23">
        <f t="shared" ca="1" si="57"/>
        <v>15600</v>
      </c>
      <c r="CT38" s="23">
        <f t="shared" ca="1" si="58"/>
        <v>7800</v>
      </c>
      <c r="CU38" s="23">
        <f t="shared" ca="1" si="65"/>
        <v>42000</v>
      </c>
      <c r="CV38" s="23">
        <f t="shared" ca="1" si="66"/>
        <v>21000</v>
      </c>
      <c r="CY38" s="23">
        <f t="shared" ca="1" si="67"/>
        <v>72000</v>
      </c>
      <c r="CZ38" s="23">
        <f t="shared" ca="1" si="68"/>
        <v>36000</v>
      </c>
      <c r="DA38" s="23">
        <f t="shared" ca="1" si="85"/>
        <v>99000</v>
      </c>
      <c r="DB38" s="23">
        <f t="shared" ca="1" si="86"/>
        <v>49500</v>
      </c>
      <c r="DC38" s="23"/>
      <c r="DD38" s="23"/>
      <c r="DE38" s="23">
        <f t="shared" ca="1" si="87"/>
        <v>240000</v>
      </c>
      <c r="DF38" s="23">
        <f t="shared" ca="1" si="88"/>
        <v>120000</v>
      </c>
      <c r="DG38" s="23">
        <f t="shared" ca="1" si="93"/>
        <v>120000</v>
      </c>
      <c r="DH38" s="23">
        <f t="shared" ca="1" si="94"/>
        <v>60000</v>
      </c>
      <c r="DI38" s="23">
        <f t="shared" ca="1" si="105"/>
        <v>127200</v>
      </c>
      <c r="DJ38" s="23">
        <f t="shared" ca="1" si="106"/>
        <v>63600</v>
      </c>
      <c r="DM38" s="23">
        <f t="shared" ca="1" si="95"/>
        <v>150000</v>
      </c>
      <c r="DN38" s="23">
        <f t="shared" ca="1" si="96"/>
        <v>75000</v>
      </c>
      <c r="DS38" s="228">
        <f t="shared" ca="1" si="30"/>
        <v>514800</v>
      </c>
      <c r="DT38" s="93">
        <f t="shared" ca="1" si="31"/>
        <v>1260000</v>
      </c>
      <c r="DU38" s="228">
        <f t="shared" ca="1" si="32"/>
        <v>1633500</v>
      </c>
      <c r="DZ38" s="23">
        <f t="shared" ca="1" si="61"/>
        <v>60000</v>
      </c>
      <c r="EA38" s="23">
        <f t="shared" ca="1" si="62"/>
        <v>30000</v>
      </c>
      <c r="EB38" s="23">
        <f t="shared" ca="1" si="71"/>
        <v>26400</v>
      </c>
      <c r="EC38" s="23">
        <f t="shared" ca="1" si="72"/>
        <v>13200</v>
      </c>
      <c r="ED38" s="23">
        <f t="shared" ca="1" si="97"/>
        <v>120000</v>
      </c>
      <c r="EE38" s="23">
        <f t="shared" ca="1" si="98"/>
        <v>60000</v>
      </c>
      <c r="EH38" s="23">
        <f t="shared" ca="1" si="107"/>
        <v>60000</v>
      </c>
      <c r="EI38" s="23">
        <f t="shared" ca="1" si="108"/>
        <v>30000</v>
      </c>
      <c r="EN38" s="228">
        <f t="shared" ca="1" si="16"/>
        <v>39600</v>
      </c>
      <c r="EO38" s="93">
        <f t="shared" ca="1" si="17"/>
        <v>219600</v>
      </c>
      <c r="EP38" s="93">
        <f t="shared" ca="1" si="18"/>
        <v>399600</v>
      </c>
    </row>
    <row r="39" spans="1:146" x14ac:dyDescent="0.2">
      <c r="A39" s="172">
        <f ca="1">VLOOKUP($D39,Curves!$A$2:$I$1700,9)</f>
        <v>5.4988916546659002E-2</v>
      </c>
      <c r="B39" s="86">
        <f t="shared" ca="1" si="0"/>
        <v>0.87086252872486536</v>
      </c>
      <c r="C39" s="86">
        <f t="shared" si="1"/>
        <v>31</v>
      </c>
      <c r="D39" s="139">
        <v>37834</v>
      </c>
      <c r="E39" s="173">
        <f ca="1">VLOOKUP($D39,Curves!$A$2:$H$1700,2)*$B39</f>
        <v>3.5182846160484562</v>
      </c>
      <c r="F39" s="172">
        <f ca="1">VLOOKUP($D39,Curves!$A$2:$H$1700,3)*$B39</f>
        <v>0.78377627585237886</v>
      </c>
      <c r="G39" s="172">
        <f ca="1">VLOOKUP($D39,Curves!$A$2:$H$1700,7)*$B39</f>
        <v>-0.22206994482484066</v>
      </c>
      <c r="H39" s="172">
        <f ca="1">VLOOKUP($D39,Curves!$A$2:$H$1700,5)*$B39</f>
        <v>-2.6125875861745959E-2</v>
      </c>
      <c r="I39" s="172">
        <f ca="1">VLOOKUP($D39,Curves!$A$2:$H$1700,4)*$B39</f>
        <v>-0.30044757241007852</v>
      </c>
      <c r="J39" s="174">
        <f ca="1">VLOOKUP($D39,Curves!$A$2:$H$1700,8)*$B39</f>
        <v>0.9187599678047329</v>
      </c>
      <c r="K39" s="172">
        <f t="shared" ca="1" si="2"/>
        <v>26.133777827287833</v>
      </c>
      <c r="L39" s="140">
        <f ca="1">VLOOKUP($D39,Curves!$N$2:$T$2600,2)*$B39</f>
        <v>115.68581374707547</v>
      </c>
      <c r="M39" s="141">
        <f ca="1">VLOOKUP($D39,Curves!$N$2:$T$2600,3)*$B39</f>
        <v>57.842906873537736</v>
      </c>
      <c r="N39" s="181">
        <f t="shared" ca="1" si="3"/>
        <v>1</v>
      </c>
      <c r="O39" s="182">
        <f t="shared" ca="1" si="4"/>
        <v>1</v>
      </c>
      <c r="P39" s="173">
        <f t="shared" ca="1" si="5"/>
        <v>35.277834378898916</v>
      </c>
      <c r="Q39" s="140">
        <f ca="1">VLOOKUP($D39,Curves!$N$2:$T$2600,4)*$B39</f>
        <v>115.68581374707547</v>
      </c>
      <c r="R39" s="141">
        <f ca="1">VLOOKUP($D39,Curves!$N$2:$T$2600,5)*$B39</f>
        <v>57.842906873537736</v>
      </c>
      <c r="S39" s="181">
        <f t="shared" ca="1" si="6"/>
        <v>1</v>
      </c>
      <c r="T39" s="182">
        <f t="shared" ca="1" si="7"/>
        <v>1</v>
      </c>
      <c r="U39" s="151">
        <f t="shared" ca="1" si="8"/>
        <v>26.721610034177115</v>
      </c>
      <c r="V39" s="151">
        <f t="shared" ca="1" si="9"/>
        <v>28.191190551400329</v>
      </c>
      <c r="W39" s="151">
        <f t="shared" ca="1" si="10"/>
        <v>26.133777827287833</v>
      </c>
      <c r="X39" s="343">
        <f ca="1">VLOOKUP($D39,[2]CurveFetch!$D$8:$S$13000,16,0)*$B39</f>
        <v>115.68581374707547</v>
      </c>
      <c r="Y39" s="141">
        <f ca="1">VLOOKUP($D39,Curves!$N$2:$T$2600,7)*$B39</f>
        <v>57.842906873537736</v>
      </c>
      <c r="Z39" s="200">
        <f t="shared" ca="1" si="11"/>
        <v>1</v>
      </c>
      <c r="AA39" s="181">
        <f t="shared" ca="1" si="12"/>
        <v>1</v>
      </c>
      <c r="AB39" s="181">
        <f t="shared" ca="1" si="13"/>
        <v>1</v>
      </c>
      <c r="AC39" s="181">
        <f t="shared" ca="1" si="13"/>
        <v>1</v>
      </c>
      <c r="AD39" s="181">
        <f t="shared" ca="1" si="14"/>
        <v>1</v>
      </c>
      <c r="AE39" s="182">
        <f t="shared" ca="1" si="15"/>
        <v>1</v>
      </c>
      <c r="AF39" s="23">
        <f t="shared" ca="1" si="41"/>
        <v>5880</v>
      </c>
      <c r="AG39" s="23">
        <f t="shared" ca="1" si="42"/>
        <v>5880</v>
      </c>
      <c r="AH39" s="23">
        <f t="shared" ca="1" si="63"/>
        <v>48000</v>
      </c>
      <c r="AI39" s="23">
        <f t="shared" ca="1" si="64"/>
        <v>48000</v>
      </c>
      <c r="AJ39" s="23">
        <f t="shared" ca="1" si="79"/>
        <v>54000</v>
      </c>
      <c r="AK39" s="23">
        <f t="shared" ca="1" si="80"/>
        <v>54000</v>
      </c>
      <c r="AL39" s="23">
        <f t="shared" ca="1" si="89"/>
        <v>60000</v>
      </c>
      <c r="AM39" s="23">
        <f t="shared" ca="1" si="90"/>
        <v>30000</v>
      </c>
      <c r="AN39" s="23">
        <f t="shared" ca="1" si="99"/>
        <v>60000</v>
      </c>
      <c r="AO39" s="23">
        <f t="shared" ca="1" si="100"/>
        <v>30000</v>
      </c>
      <c r="AP39" s="23">
        <f t="shared" ca="1" si="91"/>
        <v>86400</v>
      </c>
      <c r="AQ39" s="23">
        <f t="shared" ca="1" si="92"/>
        <v>30000</v>
      </c>
      <c r="AR39" s="23">
        <f t="shared" ca="1" si="103"/>
        <v>61200</v>
      </c>
      <c r="AS39" s="23">
        <f t="shared" ca="1" si="104"/>
        <v>30600</v>
      </c>
      <c r="AV39" s="228">
        <f t="shared" ca="1" si="19"/>
        <v>218160</v>
      </c>
      <c r="AW39" s="26">
        <f t="shared" ca="1" si="20"/>
        <v>513960</v>
      </c>
      <c r="AX39" s="228">
        <f t="shared" ca="1" si="21"/>
        <v>603960</v>
      </c>
      <c r="AY39" s="23">
        <f t="shared" ca="1" si="35"/>
        <v>62400</v>
      </c>
      <c r="AZ39" s="23">
        <f t="shared" ca="1" si="36"/>
        <v>31200</v>
      </c>
      <c r="BA39" s="23">
        <f t="shared" ca="1" si="43"/>
        <v>60000</v>
      </c>
      <c r="BB39" s="23">
        <f t="shared" ca="1" si="44"/>
        <v>30000</v>
      </c>
      <c r="BC39" s="23">
        <f t="shared" ca="1" si="37"/>
        <v>10560</v>
      </c>
      <c r="BD39" s="23">
        <f t="shared" ca="1" si="38"/>
        <v>5280</v>
      </c>
      <c r="BE39" s="23">
        <f t="shared" ca="1" si="47"/>
        <v>6120</v>
      </c>
      <c r="BF39" s="23">
        <f t="shared" ca="1" si="48"/>
        <v>3060</v>
      </c>
      <c r="BG39" s="23">
        <f t="shared" ca="1" si="53"/>
        <v>20400</v>
      </c>
      <c r="BH39" s="23">
        <f t="shared" ca="1" si="54"/>
        <v>10200</v>
      </c>
      <c r="BI39" s="23">
        <f t="shared" ca="1" si="75"/>
        <v>105600</v>
      </c>
      <c r="BJ39" s="23">
        <f t="shared" ca="1" si="76"/>
        <v>52800</v>
      </c>
      <c r="BK39" s="23">
        <f t="shared" ca="1" si="77"/>
        <v>127200</v>
      </c>
      <c r="BL39" s="23">
        <f t="shared" ca="1" si="78"/>
        <v>63600</v>
      </c>
      <c r="BM39" s="23">
        <f t="shared" ca="1" si="81"/>
        <v>60000</v>
      </c>
      <c r="BN39" s="23">
        <f t="shared" ca="1" si="82"/>
        <v>30000</v>
      </c>
      <c r="BO39" s="23">
        <f t="shared" ca="1" si="101"/>
        <v>63600</v>
      </c>
      <c r="BP39" s="23">
        <f t="shared" ca="1" si="102"/>
        <v>31800</v>
      </c>
      <c r="BW39" s="389">
        <f t="shared" ca="1" si="22"/>
        <v>557820</v>
      </c>
      <c r="BX39" s="224">
        <f t="shared" ca="1" si="23"/>
        <v>557820</v>
      </c>
      <c r="BY39" s="93">
        <f t="shared" ca="1" si="24"/>
        <v>773820</v>
      </c>
      <c r="BZ39" s="23">
        <f t="shared" ca="1" si="51"/>
        <v>125760</v>
      </c>
      <c r="CA39" s="23">
        <f t="shared" ca="1" si="52"/>
        <v>62880</v>
      </c>
      <c r="CB39" s="23">
        <f t="shared" ca="1" si="83"/>
        <v>115200</v>
      </c>
      <c r="CC39" s="23">
        <f t="shared" ca="1" si="84"/>
        <v>57600</v>
      </c>
      <c r="CF39" s="228">
        <f t="shared" ca="1" si="25"/>
        <v>188640</v>
      </c>
      <c r="CG39" s="224">
        <f t="shared" ca="1" si="26"/>
        <v>361440</v>
      </c>
      <c r="CH39" s="228">
        <f t="shared" ca="1" si="27"/>
        <v>361440</v>
      </c>
      <c r="CI39" s="23">
        <f t="shared" ca="1" si="28"/>
        <v>65400</v>
      </c>
      <c r="CJ39" s="23">
        <f t="shared" ca="1" si="29"/>
        <v>32700</v>
      </c>
      <c r="CK39" s="23">
        <f t="shared" ca="1" si="33"/>
        <v>62400</v>
      </c>
      <c r="CL39" s="23">
        <f t="shared" ca="1" si="34"/>
        <v>31200</v>
      </c>
      <c r="CM39" s="23">
        <f t="shared" ca="1" si="39"/>
        <v>60000</v>
      </c>
      <c r="CN39" s="23">
        <f t="shared" ca="1" si="40"/>
        <v>30000</v>
      </c>
      <c r="CO39" s="23">
        <f t="shared" ca="1" si="49"/>
        <v>8400</v>
      </c>
      <c r="CP39" s="23">
        <f t="shared" ca="1" si="50"/>
        <v>4200</v>
      </c>
      <c r="CQ39" s="23">
        <f t="shared" ca="1" si="55"/>
        <v>27000</v>
      </c>
      <c r="CR39" s="23">
        <f t="shared" ca="1" si="56"/>
        <v>13500</v>
      </c>
      <c r="CS39" s="23">
        <f t="shared" ca="1" si="57"/>
        <v>15600</v>
      </c>
      <c r="CT39" s="23">
        <f t="shared" ca="1" si="58"/>
        <v>7800</v>
      </c>
      <c r="CU39" s="23">
        <f t="shared" ca="1" si="65"/>
        <v>42000</v>
      </c>
      <c r="CV39" s="23">
        <f t="shared" ca="1" si="66"/>
        <v>21000</v>
      </c>
      <c r="CW39" s="23">
        <f t="shared" ref="CW39:CW102" ca="1" si="109">$CW$7*$J$2*$J$5*$AB39</f>
        <v>63600</v>
      </c>
      <c r="CX39" s="23">
        <f t="shared" ref="CX39:CX102" ca="1" si="110">$CW$7*$J$3*$J$5*$AC39</f>
        <v>31800</v>
      </c>
      <c r="CY39" s="23">
        <f t="shared" ca="1" si="67"/>
        <v>72000</v>
      </c>
      <c r="CZ39" s="23">
        <f t="shared" ca="1" si="68"/>
        <v>36000</v>
      </c>
      <c r="DA39" s="23">
        <f t="shared" ca="1" si="85"/>
        <v>99000</v>
      </c>
      <c r="DB39" s="23">
        <f t="shared" ca="1" si="86"/>
        <v>49500</v>
      </c>
      <c r="DC39" s="23"/>
      <c r="DD39" s="23"/>
      <c r="DE39" s="23">
        <f t="shared" ca="1" si="87"/>
        <v>240000</v>
      </c>
      <c r="DF39" s="23">
        <f t="shared" ca="1" si="88"/>
        <v>120000</v>
      </c>
      <c r="DG39" s="23">
        <f t="shared" ca="1" si="93"/>
        <v>120000</v>
      </c>
      <c r="DH39" s="23">
        <f t="shared" ca="1" si="94"/>
        <v>60000</v>
      </c>
      <c r="DI39" s="23">
        <f t="shared" ca="1" si="105"/>
        <v>127200</v>
      </c>
      <c r="DJ39" s="23">
        <f t="shared" ca="1" si="106"/>
        <v>63600</v>
      </c>
      <c r="DM39" s="23">
        <f t="shared" ca="1" si="95"/>
        <v>150000</v>
      </c>
      <c r="DN39" s="23">
        <f t="shared" ca="1" si="96"/>
        <v>75000</v>
      </c>
      <c r="DS39" s="228">
        <f t="shared" ca="1" si="30"/>
        <v>610200</v>
      </c>
      <c r="DT39" s="93">
        <f t="shared" ca="1" si="31"/>
        <v>1355400</v>
      </c>
      <c r="DU39" s="228">
        <f t="shared" ca="1" si="32"/>
        <v>1728900</v>
      </c>
      <c r="DZ39" s="23">
        <f t="shared" ca="1" si="61"/>
        <v>60000</v>
      </c>
      <c r="EA39" s="23">
        <f t="shared" ca="1" si="62"/>
        <v>30000</v>
      </c>
      <c r="EB39" s="23">
        <f t="shared" ca="1" si="71"/>
        <v>26400</v>
      </c>
      <c r="EC39" s="23">
        <f t="shared" ca="1" si="72"/>
        <v>13200</v>
      </c>
      <c r="ED39" s="23">
        <f t="shared" ca="1" si="97"/>
        <v>120000</v>
      </c>
      <c r="EE39" s="23">
        <f t="shared" ca="1" si="98"/>
        <v>60000</v>
      </c>
      <c r="EH39" s="23">
        <f t="shared" ca="1" si="107"/>
        <v>60000</v>
      </c>
      <c r="EI39" s="23">
        <f t="shared" ca="1" si="108"/>
        <v>30000</v>
      </c>
      <c r="EN39" s="228">
        <f t="shared" ca="1" si="16"/>
        <v>39600</v>
      </c>
      <c r="EO39" s="93">
        <f t="shared" ca="1" si="17"/>
        <v>219600</v>
      </c>
      <c r="EP39" s="93">
        <f t="shared" ca="1" si="18"/>
        <v>399600</v>
      </c>
    </row>
    <row r="40" spans="1:146" x14ac:dyDescent="0.2">
      <c r="A40" s="172">
        <f ca="1">VLOOKUP($D40,Curves!$A$2:$I$1700,9)</f>
        <v>5.5087180967888998E-2</v>
      </c>
      <c r="B40" s="86">
        <f t="shared" ca="1" si="0"/>
        <v>0.86664390078852993</v>
      </c>
      <c r="C40" s="86">
        <f t="shared" si="1"/>
        <v>30</v>
      </c>
      <c r="D40" s="139">
        <v>37865</v>
      </c>
      <c r="E40" s="173">
        <f ca="1">VLOOKUP($D40,Curves!$A$2:$H$1700,2)*$B40</f>
        <v>3.51944088110222</v>
      </c>
      <c r="F40" s="172">
        <f ca="1">VLOOKUP($D40,Curves!$A$2:$H$1700,3)*$B40</f>
        <v>0.77997951070967697</v>
      </c>
      <c r="G40" s="172">
        <f ca="1">VLOOKUP($D40,Curves!$A$2:$H$1700,7)*$B40</f>
        <v>-0.22099419470107515</v>
      </c>
      <c r="H40" s="172">
        <f ca="1">VLOOKUP($D40,Curves!$A$2:$H$1700,5)*$B40</f>
        <v>-2.5999317023655898E-2</v>
      </c>
      <c r="I40" s="172">
        <f ca="1">VLOOKUP($D40,Curves!$A$2:$H$1700,4)*$B40</f>
        <v>-0.29899214577204281</v>
      </c>
      <c r="J40" s="174">
        <f ca="1">VLOOKUP($D40,Curves!$A$2:$H$1700,8)*$B40</f>
        <v>0.91430931533189908</v>
      </c>
      <c r="K40" s="172">
        <f t="shared" ca="1" si="2"/>
        <v>26.153365514976329</v>
      </c>
      <c r="L40" s="140">
        <f ca="1">VLOOKUP($D40,Curves!$N$2:$T$2600,2)*$B40</f>
        <v>97.792531086928122</v>
      </c>
      <c r="M40" s="141">
        <f ca="1">VLOOKUP($D40,Curves!$N$2:$T$2600,3)*$B40</f>
        <v>48.896265543464061</v>
      </c>
      <c r="N40" s="181">
        <f t="shared" ca="1" si="3"/>
        <v>1</v>
      </c>
      <c r="O40" s="182">
        <f t="shared" ca="1" si="4"/>
        <v>1</v>
      </c>
      <c r="P40" s="173">
        <f t="shared" ca="1" si="5"/>
        <v>35.25312647325589</v>
      </c>
      <c r="Q40" s="140">
        <f ca="1">VLOOKUP($D40,Curves!$N$2:$T$2600,4)*$B40</f>
        <v>97.792531086928122</v>
      </c>
      <c r="R40" s="141">
        <f ca="1">VLOOKUP($D40,Curves!$N$2:$T$2600,5)*$B40</f>
        <v>48.896265543464061</v>
      </c>
      <c r="S40" s="181">
        <f t="shared" ca="1" si="6"/>
        <v>1</v>
      </c>
      <c r="T40" s="182">
        <f t="shared" ca="1" si="7"/>
        <v>1</v>
      </c>
      <c r="U40" s="151">
        <f t="shared" ca="1" si="8"/>
        <v>26.738350148008589</v>
      </c>
      <c r="V40" s="151">
        <f t="shared" ca="1" si="9"/>
        <v>28.20081173058923</v>
      </c>
      <c r="W40" s="151">
        <f t="shared" ca="1" si="10"/>
        <v>26.153365514976329</v>
      </c>
      <c r="X40" s="343">
        <f ca="1">VLOOKUP($D40,[2]CurveFetch!$D$8:$S$13000,16,0)*$B40</f>
        <v>97.792531086928122</v>
      </c>
      <c r="Y40" s="141">
        <f ca="1">VLOOKUP($D40,Curves!$N$2:$T$2600,7)*$B40</f>
        <v>48.896265543464061</v>
      </c>
      <c r="Z40" s="200">
        <f t="shared" ca="1" si="11"/>
        <v>1</v>
      </c>
      <c r="AA40" s="181">
        <f t="shared" ca="1" si="12"/>
        <v>1</v>
      </c>
      <c r="AB40" s="181">
        <f t="shared" ca="1" si="13"/>
        <v>1</v>
      </c>
      <c r="AC40" s="181">
        <f t="shared" ca="1" si="13"/>
        <v>1</v>
      </c>
      <c r="AD40" s="181">
        <f t="shared" ca="1" si="14"/>
        <v>1</v>
      </c>
      <c r="AE40" s="182">
        <f t="shared" ca="1" si="15"/>
        <v>1</v>
      </c>
      <c r="AF40" s="23">
        <f t="shared" ca="1" si="41"/>
        <v>5880</v>
      </c>
      <c r="AG40" s="23">
        <f t="shared" ca="1" si="42"/>
        <v>5880</v>
      </c>
      <c r="AH40" s="23">
        <f t="shared" ca="1" si="63"/>
        <v>48000</v>
      </c>
      <c r="AI40" s="23">
        <f t="shared" ca="1" si="64"/>
        <v>48000</v>
      </c>
      <c r="AJ40" s="23">
        <f t="shared" ca="1" si="79"/>
        <v>54000</v>
      </c>
      <c r="AK40" s="23">
        <f t="shared" ca="1" si="80"/>
        <v>54000</v>
      </c>
      <c r="AL40" s="23">
        <f t="shared" ca="1" si="89"/>
        <v>60000</v>
      </c>
      <c r="AM40" s="23">
        <f t="shared" ca="1" si="90"/>
        <v>30000</v>
      </c>
      <c r="AN40" s="23">
        <f t="shared" ca="1" si="99"/>
        <v>60000</v>
      </c>
      <c r="AO40" s="23">
        <f t="shared" ca="1" si="100"/>
        <v>30000</v>
      </c>
      <c r="AP40" s="23">
        <f t="shared" ca="1" si="91"/>
        <v>86400</v>
      </c>
      <c r="AQ40" s="23">
        <f t="shared" ca="1" si="92"/>
        <v>30000</v>
      </c>
      <c r="AR40" s="23">
        <f t="shared" ca="1" si="103"/>
        <v>61200</v>
      </c>
      <c r="AS40" s="23">
        <f t="shared" ca="1" si="104"/>
        <v>30600</v>
      </c>
      <c r="AV40" s="228">
        <f t="shared" ca="1" si="19"/>
        <v>218160</v>
      </c>
      <c r="AW40" s="26">
        <f t="shared" ca="1" si="20"/>
        <v>513960</v>
      </c>
      <c r="AX40" s="228">
        <f t="shared" ca="1" si="21"/>
        <v>603960</v>
      </c>
      <c r="AY40" s="23">
        <f t="shared" ca="1" si="35"/>
        <v>62400</v>
      </c>
      <c r="AZ40" s="23">
        <f t="shared" ca="1" si="36"/>
        <v>31200</v>
      </c>
      <c r="BA40" s="23">
        <f t="shared" ca="1" si="43"/>
        <v>60000</v>
      </c>
      <c r="BB40" s="23">
        <f t="shared" ca="1" si="44"/>
        <v>30000</v>
      </c>
      <c r="BC40" s="23">
        <f t="shared" ca="1" si="37"/>
        <v>10560</v>
      </c>
      <c r="BD40" s="23">
        <f t="shared" ca="1" si="38"/>
        <v>5280</v>
      </c>
      <c r="BE40" s="23">
        <f t="shared" ca="1" si="47"/>
        <v>6120</v>
      </c>
      <c r="BF40" s="23">
        <f t="shared" ca="1" si="48"/>
        <v>3060</v>
      </c>
      <c r="BG40" s="23">
        <f t="shared" ca="1" si="53"/>
        <v>20400</v>
      </c>
      <c r="BH40" s="23">
        <f t="shared" ca="1" si="54"/>
        <v>10200</v>
      </c>
      <c r="BI40" s="23">
        <f t="shared" ca="1" si="75"/>
        <v>105600</v>
      </c>
      <c r="BJ40" s="23">
        <f t="shared" ca="1" si="76"/>
        <v>52800</v>
      </c>
      <c r="BK40" s="23">
        <f t="shared" ca="1" si="77"/>
        <v>127200</v>
      </c>
      <c r="BL40" s="23">
        <f t="shared" ca="1" si="78"/>
        <v>63600</v>
      </c>
      <c r="BM40" s="23">
        <f t="shared" ca="1" si="81"/>
        <v>60000</v>
      </c>
      <c r="BN40" s="23">
        <f t="shared" ca="1" si="82"/>
        <v>30000</v>
      </c>
      <c r="BO40" s="23">
        <f t="shared" ca="1" si="101"/>
        <v>63600</v>
      </c>
      <c r="BP40" s="23">
        <f t="shared" ca="1" si="102"/>
        <v>31800</v>
      </c>
      <c r="BQ40" s="23">
        <f t="shared" ref="BQ40:BQ103" ca="1" si="111">$BQ$7*$J$2*$J$5*$S40</f>
        <v>62400</v>
      </c>
      <c r="BR40" s="23">
        <f t="shared" ref="BR40:BR103" ca="1" si="112">$BQ$7*$J$3*$J$5*$T40</f>
        <v>31200</v>
      </c>
      <c r="BS40" s="23"/>
      <c r="BT40" s="23"/>
      <c r="BU40" s="23"/>
      <c r="BV40" s="23"/>
      <c r="BW40" s="389">
        <f t="shared" ca="1" si="22"/>
        <v>557820</v>
      </c>
      <c r="BX40" s="224">
        <f t="shared" ca="1" si="23"/>
        <v>557820</v>
      </c>
      <c r="BY40" s="93">
        <f t="shared" ca="1" si="24"/>
        <v>867420</v>
      </c>
      <c r="BZ40" s="23">
        <f t="shared" ca="1" si="51"/>
        <v>125760</v>
      </c>
      <c r="CA40" s="23">
        <f t="shared" ca="1" si="52"/>
        <v>62880</v>
      </c>
      <c r="CB40" s="23">
        <f t="shared" ca="1" si="83"/>
        <v>115200</v>
      </c>
      <c r="CC40" s="23">
        <f t="shared" ca="1" si="84"/>
        <v>57600</v>
      </c>
      <c r="CD40" s="23"/>
      <c r="CE40" s="23"/>
      <c r="CF40" s="228">
        <f t="shared" ca="1" si="25"/>
        <v>188640</v>
      </c>
      <c r="CG40" s="224">
        <f t="shared" ca="1" si="26"/>
        <v>361440</v>
      </c>
      <c r="CH40" s="228">
        <f t="shared" ca="1" si="27"/>
        <v>361440</v>
      </c>
      <c r="CI40" s="23">
        <f t="shared" ca="1" si="28"/>
        <v>65400</v>
      </c>
      <c r="CJ40" s="23">
        <f t="shared" ca="1" si="29"/>
        <v>32700</v>
      </c>
      <c r="CK40" s="23">
        <f t="shared" ca="1" si="33"/>
        <v>62400</v>
      </c>
      <c r="CL40" s="23">
        <f t="shared" ca="1" si="34"/>
        <v>31200</v>
      </c>
      <c r="CM40" s="23">
        <f t="shared" ca="1" si="39"/>
        <v>60000</v>
      </c>
      <c r="CN40" s="23">
        <f t="shared" ca="1" si="40"/>
        <v>30000</v>
      </c>
      <c r="CO40" s="23">
        <f t="shared" ca="1" si="49"/>
        <v>8400</v>
      </c>
      <c r="CP40" s="23">
        <f t="shared" ca="1" si="50"/>
        <v>4200</v>
      </c>
      <c r="CQ40" s="23">
        <f t="shared" ca="1" si="55"/>
        <v>27000</v>
      </c>
      <c r="CR40" s="23">
        <f t="shared" ca="1" si="56"/>
        <v>13500</v>
      </c>
      <c r="CS40" s="23">
        <f t="shared" ca="1" si="57"/>
        <v>15600</v>
      </c>
      <c r="CT40" s="23">
        <f t="shared" ca="1" si="58"/>
        <v>7800</v>
      </c>
      <c r="CU40" s="23">
        <f t="shared" ca="1" si="65"/>
        <v>42000</v>
      </c>
      <c r="CV40" s="23">
        <f t="shared" ca="1" si="66"/>
        <v>21000</v>
      </c>
      <c r="CW40" s="23">
        <f t="shared" ca="1" si="109"/>
        <v>63600</v>
      </c>
      <c r="CX40" s="23">
        <f t="shared" ca="1" si="110"/>
        <v>31800</v>
      </c>
      <c r="CY40" s="23">
        <f t="shared" ca="1" si="67"/>
        <v>72000</v>
      </c>
      <c r="CZ40" s="23">
        <f t="shared" ca="1" si="68"/>
        <v>36000</v>
      </c>
      <c r="DA40" s="23">
        <f t="shared" ca="1" si="85"/>
        <v>99000</v>
      </c>
      <c r="DB40" s="23">
        <f t="shared" ca="1" si="86"/>
        <v>49500</v>
      </c>
      <c r="DC40" s="23"/>
      <c r="DD40" s="23"/>
      <c r="DE40" s="23">
        <f t="shared" ca="1" si="87"/>
        <v>240000</v>
      </c>
      <c r="DF40" s="23">
        <f t="shared" ca="1" si="88"/>
        <v>120000</v>
      </c>
      <c r="DG40" s="23">
        <f t="shared" ca="1" si="93"/>
        <v>120000</v>
      </c>
      <c r="DH40" s="23">
        <f t="shared" ca="1" si="94"/>
        <v>60000</v>
      </c>
      <c r="DI40" s="23">
        <f t="shared" ca="1" si="105"/>
        <v>127200</v>
      </c>
      <c r="DJ40" s="23">
        <f t="shared" ca="1" si="106"/>
        <v>63600</v>
      </c>
      <c r="DM40" s="23">
        <f t="shared" ca="1" si="95"/>
        <v>150000</v>
      </c>
      <c r="DN40" s="23">
        <f t="shared" ca="1" si="96"/>
        <v>75000</v>
      </c>
      <c r="DS40" s="228">
        <f t="shared" ca="1" si="30"/>
        <v>610200</v>
      </c>
      <c r="DT40" s="93">
        <f t="shared" ca="1" si="31"/>
        <v>1355400</v>
      </c>
      <c r="DU40" s="228">
        <f t="shared" ca="1" si="32"/>
        <v>1728900</v>
      </c>
      <c r="DZ40" s="23">
        <f t="shared" ca="1" si="61"/>
        <v>60000</v>
      </c>
      <c r="EA40" s="23">
        <f t="shared" ca="1" si="62"/>
        <v>30000</v>
      </c>
      <c r="EB40" s="23">
        <f t="shared" ca="1" si="71"/>
        <v>26400</v>
      </c>
      <c r="EC40" s="23">
        <f t="shared" ca="1" si="72"/>
        <v>13200</v>
      </c>
      <c r="ED40" s="23">
        <f t="shared" ca="1" si="97"/>
        <v>120000</v>
      </c>
      <c r="EE40" s="23">
        <f t="shared" ca="1" si="98"/>
        <v>60000</v>
      </c>
      <c r="EH40" s="23">
        <f t="shared" ca="1" si="107"/>
        <v>60000</v>
      </c>
      <c r="EI40" s="23">
        <f t="shared" ca="1" si="108"/>
        <v>30000</v>
      </c>
      <c r="EN40" s="228">
        <f t="shared" ca="1" si="16"/>
        <v>39600</v>
      </c>
      <c r="EO40" s="93">
        <f t="shared" ca="1" si="17"/>
        <v>219600</v>
      </c>
      <c r="EP40" s="93">
        <f t="shared" ca="1" si="18"/>
        <v>399600</v>
      </c>
    </row>
    <row r="41" spans="1:146" x14ac:dyDescent="0.2">
      <c r="A41" s="172">
        <f ca="1">VLOOKUP($D41,Curves!$A$2:$I$1700,9)</f>
        <v>5.5181054175611997E-2</v>
      </c>
      <c r="B41" s="86">
        <f t="shared" ca="1" si="0"/>
        <v>0.86257027881082604</v>
      </c>
      <c r="C41" s="86">
        <f t="shared" si="1"/>
        <v>31</v>
      </c>
      <c r="D41" s="139">
        <v>37895</v>
      </c>
      <c r="E41" s="173">
        <f ca="1">VLOOKUP($D41,Curves!$A$2:$H$1700,2)*$B41</f>
        <v>3.5244621592210357</v>
      </c>
      <c r="F41" s="172">
        <f ca="1">VLOOKUP($D41,Curves!$A$2:$H$1700,3)*$B41</f>
        <v>0.77631325092974346</v>
      </c>
      <c r="G41" s="172">
        <f ca="1">VLOOKUP($D41,Curves!$A$2:$H$1700,7)*$B41</f>
        <v>-0.21995542109676064</v>
      </c>
      <c r="H41" s="172">
        <f ca="1">VLOOKUP($D41,Curves!$A$2:$H$1700,5)*$B41</f>
        <v>-2.5877108364324782E-2</v>
      </c>
      <c r="I41" s="172">
        <f ca="1">VLOOKUP($D41,Curves!$A$2:$H$1700,4)*$B41</f>
        <v>-0.29758674618973496</v>
      </c>
      <c r="J41" s="174">
        <f ca="1">VLOOKUP($D41,Curves!$A$2:$H$1700,8)*$B41</f>
        <v>0.91001164414542146</v>
      </c>
      <c r="K41" s="172">
        <f t="shared" ca="1" si="2"/>
        <v>26.201565597734756</v>
      </c>
      <c r="L41" s="140">
        <f ca="1">VLOOKUP($D41,Curves!$N$2:$T$2600,2)*$B41</f>
        <v>66.448877741442914</v>
      </c>
      <c r="M41" s="141">
        <f ca="1">VLOOKUP($D41,Curves!$N$2:$T$2600,3)*$B41</f>
        <v>33.224438870721457</v>
      </c>
      <c r="N41" s="181">
        <f t="shared" ca="1" si="3"/>
        <v>1</v>
      </c>
      <c r="O41" s="182">
        <f t="shared" ca="1" si="4"/>
        <v>1</v>
      </c>
      <c r="P41" s="173">
        <f t="shared" ca="1" si="5"/>
        <v>35.258553525248431</v>
      </c>
      <c r="Q41" s="140">
        <f ca="1">VLOOKUP($D41,Curves!$N$2:$T$2600,4)*$B41</f>
        <v>66.448877741442914</v>
      </c>
      <c r="R41" s="141">
        <f ca="1">VLOOKUP($D41,Curves!$N$2:$T$2600,5)*$B41</f>
        <v>33.224438870721457</v>
      </c>
      <c r="S41" s="181">
        <f t="shared" ca="1" si="6"/>
        <v>1</v>
      </c>
      <c r="T41" s="182">
        <f t="shared" ca="1" si="7"/>
        <v>0</v>
      </c>
      <c r="U41" s="151">
        <f t="shared" ca="1" si="8"/>
        <v>26.783800535932063</v>
      </c>
      <c r="V41" s="151">
        <f t="shared" ca="1" si="9"/>
        <v>28.23938788142533</v>
      </c>
      <c r="W41" s="151">
        <f t="shared" ca="1" si="10"/>
        <v>26.201565597734756</v>
      </c>
      <c r="X41" s="343">
        <f ca="1">VLOOKUP($D41,[2]CurveFetch!$D$8:$S$13000,16,0)*$B41</f>
        <v>66.448877741442914</v>
      </c>
      <c r="Y41" s="141">
        <f ca="1">VLOOKUP($D41,Curves!$N$2:$T$2600,7)*$B41</f>
        <v>33.224438870721457</v>
      </c>
      <c r="Z41" s="200">
        <f t="shared" ca="1" si="11"/>
        <v>1</v>
      </c>
      <c r="AA41" s="181">
        <f t="shared" ca="1" si="12"/>
        <v>1</v>
      </c>
      <c r="AB41" s="181">
        <f t="shared" ca="1" si="13"/>
        <v>1</v>
      </c>
      <c r="AC41" s="181">
        <f t="shared" ca="1" si="13"/>
        <v>1</v>
      </c>
      <c r="AD41" s="181">
        <f t="shared" ca="1" si="14"/>
        <v>1</v>
      </c>
      <c r="AE41" s="182">
        <f t="shared" ca="1" si="15"/>
        <v>1</v>
      </c>
      <c r="AF41" s="23">
        <f t="shared" ca="1" si="41"/>
        <v>5880</v>
      </c>
      <c r="AG41" s="23">
        <f t="shared" ca="1" si="42"/>
        <v>5880</v>
      </c>
      <c r="AH41" s="23">
        <f t="shared" ca="1" si="63"/>
        <v>48000</v>
      </c>
      <c r="AI41" s="23">
        <f t="shared" ca="1" si="64"/>
        <v>48000</v>
      </c>
      <c r="AJ41" s="23">
        <f t="shared" ca="1" si="79"/>
        <v>54000</v>
      </c>
      <c r="AK41" s="23">
        <f t="shared" ca="1" si="80"/>
        <v>54000</v>
      </c>
      <c r="AL41" s="23">
        <f t="shared" ca="1" si="89"/>
        <v>60000</v>
      </c>
      <c r="AM41" s="23">
        <f t="shared" ca="1" si="90"/>
        <v>30000</v>
      </c>
      <c r="AN41" s="23">
        <f t="shared" ca="1" si="99"/>
        <v>60000</v>
      </c>
      <c r="AO41" s="23">
        <f t="shared" ca="1" si="100"/>
        <v>30000</v>
      </c>
      <c r="AP41" s="23">
        <f t="shared" ca="1" si="91"/>
        <v>86400</v>
      </c>
      <c r="AQ41" s="23">
        <f t="shared" ca="1" si="92"/>
        <v>30000</v>
      </c>
      <c r="AR41" s="23">
        <f t="shared" ca="1" si="103"/>
        <v>61200</v>
      </c>
      <c r="AS41" s="23">
        <f t="shared" ca="1" si="104"/>
        <v>30600</v>
      </c>
      <c r="AV41" s="228">
        <f t="shared" ca="1" si="19"/>
        <v>218160</v>
      </c>
      <c r="AW41" s="26">
        <f t="shared" ca="1" si="20"/>
        <v>513960</v>
      </c>
      <c r="AX41" s="228">
        <f t="shared" ca="1" si="21"/>
        <v>603960</v>
      </c>
      <c r="AY41" s="23">
        <f t="shared" ca="1" si="35"/>
        <v>62400</v>
      </c>
      <c r="AZ41" s="23">
        <f t="shared" ca="1" si="36"/>
        <v>0</v>
      </c>
      <c r="BA41" s="23">
        <f t="shared" ca="1" si="43"/>
        <v>60000</v>
      </c>
      <c r="BB41" s="23">
        <f t="shared" ca="1" si="44"/>
        <v>0</v>
      </c>
      <c r="BC41" s="23">
        <f t="shared" ca="1" si="37"/>
        <v>10560</v>
      </c>
      <c r="BD41" s="23">
        <f t="shared" ca="1" si="38"/>
        <v>0</v>
      </c>
      <c r="BE41" s="23">
        <f t="shared" ca="1" si="47"/>
        <v>6120</v>
      </c>
      <c r="BF41" s="23">
        <f t="shared" ca="1" si="48"/>
        <v>0</v>
      </c>
      <c r="BG41" s="23">
        <f t="shared" ca="1" si="53"/>
        <v>20400</v>
      </c>
      <c r="BH41" s="23">
        <f t="shared" ca="1" si="54"/>
        <v>0</v>
      </c>
      <c r="BI41" s="23">
        <f t="shared" ca="1" si="75"/>
        <v>105600</v>
      </c>
      <c r="BJ41" s="23">
        <f t="shared" ca="1" si="76"/>
        <v>0</v>
      </c>
      <c r="BK41" s="23">
        <f t="shared" ca="1" si="77"/>
        <v>127200</v>
      </c>
      <c r="BL41" s="23">
        <f t="shared" ca="1" si="78"/>
        <v>0</v>
      </c>
      <c r="BM41" s="23">
        <f t="shared" ca="1" si="81"/>
        <v>60000</v>
      </c>
      <c r="BN41" s="23">
        <f t="shared" ca="1" si="82"/>
        <v>0</v>
      </c>
      <c r="BO41" s="23">
        <f t="shared" ca="1" si="101"/>
        <v>63600</v>
      </c>
      <c r="BP41" s="23">
        <f t="shared" ca="1" si="102"/>
        <v>0</v>
      </c>
      <c r="BQ41" s="23">
        <f t="shared" ca="1" si="111"/>
        <v>62400</v>
      </c>
      <c r="BR41" s="23">
        <f t="shared" ca="1" si="112"/>
        <v>0</v>
      </c>
      <c r="BS41" s="23"/>
      <c r="BT41" s="23"/>
      <c r="BU41" s="23"/>
      <c r="BV41" s="23"/>
      <c r="BW41" s="389">
        <f t="shared" ca="1" si="22"/>
        <v>371880</v>
      </c>
      <c r="BX41" s="224">
        <f t="shared" ca="1" si="23"/>
        <v>371880</v>
      </c>
      <c r="BY41" s="93">
        <f t="shared" ca="1" si="24"/>
        <v>578280</v>
      </c>
      <c r="BZ41" s="23">
        <f t="shared" ca="1" si="51"/>
        <v>125760</v>
      </c>
      <c r="CA41" s="23">
        <f t="shared" ca="1" si="52"/>
        <v>62880</v>
      </c>
      <c r="CB41" s="23">
        <f t="shared" ca="1" si="83"/>
        <v>115200</v>
      </c>
      <c r="CC41" s="23">
        <f t="shared" ca="1" si="84"/>
        <v>57600</v>
      </c>
      <c r="CD41" s="23"/>
      <c r="CE41" s="23"/>
      <c r="CF41" s="228">
        <f t="shared" ca="1" si="25"/>
        <v>188640</v>
      </c>
      <c r="CG41" s="224">
        <f t="shared" ca="1" si="26"/>
        <v>361440</v>
      </c>
      <c r="CH41" s="228">
        <f t="shared" ca="1" si="27"/>
        <v>361440</v>
      </c>
      <c r="CI41" s="23">
        <f t="shared" ca="1" si="28"/>
        <v>65400</v>
      </c>
      <c r="CJ41" s="23">
        <f t="shared" ca="1" si="29"/>
        <v>32700</v>
      </c>
      <c r="CK41" s="23">
        <f t="shared" ca="1" si="33"/>
        <v>62400</v>
      </c>
      <c r="CL41" s="23">
        <f t="shared" ca="1" si="34"/>
        <v>31200</v>
      </c>
      <c r="CM41" s="23">
        <f t="shared" ca="1" si="39"/>
        <v>60000</v>
      </c>
      <c r="CN41" s="23">
        <f t="shared" ca="1" si="40"/>
        <v>30000</v>
      </c>
      <c r="CO41" s="23">
        <f t="shared" ca="1" si="49"/>
        <v>8400</v>
      </c>
      <c r="CP41" s="23">
        <f t="shared" ca="1" si="50"/>
        <v>4200</v>
      </c>
      <c r="CQ41" s="23">
        <f t="shared" ca="1" si="55"/>
        <v>27000</v>
      </c>
      <c r="CR41" s="23">
        <f t="shared" ca="1" si="56"/>
        <v>13500</v>
      </c>
      <c r="CS41" s="23">
        <f t="shared" ca="1" si="57"/>
        <v>15600</v>
      </c>
      <c r="CT41" s="23">
        <f t="shared" ca="1" si="58"/>
        <v>7800</v>
      </c>
      <c r="CU41" s="23">
        <f t="shared" ca="1" si="65"/>
        <v>42000</v>
      </c>
      <c r="CV41" s="23">
        <f t="shared" ca="1" si="66"/>
        <v>21000</v>
      </c>
      <c r="CW41" s="23">
        <f t="shared" ca="1" si="109"/>
        <v>63600</v>
      </c>
      <c r="CX41" s="23">
        <f t="shared" ca="1" si="110"/>
        <v>31800</v>
      </c>
      <c r="CY41" s="23">
        <f t="shared" ca="1" si="67"/>
        <v>72000</v>
      </c>
      <c r="CZ41" s="23">
        <f t="shared" ca="1" si="68"/>
        <v>36000</v>
      </c>
      <c r="DA41" s="23">
        <f t="shared" ca="1" si="85"/>
        <v>99000</v>
      </c>
      <c r="DB41" s="23">
        <f t="shared" ca="1" si="86"/>
        <v>49500</v>
      </c>
      <c r="DC41" s="23"/>
      <c r="DD41" s="23"/>
      <c r="DE41" s="23">
        <f t="shared" ca="1" si="87"/>
        <v>240000</v>
      </c>
      <c r="DF41" s="23">
        <f t="shared" ca="1" si="88"/>
        <v>120000</v>
      </c>
      <c r="DG41" s="23">
        <f t="shared" ca="1" si="93"/>
        <v>120000</v>
      </c>
      <c r="DH41" s="23">
        <f t="shared" ca="1" si="94"/>
        <v>60000</v>
      </c>
      <c r="DI41" s="23">
        <f t="shared" ca="1" si="105"/>
        <v>127200</v>
      </c>
      <c r="DJ41" s="23">
        <f t="shared" ca="1" si="106"/>
        <v>63600</v>
      </c>
      <c r="DM41" s="23">
        <f t="shared" ca="1" si="95"/>
        <v>150000</v>
      </c>
      <c r="DN41" s="23">
        <f t="shared" ca="1" si="96"/>
        <v>75000</v>
      </c>
      <c r="DS41" s="228">
        <f t="shared" ca="1" si="30"/>
        <v>610200</v>
      </c>
      <c r="DT41" s="93">
        <f t="shared" ca="1" si="31"/>
        <v>1355400</v>
      </c>
      <c r="DU41" s="228">
        <f t="shared" ca="1" si="32"/>
        <v>1728900</v>
      </c>
      <c r="DZ41" s="23">
        <f t="shared" ca="1" si="61"/>
        <v>60000</v>
      </c>
      <c r="EA41" s="23">
        <f t="shared" ca="1" si="62"/>
        <v>30000</v>
      </c>
      <c r="EB41" s="23">
        <f t="shared" ca="1" si="71"/>
        <v>26400</v>
      </c>
      <c r="EC41" s="23">
        <f t="shared" ca="1" si="72"/>
        <v>13200</v>
      </c>
      <c r="ED41" s="23">
        <f t="shared" ca="1" si="97"/>
        <v>120000</v>
      </c>
      <c r="EE41" s="23">
        <f t="shared" ca="1" si="98"/>
        <v>60000</v>
      </c>
      <c r="EH41" s="23">
        <f t="shared" ca="1" si="107"/>
        <v>60000</v>
      </c>
      <c r="EI41" s="23">
        <f t="shared" ca="1" si="108"/>
        <v>30000</v>
      </c>
      <c r="EN41" s="228">
        <f t="shared" ca="1" si="16"/>
        <v>39600</v>
      </c>
      <c r="EO41" s="93">
        <f t="shared" ca="1" si="17"/>
        <v>219600</v>
      </c>
      <c r="EP41" s="93">
        <f t="shared" ca="1" si="18"/>
        <v>399600</v>
      </c>
    </row>
    <row r="42" spans="1:146" x14ac:dyDescent="0.2">
      <c r="A42" s="172">
        <f ca="1">VLOOKUP($D42,Curves!$A$2:$I$1700,9)</f>
        <v>5.5276523511086001E-2</v>
      </c>
      <c r="B42" s="86">
        <f t="shared" ca="1" si="0"/>
        <v>0.85837104839147427</v>
      </c>
      <c r="C42" s="86">
        <f t="shared" si="1"/>
        <v>30</v>
      </c>
      <c r="D42" s="139">
        <v>37926</v>
      </c>
      <c r="E42" s="173">
        <f ca="1">VLOOKUP($D42,Curves!$A$2:$H$1700,2)*$B42</f>
        <v>3.6231841952604129</v>
      </c>
      <c r="F42" s="172">
        <f ca="1">VLOOKUP($D42,Curves!$A$2:$H$1700,3)*$B42</f>
        <v>0.55794118145445826</v>
      </c>
      <c r="G42" s="172">
        <f ca="1">VLOOKUP($D42,Curves!$A$2:$H$1700,7)*$B42</f>
        <v>-0.17167420967829486</v>
      </c>
      <c r="H42" s="172">
        <f ca="1">VLOOKUP($D42,Curves!$A$2:$H$1700,5)*$B42</f>
        <v>-8.583710483914743E-3</v>
      </c>
      <c r="I42" s="172">
        <f ca="1">VLOOKUP($D42,Curves!$A$2:$H$1700,4)*$B42</f>
        <v>-0.24892760403352751</v>
      </c>
      <c r="J42" s="174">
        <f ca="1">VLOOKUP($D42,Curves!$A$2:$H$1700,8)*$B42</f>
        <v>0.69098869395513685</v>
      </c>
      <c r="K42" s="172">
        <f t="shared" ca="1" si="2"/>
        <v>27.30692443420164</v>
      </c>
      <c r="L42" s="140">
        <f ca="1">VLOOKUP($D42,Curves!$N$2:$T$2600,2)*$B42</f>
        <v>40.374254795036542</v>
      </c>
      <c r="M42" s="141">
        <f ca="1">VLOOKUP($D42,Curves!$N$2:$T$2600,3)*$B42</f>
        <v>20.187127397518271</v>
      </c>
      <c r="N42" s="181">
        <f t="shared" ca="1" si="3"/>
        <v>1</v>
      </c>
      <c r="O42" s="182">
        <f t="shared" ca="1" si="4"/>
        <v>0</v>
      </c>
      <c r="P42" s="173">
        <f t="shared" ca="1" si="5"/>
        <v>34.356296669116624</v>
      </c>
      <c r="Q42" s="140">
        <f ca="1">VLOOKUP($D42,Curves!$N$2:$T$2600,4)*$B42</f>
        <v>40.374254795036542</v>
      </c>
      <c r="R42" s="141">
        <f ca="1">VLOOKUP($D42,Curves!$N$2:$T$2600,5)*$B42</f>
        <v>20.187127397518271</v>
      </c>
      <c r="S42" s="181">
        <f t="shared" ca="1" si="6"/>
        <v>1</v>
      </c>
      <c r="T42" s="182">
        <f t="shared" ca="1" si="7"/>
        <v>0</v>
      </c>
      <c r="U42" s="151">
        <f t="shared" ca="1" si="8"/>
        <v>27.886324891865883</v>
      </c>
      <c r="V42" s="151">
        <f t="shared" ca="1" si="9"/>
        <v>29.109503635823739</v>
      </c>
      <c r="W42" s="151">
        <f t="shared" ca="1" si="10"/>
        <v>27.30692443420164</v>
      </c>
      <c r="X42" s="343">
        <f ca="1">VLOOKUP($D42,[2]CurveFetch!$D$8:$S$13000,16,0)*$B42</f>
        <v>40.374254795036542</v>
      </c>
      <c r="Y42" s="141">
        <f ca="1">VLOOKUP($D42,Curves!$N$2:$T$2600,7)*$B42</f>
        <v>20.187127397518271</v>
      </c>
      <c r="Z42" s="200">
        <f t="shared" ca="1" si="11"/>
        <v>1</v>
      </c>
      <c r="AA42" s="181">
        <f t="shared" ca="1" si="12"/>
        <v>0</v>
      </c>
      <c r="AB42" s="181">
        <f t="shared" ca="1" si="13"/>
        <v>1</v>
      </c>
      <c r="AC42" s="181">
        <f t="shared" ca="1" si="13"/>
        <v>1</v>
      </c>
      <c r="AD42" s="181">
        <f t="shared" ca="1" si="14"/>
        <v>1</v>
      </c>
      <c r="AE42" s="182">
        <f t="shared" ca="1" si="15"/>
        <v>0</v>
      </c>
      <c r="AF42" s="23">
        <f t="shared" ca="1" si="41"/>
        <v>5880</v>
      </c>
      <c r="AG42" s="23">
        <f t="shared" ca="1" si="42"/>
        <v>0</v>
      </c>
      <c r="AH42" s="23">
        <f t="shared" ca="1" si="63"/>
        <v>48000</v>
      </c>
      <c r="AI42" s="23">
        <f t="shared" ca="1" si="64"/>
        <v>0</v>
      </c>
      <c r="AJ42" s="23">
        <f t="shared" ca="1" si="79"/>
        <v>54000</v>
      </c>
      <c r="AK42" s="23">
        <f t="shared" ca="1" si="80"/>
        <v>0</v>
      </c>
      <c r="AL42" s="23">
        <f t="shared" ca="1" si="89"/>
        <v>60000</v>
      </c>
      <c r="AM42" s="23">
        <f t="shared" ca="1" si="90"/>
        <v>0</v>
      </c>
      <c r="AN42" s="23">
        <f t="shared" ca="1" si="99"/>
        <v>60000</v>
      </c>
      <c r="AO42" s="23">
        <f t="shared" ca="1" si="100"/>
        <v>0</v>
      </c>
      <c r="AP42" s="23">
        <f t="shared" ca="1" si="91"/>
        <v>86400</v>
      </c>
      <c r="AQ42" s="23">
        <f t="shared" ca="1" si="92"/>
        <v>0</v>
      </c>
      <c r="AR42" s="23">
        <f t="shared" ca="1" si="103"/>
        <v>61200</v>
      </c>
      <c r="AS42" s="23">
        <f t="shared" ca="1" si="104"/>
        <v>0</v>
      </c>
      <c r="AV42" s="228">
        <f t="shared" ca="1" si="19"/>
        <v>152280</v>
      </c>
      <c r="AW42" s="26">
        <f t="shared" ca="1" si="20"/>
        <v>315480</v>
      </c>
      <c r="AX42" s="228">
        <f t="shared" ca="1" si="21"/>
        <v>375480</v>
      </c>
      <c r="AY42" s="23">
        <f t="shared" ca="1" si="35"/>
        <v>62400</v>
      </c>
      <c r="AZ42" s="23">
        <f t="shared" ca="1" si="36"/>
        <v>0</v>
      </c>
      <c r="BA42" s="23">
        <f t="shared" ca="1" si="43"/>
        <v>60000</v>
      </c>
      <c r="BB42" s="23">
        <f t="shared" ca="1" si="44"/>
        <v>0</v>
      </c>
      <c r="BC42" s="23">
        <f t="shared" ca="1" si="37"/>
        <v>10560</v>
      </c>
      <c r="BD42" s="23">
        <f t="shared" ca="1" si="38"/>
        <v>0</v>
      </c>
      <c r="BE42" s="23">
        <f t="shared" ca="1" si="47"/>
        <v>6120</v>
      </c>
      <c r="BF42" s="23">
        <f t="shared" ca="1" si="48"/>
        <v>0</v>
      </c>
      <c r="BG42" s="23">
        <f t="shared" ca="1" si="53"/>
        <v>20400</v>
      </c>
      <c r="BH42" s="23">
        <f t="shared" ca="1" si="54"/>
        <v>0</v>
      </c>
      <c r="BI42" s="23">
        <f t="shared" ca="1" si="75"/>
        <v>105600</v>
      </c>
      <c r="BJ42" s="23">
        <f t="shared" ca="1" si="76"/>
        <v>0</v>
      </c>
      <c r="BK42" s="23">
        <f t="shared" ca="1" si="77"/>
        <v>127200</v>
      </c>
      <c r="BL42" s="23">
        <f t="shared" ca="1" si="78"/>
        <v>0</v>
      </c>
      <c r="BM42" s="23">
        <f t="shared" ca="1" si="81"/>
        <v>60000</v>
      </c>
      <c r="BN42" s="23">
        <f t="shared" ca="1" si="82"/>
        <v>0</v>
      </c>
      <c r="BO42" s="23">
        <f t="shared" ca="1" si="101"/>
        <v>63600</v>
      </c>
      <c r="BP42" s="23">
        <f t="shared" ca="1" si="102"/>
        <v>0</v>
      </c>
      <c r="BQ42" s="23">
        <f t="shared" ca="1" si="111"/>
        <v>62400</v>
      </c>
      <c r="BR42" s="23">
        <f t="shared" ca="1" si="112"/>
        <v>0</v>
      </c>
      <c r="BS42" s="23"/>
      <c r="BT42" s="23"/>
      <c r="BU42" s="23"/>
      <c r="BV42" s="23"/>
      <c r="BW42" s="389">
        <f t="shared" ca="1" si="22"/>
        <v>371880</v>
      </c>
      <c r="BX42" s="224">
        <f t="shared" ca="1" si="23"/>
        <v>371880</v>
      </c>
      <c r="BY42" s="93">
        <f t="shared" ca="1" si="24"/>
        <v>578280</v>
      </c>
      <c r="BZ42" s="23">
        <f t="shared" ca="1" si="51"/>
        <v>125760</v>
      </c>
      <c r="CA42" s="23">
        <f t="shared" ca="1" si="52"/>
        <v>0</v>
      </c>
      <c r="CB42" s="23">
        <f t="shared" ca="1" si="83"/>
        <v>115200</v>
      </c>
      <c r="CC42" s="23">
        <f t="shared" ca="1" si="84"/>
        <v>0</v>
      </c>
      <c r="CD42" s="23"/>
      <c r="CE42" s="23"/>
      <c r="CF42" s="228">
        <f t="shared" ca="1" si="25"/>
        <v>125760</v>
      </c>
      <c r="CG42" s="224">
        <f t="shared" ca="1" si="26"/>
        <v>240960</v>
      </c>
      <c r="CH42" s="228">
        <f t="shared" ca="1" si="27"/>
        <v>240960</v>
      </c>
      <c r="CI42" s="23">
        <f t="shared" ca="1" si="28"/>
        <v>65400</v>
      </c>
      <c r="CJ42" s="23">
        <f t="shared" ca="1" si="29"/>
        <v>32700</v>
      </c>
      <c r="CK42" s="23">
        <f t="shared" ca="1" si="33"/>
        <v>62400</v>
      </c>
      <c r="CL42" s="23">
        <f t="shared" ca="1" si="34"/>
        <v>31200</v>
      </c>
      <c r="CM42" s="23">
        <f t="shared" ca="1" si="39"/>
        <v>60000</v>
      </c>
      <c r="CN42" s="23">
        <f t="shared" ca="1" si="40"/>
        <v>30000</v>
      </c>
      <c r="CO42" s="23">
        <f t="shared" ca="1" si="49"/>
        <v>8400</v>
      </c>
      <c r="CP42" s="23">
        <f t="shared" ca="1" si="50"/>
        <v>4200</v>
      </c>
      <c r="CQ42" s="23">
        <f t="shared" ca="1" si="55"/>
        <v>27000</v>
      </c>
      <c r="CR42" s="23">
        <f t="shared" ca="1" si="56"/>
        <v>13500</v>
      </c>
      <c r="CS42" s="23">
        <f t="shared" ca="1" si="57"/>
        <v>15600</v>
      </c>
      <c r="CT42" s="23">
        <f t="shared" ca="1" si="58"/>
        <v>7800</v>
      </c>
      <c r="CU42" s="23">
        <f t="shared" ca="1" si="65"/>
        <v>42000</v>
      </c>
      <c r="CV42" s="23">
        <f t="shared" ca="1" si="66"/>
        <v>21000</v>
      </c>
      <c r="CW42" s="23">
        <f t="shared" ca="1" si="109"/>
        <v>63600</v>
      </c>
      <c r="CX42" s="23">
        <f t="shared" ca="1" si="110"/>
        <v>31800</v>
      </c>
      <c r="CY42" s="23">
        <f t="shared" ca="1" si="67"/>
        <v>72000</v>
      </c>
      <c r="CZ42" s="23">
        <f t="shared" ca="1" si="68"/>
        <v>36000</v>
      </c>
      <c r="DA42" s="23">
        <f t="shared" ca="1" si="85"/>
        <v>99000</v>
      </c>
      <c r="DB42" s="23">
        <f t="shared" ca="1" si="86"/>
        <v>49500</v>
      </c>
      <c r="DC42" s="23"/>
      <c r="DD42" s="23"/>
      <c r="DE42" s="23">
        <f t="shared" ca="1" si="87"/>
        <v>240000</v>
      </c>
      <c r="DF42" s="23">
        <f t="shared" ca="1" si="88"/>
        <v>120000</v>
      </c>
      <c r="DG42" s="23">
        <f t="shared" ca="1" si="93"/>
        <v>120000</v>
      </c>
      <c r="DH42" s="23">
        <f t="shared" ca="1" si="94"/>
        <v>60000</v>
      </c>
      <c r="DI42" s="23">
        <f t="shared" ca="1" si="105"/>
        <v>127200</v>
      </c>
      <c r="DJ42" s="23">
        <f t="shared" ca="1" si="106"/>
        <v>63600</v>
      </c>
      <c r="DK42" s="23">
        <f t="shared" ref="DK42:DK105" ca="1" si="113">$DK$7*$J$2*$J$5*$AB42</f>
        <v>63600</v>
      </c>
      <c r="DL42" s="23">
        <f t="shared" ref="DL42:DL105" ca="1" si="114">$DK$7*$J$3*$J$5*$AC42</f>
        <v>31800</v>
      </c>
      <c r="DM42" s="23">
        <f t="shared" ca="1" si="95"/>
        <v>150000</v>
      </c>
      <c r="DN42" s="23">
        <f t="shared" ca="1" si="96"/>
        <v>75000</v>
      </c>
      <c r="DO42" s="23"/>
      <c r="DP42" s="23"/>
      <c r="DQ42" s="23"/>
      <c r="DR42" s="23"/>
      <c r="DS42" s="228">
        <f t="shared" ca="1" si="30"/>
        <v>610200</v>
      </c>
      <c r="DT42" s="93">
        <f t="shared" ca="1" si="31"/>
        <v>1450800</v>
      </c>
      <c r="DU42" s="228">
        <f t="shared" ca="1" si="32"/>
        <v>1824300</v>
      </c>
      <c r="DZ42" s="23">
        <f t="shared" ca="1" si="61"/>
        <v>60000</v>
      </c>
      <c r="EA42" s="23">
        <f t="shared" ca="1" si="62"/>
        <v>30000</v>
      </c>
      <c r="EB42" s="23">
        <f t="shared" ca="1" si="71"/>
        <v>26400</v>
      </c>
      <c r="EC42" s="23">
        <f t="shared" ca="1" si="72"/>
        <v>13200</v>
      </c>
      <c r="ED42" s="23">
        <f t="shared" ca="1" si="97"/>
        <v>120000</v>
      </c>
      <c r="EE42" s="23">
        <f t="shared" ca="1" si="98"/>
        <v>60000</v>
      </c>
      <c r="EH42" s="23">
        <f t="shared" ca="1" si="107"/>
        <v>60000</v>
      </c>
      <c r="EI42" s="23">
        <f t="shared" ca="1" si="108"/>
        <v>30000</v>
      </c>
      <c r="EN42" s="228">
        <f t="shared" ca="1" si="16"/>
        <v>39600</v>
      </c>
      <c r="EO42" s="93">
        <f t="shared" ca="1" si="17"/>
        <v>219600</v>
      </c>
      <c r="EP42" s="93">
        <f t="shared" ca="1" si="18"/>
        <v>399600</v>
      </c>
    </row>
    <row r="43" spans="1:146" x14ac:dyDescent="0.2">
      <c r="A43" s="172">
        <f ca="1">VLOOKUP($D43,Curves!$A$2:$I$1700,9)</f>
        <v>5.5368913193465999E-2</v>
      </c>
      <c r="B43" s="86">
        <f t="shared" ca="1" si="0"/>
        <v>0.85431392478009649</v>
      </c>
      <c r="C43" s="86">
        <f t="shared" si="1"/>
        <v>31</v>
      </c>
      <c r="D43" s="139">
        <v>37956</v>
      </c>
      <c r="E43" s="173">
        <f ca="1">VLOOKUP($D43,Curves!$A$2:$H$1700,2)*$B43</f>
        <v>3.7128483170942994</v>
      </c>
      <c r="F43" s="172">
        <f ca="1">VLOOKUP($D43,Curves!$A$2:$H$1700,3)*$B43</f>
        <v>0.55530405110706271</v>
      </c>
      <c r="G43" s="172">
        <f ca="1">VLOOKUP($D43,Curves!$A$2:$H$1700,7)*$B43</f>
        <v>-0.17086278495601931</v>
      </c>
      <c r="H43" s="172">
        <f ca="1">VLOOKUP($D43,Curves!$A$2:$H$1700,5)*$B43</f>
        <v>-8.5431392478009655E-3</v>
      </c>
      <c r="I43" s="172">
        <f ca="1">VLOOKUP($D43,Curves!$A$2:$H$1700,4)*$B43</f>
        <v>-0.24775103818622796</v>
      </c>
      <c r="J43" s="174">
        <f ca="1">VLOOKUP($D43,Curves!$A$2:$H$1700,8)*$B43</f>
        <v>0.68772270944797775</v>
      </c>
      <c r="K43" s="172">
        <f t="shared" ca="1" si="2"/>
        <v>27.988229591810537</v>
      </c>
      <c r="L43" s="140">
        <f ca="1">VLOOKUP($D43,Curves!$N$2:$T$2600,2)*$B43</f>
        <v>27.368715462862692</v>
      </c>
      <c r="M43" s="141">
        <f ca="1">VLOOKUP($D43,Curves!$N$2:$T$2600,3)*$B43</f>
        <v>13.684357731431346</v>
      </c>
      <c r="N43" s="181">
        <f t="shared" ca="1" si="3"/>
        <v>0</v>
      </c>
      <c r="O43" s="182">
        <f t="shared" ca="1" si="4"/>
        <v>0</v>
      </c>
      <c r="P43" s="173">
        <f t="shared" ca="1" si="5"/>
        <v>35.004282699067076</v>
      </c>
      <c r="Q43" s="140">
        <f ca="1">VLOOKUP($D43,Curves!$N$2:$T$2600,4)*$B43</f>
        <v>27.368715462862692</v>
      </c>
      <c r="R43" s="141">
        <f ca="1">VLOOKUP($D43,Curves!$N$2:$T$2600,5)*$B43</f>
        <v>13.684357731431346</v>
      </c>
      <c r="S43" s="181">
        <f t="shared" ca="1" si="6"/>
        <v>0</v>
      </c>
      <c r="T43" s="182">
        <f t="shared" ca="1" si="7"/>
        <v>0</v>
      </c>
      <c r="U43" s="151">
        <f t="shared" ca="1" si="8"/>
        <v>28.564891491037102</v>
      </c>
      <c r="V43" s="151">
        <f t="shared" ca="1" si="9"/>
        <v>29.782288833848739</v>
      </c>
      <c r="W43" s="151">
        <f t="shared" ca="1" si="10"/>
        <v>27.988229591810537</v>
      </c>
      <c r="X43" s="343">
        <f ca="1">VLOOKUP($D43,[2]CurveFetch!$D$8:$S$13000,16,0)*$B43</f>
        <v>27.368715462862692</v>
      </c>
      <c r="Y43" s="141">
        <f ca="1">VLOOKUP($D43,Curves!$N$2:$T$2600,7)*$B43</f>
        <v>13.684357731431346</v>
      </c>
      <c r="Z43" s="200">
        <f t="shared" ca="1" si="11"/>
        <v>0</v>
      </c>
      <c r="AA43" s="181">
        <f t="shared" ca="1" si="12"/>
        <v>0</v>
      </c>
      <c r="AB43" s="181">
        <f t="shared" ca="1" si="13"/>
        <v>0</v>
      </c>
      <c r="AC43" s="181">
        <f t="shared" ca="1" si="13"/>
        <v>0</v>
      </c>
      <c r="AD43" s="181">
        <f t="shared" ca="1" si="14"/>
        <v>0</v>
      </c>
      <c r="AE43" s="182">
        <f t="shared" ca="1" si="15"/>
        <v>0</v>
      </c>
      <c r="AF43" s="23">
        <f t="shared" ca="1" si="41"/>
        <v>0</v>
      </c>
      <c r="AG43" s="23">
        <f t="shared" ca="1" si="42"/>
        <v>0</v>
      </c>
      <c r="AH43" s="23">
        <f t="shared" ca="1" si="63"/>
        <v>0</v>
      </c>
      <c r="AI43" s="23">
        <f t="shared" ca="1" si="64"/>
        <v>0</v>
      </c>
      <c r="AJ43" s="23">
        <f t="shared" ca="1" si="79"/>
        <v>0</v>
      </c>
      <c r="AK43" s="23">
        <f t="shared" ca="1" si="80"/>
        <v>0</v>
      </c>
      <c r="AL43" s="23">
        <f t="shared" ca="1" si="89"/>
        <v>0</v>
      </c>
      <c r="AM43" s="23">
        <f t="shared" ca="1" si="90"/>
        <v>0</v>
      </c>
      <c r="AN43" s="23">
        <f t="shared" ca="1" si="99"/>
        <v>0</v>
      </c>
      <c r="AO43" s="23">
        <f t="shared" ca="1" si="100"/>
        <v>0</v>
      </c>
      <c r="AP43" s="23">
        <f t="shared" ca="1" si="91"/>
        <v>0</v>
      </c>
      <c r="AQ43" s="23">
        <f t="shared" ca="1" si="92"/>
        <v>0</v>
      </c>
      <c r="AR43" s="23">
        <f t="shared" ca="1" si="103"/>
        <v>0</v>
      </c>
      <c r="AS43" s="23">
        <f t="shared" ca="1" si="104"/>
        <v>0</v>
      </c>
      <c r="AV43" s="228">
        <f t="shared" ca="1" si="19"/>
        <v>0</v>
      </c>
      <c r="AW43" s="26">
        <f t="shared" ca="1" si="20"/>
        <v>0</v>
      </c>
      <c r="AX43" s="228">
        <f t="shared" ca="1" si="21"/>
        <v>0</v>
      </c>
      <c r="AY43" s="23">
        <f t="shared" ca="1" si="35"/>
        <v>0</v>
      </c>
      <c r="AZ43" s="23">
        <f t="shared" ca="1" si="36"/>
        <v>0</v>
      </c>
      <c r="BA43" s="23">
        <f t="shared" ca="1" si="43"/>
        <v>0</v>
      </c>
      <c r="BB43" s="23">
        <f t="shared" ca="1" si="44"/>
        <v>0</v>
      </c>
      <c r="BC43" s="23">
        <f t="shared" ca="1" si="37"/>
        <v>0</v>
      </c>
      <c r="BD43" s="23">
        <f t="shared" ca="1" si="38"/>
        <v>0</v>
      </c>
      <c r="BE43" s="23">
        <f t="shared" ca="1" si="47"/>
        <v>0</v>
      </c>
      <c r="BF43" s="23">
        <f t="shared" ca="1" si="48"/>
        <v>0</v>
      </c>
      <c r="BG43" s="23">
        <f t="shared" ca="1" si="53"/>
        <v>0</v>
      </c>
      <c r="BH43" s="23">
        <f t="shared" ca="1" si="54"/>
        <v>0</v>
      </c>
      <c r="BI43" s="23">
        <f t="shared" ca="1" si="75"/>
        <v>0</v>
      </c>
      <c r="BJ43" s="23">
        <f t="shared" ca="1" si="76"/>
        <v>0</v>
      </c>
      <c r="BK43" s="23">
        <f t="shared" ca="1" si="77"/>
        <v>0</v>
      </c>
      <c r="BL43" s="23">
        <f t="shared" ca="1" si="78"/>
        <v>0</v>
      </c>
      <c r="BM43" s="23">
        <f t="shared" ca="1" si="81"/>
        <v>0</v>
      </c>
      <c r="BN43" s="23">
        <f t="shared" ca="1" si="82"/>
        <v>0</v>
      </c>
      <c r="BO43" s="23">
        <f t="shared" ca="1" si="101"/>
        <v>0</v>
      </c>
      <c r="BP43" s="23">
        <f t="shared" ca="1" si="102"/>
        <v>0</v>
      </c>
      <c r="BQ43" s="23">
        <f t="shared" ca="1" si="111"/>
        <v>0</v>
      </c>
      <c r="BR43" s="23">
        <f t="shared" ca="1" si="112"/>
        <v>0</v>
      </c>
      <c r="BS43" s="23"/>
      <c r="BT43" s="23"/>
      <c r="BU43" s="23"/>
      <c r="BV43" s="23"/>
      <c r="BW43" s="389">
        <f t="shared" ca="1" si="22"/>
        <v>0</v>
      </c>
      <c r="BX43" s="224">
        <f t="shared" ca="1" si="23"/>
        <v>0</v>
      </c>
      <c r="BY43" s="93">
        <f t="shared" ca="1" si="24"/>
        <v>0</v>
      </c>
      <c r="BZ43" s="23">
        <f t="shared" ca="1" si="51"/>
        <v>0</v>
      </c>
      <c r="CA43" s="23">
        <f t="shared" ca="1" si="52"/>
        <v>0</v>
      </c>
      <c r="CB43" s="23">
        <f t="shared" ca="1" si="83"/>
        <v>0</v>
      </c>
      <c r="CC43" s="23">
        <f t="shared" ca="1" si="84"/>
        <v>0</v>
      </c>
      <c r="CD43" s="23">
        <f t="shared" ref="CD43:CD106" ca="1" si="115">$CD$7*$J$2*$J$5*$N43</f>
        <v>0</v>
      </c>
      <c r="CE43" s="23">
        <f t="shared" ref="CE43:CE106" ca="1" si="116">$CD$7*$J$3*$J$5*$O43</f>
        <v>0</v>
      </c>
      <c r="CF43" s="228">
        <f t="shared" ca="1" si="25"/>
        <v>0</v>
      </c>
      <c r="CG43" s="224">
        <f t="shared" ca="1" si="26"/>
        <v>0</v>
      </c>
      <c r="CH43" s="228">
        <f t="shared" ca="1" si="27"/>
        <v>0</v>
      </c>
      <c r="CI43" s="23">
        <f t="shared" ca="1" si="28"/>
        <v>0</v>
      </c>
      <c r="CJ43" s="23">
        <f t="shared" ca="1" si="29"/>
        <v>0</v>
      </c>
      <c r="CK43" s="23">
        <f t="shared" ca="1" si="33"/>
        <v>0</v>
      </c>
      <c r="CL43" s="23">
        <f t="shared" ca="1" si="34"/>
        <v>0</v>
      </c>
      <c r="CM43" s="23">
        <f t="shared" ca="1" si="39"/>
        <v>0</v>
      </c>
      <c r="CN43" s="23">
        <f t="shared" ca="1" si="40"/>
        <v>0</v>
      </c>
      <c r="CO43" s="23">
        <f t="shared" ca="1" si="49"/>
        <v>0</v>
      </c>
      <c r="CP43" s="23">
        <f t="shared" ca="1" si="50"/>
        <v>0</v>
      </c>
      <c r="CQ43" s="23">
        <f t="shared" ca="1" si="55"/>
        <v>0</v>
      </c>
      <c r="CR43" s="23">
        <f t="shared" ca="1" si="56"/>
        <v>0</v>
      </c>
      <c r="CS43" s="23">
        <f t="shared" ca="1" si="57"/>
        <v>0</v>
      </c>
      <c r="CT43" s="23">
        <f t="shared" ca="1" si="58"/>
        <v>0</v>
      </c>
      <c r="CU43" s="23">
        <f t="shared" ca="1" si="65"/>
        <v>0</v>
      </c>
      <c r="CV43" s="23">
        <f t="shared" ca="1" si="66"/>
        <v>0</v>
      </c>
      <c r="CW43" s="23">
        <f t="shared" ca="1" si="109"/>
        <v>0</v>
      </c>
      <c r="CX43" s="23">
        <f t="shared" ca="1" si="110"/>
        <v>0</v>
      </c>
      <c r="CY43" s="23">
        <f t="shared" ca="1" si="67"/>
        <v>0</v>
      </c>
      <c r="CZ43" s="23">
        <f t="shared" ca="1" si="68"/>
        <v>0</v>
      </c>
      <c r="DA43" s="23">
        <f t="shared" ca="1" si="85"/>
        <v>0</v>
      </c>
      <c r="DB43" s="23">
        <f t="shared" ca="1" si="86"/>
        <v>0</v>
      </c>
      <c r="DC43" s="23"/>
      <c r="DD43" s="23"/>
      <c r="DE43" s="23">
        <f t="shared" ca="1" si="87"/>
        <v>0</v>
      </c>
      <c r="DF43" s="23">
        <f t="shared" ca="1" si="88"/>
        <v>0</v>
      </c>
      <c r="DG43" s="23">
        <f t="shared" ca="1" si="93"/>
        <v>0</v>
      </c>
      <c r="DH43" s="23">
        <f t="shared" ca="1" si="94"/>
        <v>0</v>
      </c>
      <c r="DI43" s="23">
        <f t="shared" ca="1" si="105"/>
        <v>0</v>
      </c>
      <c r="DJ43" s="23">
        <f t="shared" ca="1" si="106"/>
        <v>0</v>
      </c>
      <c r="DK43" s="23">
        <f t="shared" ca="1" si="113"/>
        <v>0</v>
      </c>
      <c r="DL43" s="23">
        <f t="shared" ca="1" si="114"/>
        <v>0</v>
      </c>
      <c r="DM43" s="23">
        <f t="shared" ref="DM43:DM106" ca="1" si="117">$DM$7*$J$2*$J$5*$AB43</f>
        <v>0</v>
      </c>
      <c r="DN43" s="23">
        <f t="shared" ref="DN43:DN106" ca="1" si="118">$DM$7*$J$3*$J$5*$AC43</f>
        <v>0</v>
      </c>
      <c r="DO43" s="23">
        <f t="shared" ref="DO43:DO106" ca="1" si="119">$DO$7*$J$2*$J$5*$AB43</f>
        <v>0</v>
      </c>
      <c r="DP43" s="23">
        <f t="shared" ref="DP43:DP106" ca="1" si="120">$DO$7*$J$3*$J$5*$AC43</f>
        <v>0</v>
      </c>
      <c r="DQ43" s="23"/>
      <c r="DR43" s="23"/>
      <c r="DS43" s="228">
        <f t="shared" ca="1" si="30"/>
        <v>0</v>
      </c>
      <c r="DT43" s="93">
        <f t="shared" ca="1" si="31"/>
        <v>0</v>
      </c>
      <c r="DU43" s="228">
        <f t="shared" ca="1" si="32"/>
        <v>0</v>
      </c>
      <c r="DZ43" s="23">
        <f t="shared" ca="1" si="61"/>
        <v>0</v>
      </c>
      <c r="EA43" s="23">
        <f t="shared" ca="1" si="62"/>
        <v>0</v>
      </c>
      <c r="EB43" s="23">
        <f t="shared" ca="1" si="71"/>
        <v>0</v>
      </c>
      <c r="EC43" s="23">
        <f t="shared" ca="1" si="72"/>
        <v>0</v>
      </c>
      <c r="ED43" s="23">
        <f t="shared" ca="1" si="97"/>
        <v>0</v>
      </c>
      <c r="EE43" s="23">
        <f t="shared" ca="1" si="98"/>
        <v>0</v>
      </c>
      <c r="EH43" s="23">
        <f t="shared" ca="1" si="107"/>
        <v>0</v>
      </c>
      <c r="EI43" s="23">
        <f t="shared" ca="1" si="108"/>
        <v>0</v>
      </c>
      <c r="EJ43" s="23">
        <f t="shared" ref="EJ43:EJ106" ca="1" si="121">$EJ$7*$J$2*$J$5*$AB43</f>
        <v>0</v>
      </c>
      <c r="EK43" s="23">
        <f t="shared" ref="EK43:EK106" ca="1" si="122">$EJ$7*$J$3*$J$5*$AC43</f>
        <v>0</v>
      </c>
      <c r="EN43" s="228">
        <f t="shared" ca="1" si="16"/>
        <v>0</v>
      </c>
      <c r="EO43" s="93">
        <f t="shared" ca="1" si="17"/>
        <v>0</v>
      </c>
      <c r="EP43" s="93">
        <f t="shared" ca="1" si="18"/>
        <v>0</v>
      </c>
    </row>
    <row r="44" spans="1:146" x14ac:dyDescent="0.2">
      <c r="A44" s="172">
        <f ca="1">VLOOKUP($D44,Curves!$A$2:$I$1700,9)</f>
        <v>5.5469900131817997E-2</v>
      </c>
      <c r="B44" s="86">
        <f t="shared" ca="1" si="0"/>
        <v>0.85011498374145078</v>
      </c>
      <c r="C44" s="86">
        <f t="shared" si="1"/>
        <v>31</v>
      </c>
      <c r="D44" s="139">
        <v>37987</v>
      </c>
      <c r="E44" s="173">
        <f ca="1">VLOOKUP($D44,Curves!$A$2:$H$1700,2)*$B44</f>
        <v>3.7277542037062616</v>
      </c>
      <c r="F44" s="172">
        <f ca="1">VLOOKUP($D44,Curves!$A$2:$H$1700,3)*$B44</f>
        <v>0.55257473943194302</v>
      </c>
      <c r="G44" s="172">
        <f ca="1">VLOOKUP($D44,Curves!$A$2:$H$1700,7)*$B44</f>
        <v>-0.17002299674829016</v>
      </c>
      <c r="H44" s="172">
        <f ca="1">VLOOKUP($D44,Curves!$A$2:$H$1700,5)*$B44</f>
        <v>-8.5011498374145088E-3</v>
      </c>
      <c r="I44" s="172">
        <f ca="1">VLOOKUP($D44,Curves!$A$2:$H$1700,4)*$B44</f>
        <v>-0.24653334528502072</v>
      </c>
      <c r="J44" s="174">
        <f ca="1">VLOOKUP($D44,Curves!$A$2:$H$1700,8)*$B44</f>
        <v>0.68434256191186793</v>
      </c>
      <c r="K44" s="172">
        <f t="shared" ca="1" si="2"/>
        <v>28.109156438159307</v>
      </c>
      <c r="L44" s="140">
        <f ca="1">VLOOKUP($D44,Curves!$N$2:$T$2600,2)*$B44</f>
        <v>48.546666261539286</v>
      </c>
      <c r="M44" s="141">
        <f ca="1">VLOOKUP($D44,Curves!$N$2:$T$2600,3)*$B44</f>
        <v>24.273333130769643</v>
      </c>
      <c r="N44" s="181">
        <f t="shared" ca="1" si="3"/>
        <v>1</v>
      </c>
      <c r="O44" s="182">
        <f t="shared" ca="1" si="4"/>
        <v>0</v>
      </c>
      <c r="P44" s="173">
        <f t="shared" ca="1" si="5"/>
        <v>35.090725742135973</v>
      </c>
      <c r="Q44" s="140">
        <f ca="1">VLOOKUP($D44,Curves!$N$2:$T$2600,4)*$B44</f>
        <v>48.546666261539286</v>
      </c>
      <c r="R44" s="141">
        <f ca="1">VLOOKUP($D44,Curves!$N$2:$T$2600,5)*$B44</f>
        <v>24.273333130769643</v>
      </c>
      <c r="S44" s="181">
        <f t="shared" ca="1" si="6"/>
        <v>1</v>
      </c>
      <c r="T44" s="182">
        <f t="shared" ca="1" si="7"/>
        <v>0</v>
      </c>
      <c r="U44" s="151">
        <f t="shared" ca="1" si="8"/>
        <v>28.682984052184786</v>
      </c>
      <c r="V44" s="151">
        <f t="shared" ca="1" si="9"/>
        <v>29.894397904016355</v>
      </c>
      <c r="W44" s="151">
        <f t="shared" ca="1" si="10"/>
        <v>28.109156438159307</v>
      </c>
      <c r="X44" s="343">
        <f ca="1">VLOOKUP($D44,[2]CurveFetch!$D$8:$S$13000,16,0)*$B44</f>
        <v>48.546666261539286</v>
      </c>
      <c r="Y44" s="141">
        <f ca="1">VLOOKUP($D44,Curves!$N$2:$T$2600,7)*$B44</f>
        <v>24.273333130769643</v>
      </c>
      <c r="Z44" s="200">
        <f t="shared" ca="1" si="11"/>
        <v>1</v>
      </c>
      <c r="AA44" s="181">
        <f t="shared" ca="1" si="12"/>
        <v>0</v>
      </c>
      <c r="AB44" s="181">
        <f t="shared" ca="1" si="13"/>
        <v>1</v>
      </c>
      <c r="AC44" s="181">
        <f t="shared" ca="1" si="13"/>
        <v>1</v>
      </c>
      <c r="AD44" s="181">
        <f t="shared" ca="1" si="14"/>
        <v>1</v>
      </c>
      <c r="AE44" s="182">
        <f t="shared" ca="1" si="15"/>
        <v>0</v>
      </c>
      <c r="AF44" s="23">
        <f t="shared" ca="1" si="41"/>
        <v>5880</v>
      </c>
      <c r="AG44" s="23">
        <f t="shared" ca="1" si="42"/>
        <v>0</v>
      </c>
      <c r="AH44" s="23">
        <f t="shared" ca="1" si="63"/>
        <v>48000</v>
      </c>
      <c r="AI44" s="23">
        <f t="shared" ca="1" si="64"/>
        <v>0</v>
      </c>
      <c r="AJ44" s="23">
        <f t="shared" ca="1" si="79"/>
        <v>54000</v>
      </c>
      <c r="AK44" s="23">
        <f t="shared" ca="1" si="80"/>
        <v>0</v>
      </c>
      <c r="AL44" s="23">
        <f t="shared" ca="1" si="89"/>
        <v>60000</v>
      </c>
      <c r="AM44" s="23">
        <f t="shared" ca="1" si="90"/>
        <v>0</v>
      </c>
      <c r="AN44" s="23">
        <f t="shared" ca="1" si="99"/>
        <v>60000</v>
      </c>
      <c r="AO44" s="23">
        <f t="shared" ca="1" si="100"/>
        <v>0</v>
      </c>
      <c r="AP44" s="23">
        <f t="shared" ca="1" si="91"/>
        <v>86400</v>
      </c>
      <c r="AQ44" s="23">
        <f t="shared" ca="1" si="92"/>
        <v>0</v>
      </c>
      <c r="AR44" s="23">
        <f t="shared" ca="1" si="103"/>
        <v>61200</v>
      </c>
      <c r="AS44" s="23">
        <f t="shared" ca="1" si="104"/>
        <v>0</v>
      </c>
      <c r="AT44" s="23">
        <f t="shared" ref="AT44:AT107" ca="1" si="123">$AT$7*$J$2*$J$5*$N44</f>
        <v>132000</v>
      </c>
      <c r="AU44" s="23">
        <f t="shared" ref="AU44:AU107" ca="1" si="124">$AT$7*$J$3*$J$5*$O44</f>
        <v>0</v>
      </c>
      <c r="AV44" s="228">
        <f t="shared" ca="1" si="19"/>
        <v>152280</v>
      </c>
      <c r="AW44" s="26">
        <f t="shared" ca="1" si="20"/>
        <v>447480</v>
      </c>
      <c r="AX44" s="228">
        <f t="shared" ca="1" si="21"/>
        <v>507480</v>
      </c>
      <c r="AY44" s="23">
        <f t="shared" ca="1" si="35"/>
        <v>62400</v>
      </c>
      <c r="AZ44" s="23">
        <f t="shared" ca="1" si="36"/>
        <v>0</v>
      </c>
      <c r="BA44" s="23">
        <f t="shared" ca="1" si="43"/>
        <v>60000</v>
      </c>
      <c r="BB44" s="23">
        <f t="shared" ca="1" si="44"/>
        <v>0</v>
      </c>
      <c r="BC44" s="23">
        <f t="shared" ca="1" si="37"/>
        <v>10560</v>
      </c>
      <c r="BD44" s="23">
        <f t="shared" ca="1" si="38"/>
        <v>0</v>
      </c>
      <c r="BE44" s="23">
        <f t="shared" ca="1" si="47"/>
        <v>6120</v>
      </c>
      <c r="BF44" s="23">
        <f t="shared" ca="1" si="48"/>
        <v>0</v>
      </c>
      <c r="BG44" s="23">
        <f t="shared" ca="1" si="53"/>
        <v>20400</v>
      </c>
      <c r="BH44" s="23">
        <f t="shared" ca="1" si="54"/>
        <v>0</v>
      </c>
      <c r="BI44" s="23">
        <f t="shared" ca="1" si="75"/>
        <v>105600</v>
      </c>
      <c r="BJ44" s="23">
        <f t="shared" ca="1" si="76"/>
        <v>0</v>
      </c>
      <c r="BK44" s="23">
        <f t="shared" ca="1" si="77"/>
        <v>127200</v>
      </c>
      <c r="BL44" s="23">
        <f t="shared" ca="1" si="78"/>
        <v>0</v>
      </c>
      <c r="BM44" s="23">
        <f t="shared" ca="1" si="81"/>
        <v>60000</v>
      </c>
      <c r="BN44" s="23">
        <f t="shared" ca="1" si="82"/>
        <v>0</v>
      </c>
      <c r="BO44" s="23">
        <f t="shared" ca="1" si="101"/>
        <v>63600</v>
      </c>
      <c r="BP44" s="23">
        <f t="shared" ca="1" si="102"/>
        <v>0</v>
      </c>
      <c r="BQ44" s="23">
        <f t="shared" ca="1" si="111"/>
        <v>62400</v>
      </c>
      <c r="BR44" s="23">
        <f t="shared" ca="1" si="112"/>
        <v>0</v>
      </c>
      <c r="BS44" s="23"/>
      <c r="BT44" s="23"/>
      <c r="BU44" s="23"/>
      <c r="BV44" s="23"/>
      <c r="BW44" s="389">
        <f t="shared" ca="1" si="22"/>
        <v>371880</v>
      </c>
      <c r="BX44" s="224">
        <f t="shared" ca="1" si="23"/>
        <v>371880</v>
      </c>
      <c r="BY44" s="93">
        <f t="shared" ca="1" si="24"/>
        <v>578280</v>
      </c>
      <c r="BZ44" s="23">
        <f t="shared" ca="1" si="51"/>
        <v>125760</v>
      </c>
      <c r="CA44" s="23">
        <f t="shared" ca="1" si="52"/>
        <v>0</v>
      </c>
      <c r="CB44" s="23">
        <f t="shared" ca="1" si="83"/>
        <v>115200</v>
      </c>
      <c r="CC44" s="23">
        <f t="shared" ca="1" si="84"/>
        <v>0</v>
      </c>
      <c r="CD44" s="23">
        <f t="shared" ca="1" si="115"/>
        <v>120000</v>
      </c>
      <c r="CE44" s="23">
        <f t="shared" ca="1" si="116"/>
        <v>0</v>
      </c>
      <c r="CF44" s="228">
        <f t="shared" ca="1" si="25"/>
        <v>125760</v>
      </c>
      <c r="CG44" s="224">
        <f t="shared" ca="1" si="26"/>
        <v>240960</v>
      </c>
      <c r="CH44" s="228">
        <f t="shared" ca="1" si="27"/>
        <v>360960</v>
      </c>
      <c r="CI44" s="23">
        <f t="shared" ca="1" si="28"/>
        <v>65400</v>
      </c>
      <c r="CJ44" s="23">
        <f t="shared" ca="1" si="29"/>
        <v>32700</v>
      </c>
      <c r="CK44" s="23">
        <f t="shared" ca="1" si="33"/>
        <v>62400</v>
      </c>
      <c r="CL44" s="23">
        <f t="shared" ca="1" si="34"/>
        <v>31200</v>
      </c>
      <c r="CM44" s="23">
        <f t="shared" ca="1" si="39"/>
        <v>60000</v>
      </c>
      <c r="CN44" s="23">
        <f t="shared" ca="1" si="40"/>
        <v>30000</v>
      </c>
      <c r="CO44" s="23">
        <f t="shared" ca="1" si="49"/>
        <v>8400</v>
      </c>
      <c r="CP44" s="23">
        <f t="shared" ca="1" si="50"/>
        <v>4200</v>
      </c>
      <c r="CQ44" s="23">
        <f t="shared" ca="1" si="55"/>
        <v>27000</v>
      </c>
      <c r="CR44" s="23">
        <f t="shared" ca="1" si="56"/>
        <v>13500</v>
      </c>
      <c r="CS44" s="23">
        <f t="shared" ca="1" si="57"/>
        <v>15600</v>
      </c>
      <c r="CT44" s="23">
        <f t="shared" ca="1" si="58"/>
        <v>7800</v>
      </c>
      <c r="CU44" s="23">
        <f t="shared" ca="1" si="65"/>
        <v>42000</v>
      </c>
      <c r="CV44" s="23">
        <f t="shared" ca="1" si="66"/>
        <v>21000</v>
      </c>
      <c r="CW44" s="23">
        <f t="shared" ca="1" si="109"/>
        <v>63600</v>
      </c>
      <c r="CX44" s="23">
        <f t="shared" ca="1" si="110"/>
        <v>31800</v>
      </c>
      <c r="CY44" s="23">
        <f t="shared" ca="1" si="67"/>
        <v>72000</v>
      </c>
      <c r="CZ44" s="23">
        <f t="shared" ca="1" si="68"/>
        <v>36000</v>
      </c>
      <c r="DA44" s="23">
        <f t="shared" ca="1" si="85"/>
        <v>99000</v>
      </c>
      <c r="DB44" s="23">
        <f t="shared" ca="1" si="86"/>
        <v>49500</v>
      </c>
      <c r="DC44" s="23"/>
      <c r="DD44" s="23"/>
      <c r="DE44" s="23">
        <f t="shared" ca="1" si="87"/>
        <v>240000</v>
      </c>
      <c r="DF44" s="23">
        <f t="shared" ca="1" si="88"/>
        <v>120000</v>
      </c>
      <c r="DG44" s="23">
        <f t="shared" ca="1" si="93"/>
        <v>120000</v>
      </c>
      <c r="DH44" s="23">
        <f t="shared" ca="1" si="94"/>
        <v>60000</v>
      </c>
      <c r="DI44" s="23">
        <f t="shared" ca="1" si="105"/>
        <v>127200</v>
      </c>
      <c r="DJ44" s="23">
        <f t="shared" ca="1" si="106"/>
        <v>63600</v>
      </c>
      <c r="DK44" s="23">
        <f t="shared" ca="1" si="113"/>
        <v>63600</v>
      </c>
      <c r="DL44" s="23">
        <f t="shared" ca="1" si="114"/>
        <v>31800</v>
      </c>
      <c r="DM44" s="23">
        <f t="shared" ca="1" si="117"/>
        <v>150000</v>
      </c>
      <c r="DN44" s="23">
        <f t="shared" ca="1" si="118"/>
        <v>75000</v>
      </c>
      <c r="DO44" s="23">
        <f t="shared" ca="1" si="119"/>
        <v>66000</v>
      </c>
      <c r="DP44" s="23">
        <f t="shared" ca="1" si="120"/>
        <v>33000</v>
      </c>
      <c r="DQ44" s="23"/>
      <c r="DR44" s="23"/>
      <c r="DS44" s="228">
        <f t="shared" ca="1" si="30"/>
        <v>610200</v>
      </c>
      <c r="DT44" s="93">
        <f t="shared" ca="1" si="31"/>
        <v>1450800</v>
      </c>
      <c r="DU44" s="228">
        <f t="shared" ca="1" si="32"/>
        <v>1923300</v>
      </c>
      <c r="DZ44" s="23">
        <f t="shared" ca="1" si="61"/>
        <v>60000</v>
      </c>
      <c r="EA44" s="23">
        <f t="shared" ca="1" si="62"/>
        <v>30000</v>
      </c>
      <c r="EB44" s="23">
        <f t="shared" ca="1" si="71"/>
        <v>26400</v>
      </c>
      <c r="EC44" s="23">
        <f t="shared" ca="1" si="72"/>
        <v>13200</v>
      </c>
      <c r="ED44" s="23">
        <f t="shared" ca="1" si="97"/>
        <v>120000</v>
      </c>
      <c r="EE44" s="23">
        <f t="shared" ca="1" si="98"/>
        <v>60000</v>
      </c>
      <c r="EF44" s="23">
        <f t="shared" ref="EF44:EF107" ca="1" si="125">$EF$7*$J$2*$J$5*$AB44</f>
        <v>168000</v>
      </c>
      <c r="EG44" s="23">
        <f t="shared" ref="EG44:EG107" ca="1" si="126">$EF$7*$J$3*$J$5*$AC44</f>
        <v>84000</v>
      </c>
      <c r="EH44" s="23">
        <f t="shared" ca="1" si="107"/>
        <v>60000</v>
      </c>
      <c r="EI44" s="23">
        <f t="shared" ca="1" si="108"/>
        <v>30000</v>
      </c>
      <c r="EJ44" s="23">
        <f t="shared" ca="1" si="121"/>
        <v>60000</v>
      </c>
      <c r="EK44" s="23">
        <f t="shared" ca="1" si="122"/>
        <v>30000</v>
      </c>
      <c r="EN44" s="228">
        <f t="shared" ca="1" si="16"/>
        <v>39600</v>
      </c>
      <c r="EO44" s="93">
        <f t="shared" ca="1" si="17"/>
        <v>309600</v>
      </c>
      <c r="EP44" s="93">
        <f t="shared" ca="1" si="18"/>
        <v>741600</v>
      </c>
    </row>
    <row r="45" spans="1:146" x14ac:dyDescent="0.2">
      <c r="A45" s="172">
        <f ca="1">VLOOKUP($D45,Curves!$A$2:$I$1700,9)</f>
        <v>5.5576772510473001E-2</v>
      </c>
      <c r="B45" s="86">
        <f t="shared" ca="1" si="0"/>
        <v>0.84590779554721973</v>
      </c>
      <c r="C45" s="86">
        <f t="shared" si="1"/>
        <v>29</v>
      </c>
      <c r="D45" s="139">
        <v>38018</v>
      </c>
      <c r="E45" s="173">
        <f ca="1">VLOOKUP($D45,Curves!$A$2:$H$1700,2)*$B45</f>
        <v>3.6196394571465533</v>
      </c>
      <c r="F45" s="172">
        <f ca="1">VLOOKUP($D45,Curves!$A$2:$H$1700,3)*$B45</f>
        <v>0.54984006710569289</v>
      </c>
      <c r="G45" s="172">
        <f ca="1">VLOOKUP($D45,Curves!$A$2:$H$1700,7)*$B45</f>
        <v>-0.16918155910944396</v>
      </c>
      <c r="H45" s="172">
        <f ca="1">VLOOKUP($D45,Curves!$A$2:$H$1700,5)*$B45</f>
        <v>-8.4590779554721968E-3</v>
      </c>
      <c r="I45" s="172">
        <f ca="1">VLOOKUP($D45,Curves!$A$2:$H$1700,4)*$B45</f>
        <v>-0.24531326070869369</v>
      </c>
      <c r="J45" s="174">
        <f ca="1">VLOOKUP($D45,Curves!$A$2:$H$1700,8)*$B45</f>
        <v>0.68095577541551189</v>
      </c>
      <c r="K45" s="172">
        <f t="shared" ca="1" si="2"/>
        <v>27.307446473283946</v>
      </c>
      <c r="L45" s="140">
        <f ca="1">VLOOKUP($D45,Curves!$N$2:$T$2600,2)*$B45</f>
        <v>39.847332617047336</v>
      </c>
      <c r="M45" s="141">
        <f ca="1">VLOOKUP($D45,Curves!$N$2:$T$2600,3)*$B45</f>
        <v>19.923666308523668</v>
      </c>
      <c r="N45" s="181">
        <f t="shared" ca="1" si="3"/>
        <v>1</v>
      </c>
      <c r="O45" s="182">
        <f t="shared" ca="1" si="4"/>
        <v>0</v>
      </c>
      <c r="P45" s="173">
        <f t="shared" ca="1" si="5"/>
        <v>34.254464244215491</v>
      </c>
      <c r="Q45" s="140">
        <f ca="1">VLOOKUP($D45,Curves!$N$2:$T$2600,4)*$B45</f>
        <v>39.847332617047336</v>
      </c>
      <c r="R45" s="141">
        <f ca="1">VLOOKUP($D45,Curves!$N$2:$T$2600,5)*$B45</f>
        <v>19.923666308523668</v>
      </c>
      <c r="S45" s="181">
        <f t="shared" ca="1" si="6"/>
        <v>1</v>
      </c>
      <c r="T45" s="182">
        <f t="shared" ca="1" si="7"/>
        <v>0</v>
      </c>
      <c r="U45" s="151">
        <f t="shared" ca="1" si="8"/>
        <v>27.87843423527832</v>
      </c>
      <c r="V45" s="151">
        <f t="shared" ca="1" si="9"/>
        <v>29.083852843933109</v>
      </c>
      <c r="W45" s="151">
        <f t="shared" ca="1" si="10"/>
        <v>27.307446473283946</v>
      </c>
      <c r="X45" s="343">
        <f ca="1">VLOOKUP($D45,[2]CurveFetch!$D$8:$S$13000,16,0)*$B45</f>
        <v>39.847332617047336</v>
      </c>
      <c r="Y45" s="141">
        <f ca="1">VLOOKUP($D45,Curves!$N$2:$T$2600,7)*$B45</f>
        <v>19.923666308523668</v>
      </c>
      <c r="Z45" s="200">
        <f t="shared" ca="1" si="11"/>
        <v>1</v>
      </c>
      <c r="AA45" s="181">
        <f t="shared" ca="1" si="12"/>
        <v>0</v>
      </c>
      <c r="AB45" s="181">
        <f t="shared" ca="1" si="13"/>
        <v>1</v>
      </c>
      <c r="AC45" s="181">
        <f t="shared" ca="1" si="13"/>
        <v>1</v>
      </c>
      <c r="AD45" s="181">
        <f t="shared" ca="1" si="14"/>
        <v>1</v>
      </c>
      <c r="AE45" s="182">
        <f t="shared" ca="1" si="15"/>
        <v>0</v>
      </c>
      <c r="AF45" s="23">
        <f t="shared" ca="1" si="41"/>
        <v>5880</v>
      </c>
      <c r="AG45" s="23">
        <f t="shared" ca="1" si="42"/>
        <v>0</v>
      </c>
      <c r="AH45" s="23">
        <f t="shared" ca="1" si="63"/>
        <v>48000</v>
      </c>
      <c r="AI45" s="23">
        <f t="shared" ca="1" si="64"/>
        <v>0</v>
      </c>
      <c r="AJ45" s="23">
        <f t="shared" ca="1" si="79"/>
        <v>54000</v>
      </c>
      <c r="AK45" s="23">
        <f t="shared" ca="1" si="80"/>
        <v>0</v>
      </c>
      <c r="AL45" s="23">
        <f t="shared" ca="1" si="89"/>
        <v>60000</v>
      </c>
      <c r="AM45" s="23">
        <f t="shared" ca="1" si="90"/>
        <v>0</v>
      </c>
      <c r="AN45" s="23">
        <f t="shared" ca="1" si="99"/>
        <v>60000</v>
      </c>
      <c r="AO45" s="23">
        <f t="shared" ca="1" si="100"/>
        <v>0</v>
      </c>
      <c r="AP45" s="23">
        <f t="shared" ca="1" si="91"/>
        <v>86400</v>
      </c>
      <c r="AQ45" s="23">
        <f t="shared" ca="1" si="92"/>
        <v>0</v>
      </c>
      <c r="AR45" s="23">
        <f t="shared" ca="1" si="103"/>
        <v>61200</v>
      </c>
      <c r="AS45" s="23">
        <f t="shared" ca="1" si="104"/>
        <v>0</v>
      </c>
      <c r="AT45" s="23">
        <f t="shared" ca="1" si="123"/>
        <v>132000</v>
      </c>
      <c r="AU45" s="23">
        <f t="shared" ca="1" si="124"/>
        <v>0</v>
      </c>
      <c r="AV45" s="228">
        <f t="shared" ca="1" si="19"/>
        <v>152280</v>
      </c>
      <c r="AW45" s="26">
        <f t="shared" ca="1" si="20"/>
        <v>447480</v>
      </c>
      <c r="AX45" s="228">
        <f t="shared" ca="1" si="21"/>
        <v>507480</v>
      </c>
      <c r="AY45" s="23">
        <f t="shared" ca="1" si="35"/>
        <v>62400</v>
      </c>
      <c r="AZ45" s="23">
        <f t="shared" ca="1" si="36"/>
        <v>0</v>
      </c>
      <c r="BA45" s="23">
        <f t="shared" ca="1" si="43"/>
        <v>60000</v>
      </c>
      <c r="BB45" s="23">
        <f t="shared" ca="1" si="44"/>
        <v>0</v>
      </c>
      <c r="BC45" s="23">
        <f t="shared" ca="1" si="37"/>
        <v>10560</v>
      </c>
      <c r="BD45" s="23">
        <f t="shared" ca="1" si="38"/>
        <v>0</v>
      </c>
      <c r="BE45" s="23">
        <f t="shared" ca="1" si="47"/>
        <v>6120</v>
      </c>
      <c r="BF45" s="23">
        <f t="shared" ca="1" si="48"/>
        <v>0</v>
      </c>
      <c r="BG45" s="23">
        <f t="shared" ca="1" si="53"/>
        <v>20400</v>
      </c>
      <c r="BH45" s="23">
        <f t="shared" ca="1" si="54"/>
        <v>0</v>
      </c>
      <c r="BI45" s="23">
        <f t="shared" ca="1" si="75"/>
        <v>105600</v>
      </c>
      <c r="BJ45" s="23">
        <f t="shared" ca="1" si="76"/>
        <v>0</v>
      </c>
      <c r="BK45" s="23">
        <f t="shared" ca="1" si="77"/>
        <v>127200</v>
      </c>
      <c r="BL45" s="23">
        <f t="shared" ca="1" si="78"/>
        <v>0</v>
      </c>
      <c r="BM45" s="23">
        <f t="shared" ca="1" si="81"/>
        <v>60000</v>
      </c>
      <c r="BN45" s="23">
        <f t="shared" ca="1" si="82"/>
        <v>0</v>
      </c>
      <c r="BO45" s="23">
        <f t="shared" ca="1" si="101"/>
        <v>63600</v>
      </c>
      <c r="BP45" s="23">
        <f t="shared" ca="1" si="102"/>
        <v>0</v>
      </c>
      <c r="BQ45" s="23">
        <f t="shared" ca="1" si="111"/>
        <v>62400</v>
      </c>
      <c r="BR45" s="23">
        <f t="shared" ca="1" si="112"/>
        <v>0</v>
      </c>
      <c r="BS45" s="23"/>
      <c r="BT45" s="23"/>
      <c r="BU45" s="23"/>
      <c r="BV45" s="23"/>
      <c r="BW45" s="389">
        <f t="shared" ca="1" si="22"/>
        <v>371880</v>
      </c>
      <c r="BX45" s="224">
        <f t="shared" ca="1" si="23"/>
        <v>371880</v>
      </c>
      <c r="BY45" s="93">
        <f t="shared" ca="1" si="24"/>
        <v>578280</v>
      </c>
      <c r="BZ45" s="23">
        <f t="shared" ca="1" si="51"/>
        <v>125760</v>
      </c>
      <c r="CA45" s="23">
        <f t="shared" ca="1" si="52"/>
        <v>0</v>
      </c>
      <c r="CB45" s="23">
        <f t="shared" ca="1" si="83"/>
        <v>115200</v>
      </c>
      <c r="CC45" s="23">
        <f t="shared" ca="1" si="84"/>
        <v>0</v>
      </c>
      <c r="CD45" s="23">
        <f t="shared" ca="1" si="115"/>
        <v>120000</v>
      </c>
      <c r="CE45" s="23">
        <f t="shared" ca="1" si="116"/>
        <v>0</v>
      </c>
      <c r="CF45" s="228">
        <f t="shared" ca="1" si="25"/>
        <v>125760</v>
      </c>
      <c r="CG45" s="224">
        <f t="shared" ca="1" si="26"/>
        <v>240960</v>
      </c>
      <c r="CH45" s="228">
        <f t="shared" ca="1" si="27"/>
        <v>360960</v>
      </c>
      <c r="CI45" s="23">
        <f t="shared" ca="1" si="28"/>
        <v>65400</v>
      </c>
      <c r="CJ45" s="23">
        <f t="shared" ca="1" si="29"/>
        <v>32700</v>
      </c>
      <c r="CK45" s="23">
        <f t="shared" ca="1" si="33"/>
        <v>62400</v>
      </c>
      <c r="CL45" s="23">
        <f t="shared" ca="1" si="34"/>
        <v>31200</v>
      </c>
      <c r="CM45" s="23">
        <f t="shared" ca="1" si="39"/>
        <v>60000</v>
      </c>
      <c r="CN45" s="23">
        <f t="shared" ca="1" si="40"/>
        <v>30000</v>
      </c>
      <c r="CO45" s="23">
        <f t="shared" ca="1" si="49"/>
        <v>8400</v>
      </c>
      <c r="CP45" s="23">
        <f t="shared" ca="1" si="50"/>
        <v>4200</v>
      </c>
      <c r="CQ45" s="23">
        <f t="shared" ca="1" si="55"/>
        <v>27000</v>
      </c>
      <c r="CR45" s="23">
        <f t="shared" ca="1" si="56"/>
        <v>13500</v>
      </c>
      <c r="CS45" s="23">
        <f t="shared" ca="1" si="57"/>
        <v>15600</v>
      </c>
      <c r="CT45" s="23">
        <f t="shared" ca="1" si="58"/>
        <v>7800</v>
      </c>
      <c r="CU45" s="23">
        <f t="shared" ca="1" si="65"/>
        <v>42000</v>
      </c>
      <c r="CV45" s="23">
        <f t="shared" ca="1" si="66"/>
        <v>21000</v>
      </c>
      <c r="CW45" s="23">
        <f t="shared" ca="1" si="109"/>
        <v>63600</v>
      </c>
      <c r="CX45" s="23">
        <f t="shared" ca="1" si="110"/>
        <v>31800</v>
      </c>
      <c r="CY45" s="23">
        <f t="shared" ca="1" si="67"/>
        <v>72000</v>
      </c>
      <c r="CZ45" s="23">
        <f t="shared" ca="1" si="68"/>
        <v>36000</v>
      </c>
      <c r="DA45" s="23">
        <f t="shared" ca="1" si="85"/>
        <v>99000</v>
      </c>
      <c r="DB45" s="23">
        <f t="shared" ca="1" si="86"/>
        <v>49500</v>
      </c>
      <c r="DC45" s="23"/>
      <c r="DD45" s="23"/>
      <c r="DE45" s="23">
        <f t="shared" ca="1" si="87"/>
        <v>240000</v>
      </c>
      <c r="DF45" s="23">
        <f t="shared" ca="1" si="88"/>
        <v>120000</v>
      </c>
      <c r="DG45" s="23">
        <f t="shared" ca="1" si="93"/>
        <v>120000</v>
      </c>
      <c r="DH45" s="23">
        <f t="shared" ca="1" si="94"/>
        <v>60000</v>
      </c>
      <c r="DI45" s="23">
        <f t="shared" ca="1" si="105"/>
        <v>127200</v>
      </c>
      <c r="DJ45" s="23">
        <f t="shared" ca="1" si="106"/>
        <v>63600</v>
      </c>
      <c r="DK45" s="23">
        <f t="shared" ca="1" si="113"/>
        <v>63600</v>
      </c>
      <c r="DL45" s="23">
        <f t="shared" ca="1" si="114"/>
        <v>31800</v>
      </c>
      <c r="DM45" s="23">
        <f t="shared" ca="1" si="117"/>
        <v>150000</v>
      </c>
      <c r="DN45" s="23">
        <f t="shared" ca="1" si="118"/>
        <v>75000</v>
      </c>
      <c r="DO45" s="23">
        <f t="shared" ca="1" si="119"/>
        <v>66000</v>
      </c>
      <c r="DP45" s="23">
        <f t="shared" ca="1" si="120"/>
        <v>33000</v>
      </c>
      <c r="DQ45" s="23"/>
      <c r="DR45" s="23"/>
      <c r="DS45" s="228">
        <f t="shared" ca="1" si="30"/>
        <v>610200</v>
      </c>
      <c r="DT45" s="93">
        <f t="shared" ca="1" si="31"/>
        <v>1450800</v>
      </c>
      <c r="DU45" s="228">
        <f t="shared" ca="1" si="32"/>
        <v>1923300</v>
      </c>
      <c r="DZ45" s="23">
        <f t="shared" ca="1" si="61"/>
        <v>60000</v>
      </c>
      <c r="EA45" s="23">
        <f t="shared" ca="1" si="62"/>
        <v>30000</v>
      </c>
      <c r="EB45" s="23">
        <f t="shared" ca="1" si="71"/>
        <v>26400</v>
      </c>
      <c r="EC45" s="23">
        <f t="shared" ca="1" si="72"/>
        <v>13200</v>
      </c>
      <c r="ED45" s="23">
        <f t="shared" ca="1" si="97"/>
        <v>120000</v>
      </c>
      <c r="EE45" s="23">
        <f t="shared" ca="1" si="98"/>
        <v>60000</v>
      </c>
      <c r="EF45" s="23">
        <f t="shared" ca="1" si="125"/>
        <v>168000</v>
      </c>
      <c r="EG45" s="23">
        <f t="shared" ca="1" si="126"/>
        <v>84000</v>
      </c>
      <c r="EH45" s="23">
        <f t="shared" ca="1" si="107"/>
        <v>60000</v>
      </c>
      <c r="EI45" s="23">
        <f t="shared" ca="1" si="108"/>
        <v>30000</v>
      </c>
      <c r="EJ45" s="23">
        <f t="shared" ca="1" si="121"/>
        <v>60000</v>
      </c>
      <c r="EK45" s="23">
        <f t="shared" ca="1" si="122"/>
        <v>30000</v>
      </c>
      <c r="EN45" s="228">
        <f t="shared" ca="1" si="16"/>
        <v>39600</v>
      </c>
      <c r="EO45" s="93">
        <f t="shared" ca="1" si="17"/>
        <v>309600</v>
      </c>
      <c r="EP45" s="93">
        <f t="shared" ca="1" si="18"/>
        <v>741600</v>
      </c>
    </row>
    <row r="46" spans="1:146" x14ac:dyDescent="0.2">
      <c r="A46" s="172">
        <f ca="1">VLOOKUP($D46,Curves!$A$2:$I$1700,9)</f>
        <v>5.5676749900400002E-2</v>
      </c>
      <c r="B46" s="86">
        <f t="shared" ca="1" si="0"/>
        <v>0.84197744864441593</v>
      </c>
      <c r="C46" s="86">
        <f t="shared" si="1"/>
        <v>31</v>
      </c>
      <c r="D46" s="139">
        <v>38047</v>
      </c>
      <c r="E46" s="173">
        <f ca="1">VLOOKUP($D46,Curves!$A$2:$H$1700,2)*$B46</f>
        <v>3.4765248854527928</v>
      </c>
      <c r="F46" s="172">
        <f ca="1">VLOOKUP($D46,Curves!$A$2:$H$1700,3)*$B46</f>
        <v>0.54728534161887032</v>
      </c>
      <c r="G46" s="172">
        <f ca="1">VLOOKUP($D46,Curves!$A$2:$H$1700,7)*$B46</f>
        <v>-0.16839548972888319</v>
      </c>
      <c r="H46" s="172">
        <f ca="1">VLOOKUP($D46,Curves!$A$2:$H$1700,5)*$B46</f>
        <v>-8.4197744864441589E-3</v>
      </c>
      <c r="I46" s="172">
        <f ca="1">VLOOKUP($D46,Curves!$A$2:$H$1700,4)*$B46</f>
        <v>-0.2441734601068806</v>
      </c>
      <c r="J46" s="174">
        <f ca="1">VLOOKUP($D46,Curves!$A$2:$H$1700,8)*$B46</f>
        <v>0.67779184615875487</v>
      </c>
      <c r="K46" s="172">
        <f t="shared" ca="1" si="2"/>
        <v>26.242635690094342</v>
      </c>
      <c r="L46" s="140">
        <f ca="1">VLOOKUP($D46,Curves!$N$2:$T$2600,2)*$B46</f>
        <v>31.242415209399699</v>
      </c>
      <c r="M46" s="141">
        <f ca="1">VLOOKUP($D46,Curves!$N$2:$T$2600,3)*$B46</f>
        <v>15.621207604699849</v>
      </c>
      <c r="N46" s="181">
        <f t="shared" ca="1" si="3"/>
        <v>1</v>
      </c>
      <c r="O46" s="182">
        <f t="shared" ca="1" si="4"/>
        <v>0</v>
      </c>
      <c r="P46" s="173">
        <f t="shared" ca="1" si="5"/>
        <v>33.157375487086611</v>
      </c>
      <c r="Q46" s="140">
        <f ca="1">VLOOKUP($D46,Curves!$N$2:$T$2600,4)*$B46</f>
        <v>31.242415209399699</v>
      </c>
      <c r="R46" s="141">
        <f ca="1">VLOOKUP($D46,Curves!$N$2:$T$2600,5)*$B46</f>
        <v>15.621207604699849</v>
      </c>
      <c r="S46" s="181">
        <f t="shared" ca="1" si="6"/>
        <v>0</v>
      </c>
      <c r="T46" s="182">
        <f t="shared" ca="1" si="7"/>
        <v>0</v>
      </c>
      <c r="U46" s="151">
        <f t="shared" ca="1" si="8"/>
        <v>26.810970467929323</v>
      </c>
      <c r="V46" s="151">
        <f t="shared" ca="1" si="9"/>
        <v>28.010788332247614</v>
      </c>
      <c r="W46" s="151">
        <f t="shared" ca="1" si="10"/>
        <v>26.242635690094342</v>
      </c>
      <c r="X46" s="343">
        <f ca="1">VLOOKUP($D46,[2]CurveFetch!$D$8:$S$13000,16,0)*$B46</f>
        <v>31.242415209399699</v>
      </c>
      <c r="Y46" s="141">
        <f ca="1">VLOOKUP($D46,Curves!$N$2:$T$2600,7)*$B46</f>
        <v>15.621207604699849</v>
      </c>
      <c r="Z46" s="200">
        <f t="shared" ca="1" si="11"/>
        <v>1</v>
      </c>
      <c r="AA46" s="181">
        <f t="shared" ca="1" si="12"/>
        <v>0</v>
      </c>
      <c r="AB46" s="181">
        <f t="shared" ca="1" si="13"/>
        <v>1</v>
      </c>
      <c r="AC46" s="181">
        <f t="shared" ca="1" si="13"/>
        <v>1</v>
      </c>
      <c r="AD46" s="181">
        <f t="shared" ca="1" si="14"/>
        <v>1</v>
      </c>
      <c r="AE46" s="182">
        <f t="shared" ca="1" si="15"/>
        <v>0</v>
      </c>
      <c r="AF46" s="23">
        <f t="shared" ca="1" si="41"/>
        <v>5880</v>
      </c>
      <c r="AG46" s="23">
        <f t="shared" ca="1" si="42"/>
        <v>0</v>
      </c>
      <c r="AH46" s="23">
        <f t="shared" ca="1" si="63"/>
        <v>48000</v>
      </c>
      <c r="AI46" s="23">
        <f t="shared" ca="1" si="64"/>
        <v>0</v>
      </c>
      <c r="AJ46" s="23">
        <f t="shared" ca="1" si="79"/>
        <v>54000</v>
      </c>
      <c r="AK46" s="23">
        <f t="shared" ca="1" si="80"/>
        <v>0</v>
      </c>
      <c r="AL46" s="23">
        <f t="shared" ca="1" si="89"/>
        <v>60000</v>
      </c>
      <c r="AM46" s="23">
        <f t="shared" ca="1" si="90"/>
        <v>0</v>
      </c>
      <c r="AN46" s="23">
        <f t="shared" ca="1" si="99"/>
        <v>60000</v>
      </c>
      <c r="AO46" s="23">
        <f t="shared" ca="1" si="100"/>
        <v>0</v>
      </c>
      <c r="AP46" s="23">
        <f t="shared" ca="1" si="91"/>
        <v>86400</v>
      </c>
      <c r="AQ46" s="23">
        <f t="shared" ca="1" si="92"/>
        <v>0</v>
      </c>
      <c r="AR46" s="23">
        <f t="shared" ca="1" si="103"/>
        <v>61200</v>
      </c>
      <c r="AS46" s="23">
        <f t="shared" ca="1" si="104"/>
        <v>0</v>
      </c>
      <c r="AT46" s="23">
        <f t="shared" ca="1" si="123"/>
        <v>132000</v>
      </c>
      <c r="AU46" s="23">
        <f t="shared" ca="1" si="124"/>
        <v>0</v>
      </c>
      <c r="AV46" s="228">
        <f t="shared" ca="1" si="19"/>
        <v>152280</v>
      </c>
      <c r="AW46" s="26">
        <f t="shared" ca="1" si="20"/>
        <v>447480</v>
      </c>
      <c r="AX46" s="228">
        <f t="shared" ca="1" si="21"/>
        <v>507480</v>
      </c>
      <c r="AY46" s="23">
        <f t="shared" ca="1" si="35"/>
        <v>0</v>
      </c>
      <c r="AZ46" s="23">
        <f t="shared" ca="1" si="36"/>
        <v>0</v>
      </c>
      <c r="BA46" s="23">
        <f t="shared" ca="1" si="43"/>
        <v>0</v>
      </c>
      <c r="BB46" s="23">
        <f t="shared" ca="1" si="44"/>
        <v>0</v>
      </c>
      <c r="BC46" s="23">
        <f t="shared" ca="1" si="37"/>
        <v>0</v>
      </c>
      <c r="BD46" s="23">
        <f t="shared" ca="1" si="38"/>
        <v>0</v>
      </c>
      <c r="BE46" s="23">
        <f t="shared" ca="1" si="47"/>
        <v>0</v>
      </c>
      <c r="BF46" s="23">
        <f t="shared" ca="1" si="48"/>
        <v>0</v>
      </c>
      <c r="BG46" s="23">
        <f t="shared" ca="1" si="53"/>
        <v>0</v>
      </c>
      <c r="BH46" s="23">
        <f t="shared" ca="1" si="54"/>
        <v>0</v>
      </c>
      <c r="BI46" s="23">
        <f t="shared" ca="1" si="75"/>
        <v>0</v>
      </c>
      <c r="BJ46" s="23">
        <f t="shared" ca="1" si="76"/>
        <v>0</v>
      </c>
      <c r="BK46" s="23">
        <f t="shared" ca="1" si="77"/>
        <v>0</v>
      </c>
      <c r="BL46" s="23">
        <f t="shared" ca="1" si="78"/>
        <v>0</v>
      </c>
      <c r="BM46" s="23">
        <f t="shared" ca="1" si="81"/>
        <v>0</v>
      </c>
      <c r="BN46" s="23">
        <f t="shared" ca="1" si="82"/>
        <v>0</v>
      </c>
      <c r="BO46" s="23">
        <f t="shared" ca="1" si="101"/>
        <v>0</v>
      </c>
      <c r="BP46" s="23">
        <f t="shared" ca="1" si="102"/>
        <v>0</v>
      </c>
      <c r="BQ46" s="23">
        <f t="shared" ca="1" si="111"/>
        <v>0</v>
      </c>
      <c r="BR46" s="23">
        <f t="shared" ca="1" si="112"/>
        <v>0</v>
      </c>
      <c r="BS46" s="23"/>
      <c r="BT46" s="23"/>
      <c r="BU46" s="23"/>
      <c r="BV46" s="23"/>
      <c r="BW46" s="389">
        <f t="shared" ca="1" si="22"/>
        <v>0</v>
      </c>
      <c r="BX46" s="224">
        <f t="shared" ca="1" si="23"/>
        <v>0</v>
      </c>
      <c r="BY46" s="93">
        <f t="shared" ca="1" si="24"/>
        <v>0</v>
      </c>
      <c r="BZ46" s="23">
        <f t="shared" ca="1" si="51"/>
        <v>125760</v>
      </c>
      <c r="CA46" s="23">
        <f t="shared" ca="1" si="52"/>
        <v>0</v>
      </c>
      <c r="CB46" s="23">
        <f t="shared" ca="1" si="83"/>
        <v>115200</v>
      </c>
      <c r="CC46" s="23">
        <f t="shared" ca="1" si="84"/>
        <v>0</v>
      </c>
      <c r="CD46" s="23">
        <f t="shared" ca="1" si="115"/>
        <v>120000</v>
      </c>
      <c r="CE46" s="23">
        <f t="shared" ca="1" si="116"/>
        <v>0</v>
      </c>
      <c r="CF46" s="228">
        <f t="shared" ca="1" si="25"/>
        <v>125760</v>
      </c>
      <c r="CG46" s="224">
        <f t="shared" ca="1" si="26"/>
        <v>240960</v>
      </c>
      <c r="CH46" s="228">
        <f t="shared" ca="1" si="27"/>
        <v>360960</v>
      </c>
      <c r="CI46" s="23">
        <f t="shared" ca="1" si="28"/>
        <v>65400</v>
      </c>
      <c r="CJ46" s="23">
        <f t="shared" ca="1" si="29"/>
        <v>32700</v>
      </c>
      <c r="CK46" s="23">
        <f t="shared" ca="1" si="33"/>
        <v>62400</v>
      </c>
      <c r="CL46" s="23">
        <f t="shared" ca="1" si="34"/>
        <v>31200</v>
      </c>
      <c r="CM46" s="23">
        <f t="shared" ca="1" si="39"/>
        <v>60000</v>
      </c>
      <c r="CN46" s="23">
        <f t="shared" ca="1" si="40"/>
        <v>30000</v>
      </c>
      <c r="CO46" s="23">
        <f t="shared" ca="1" si="49"/>
        <v>8400</v>
      </c>
      <c r="CP46" s="23">
        <f t="shared" ca="1" si="50"/>
        <v>4200</v>
      </c>
      <c r="CQ46" s="23">
        <f t="shared" ca="1" si="55"/>
        <v>27000</v>
      </c>
      <c r="CR46" s="23">
        <f t="shared" ca="1" si="56"/>
        <v>13500</v>
      </c>
      <c r="CS46" s="23">
        <f t="shared" ca="1" si="57"/>
        <v>15600</v>
      </c>
      <c r="CT46" s="23">
        <f t="shared" ca="1" si="58"/>
        <v>7800</v>
      </c>
      <c r="CU46" s="23">
        <f t="shared" ca="1" si="65"/>
        <v>42000</v>
      </c>
      <c r="CV46" s="23">
        <f t="shared" ca="1" si="66"/>
        <v>21000</v>
      </c>
      <c r="CW46" s="23">
        <f t="shared" ca="1" si="109"/>
        <v>63600</v>
      </c>
      <c r="CX46" s="23">
        <f t="shared" ca="1" si="110"/>
        <v>31800</v>
      </c>
      <c r="CY46" s="23">
        <f t="shared" ca="1" si="67"/>
        <v>72000</v>
      </c>
      <c r="CZ46" s="23">
        <f t="shared" ca="1" si="68"/>
        <v>36000</v>
      </c>
      <c r="DA46" s="23">
        <f t="shared" ca="1" si="85"/>
        <v>99000</v>
      </c>
      <c r="DB46" s="23">
        <f t="shared" ca="1" si="86"/>
        <v>49500</v>
      </c>
      <c r="DC46" s="23"/>
      <c r="DD46" s="23"/>
      <c r="DE46" s="23">
        <f t="shared" ca="1" si="87"/>
        <v>240000</v>
      </c>
      <c r="DF46" s="23">
        <f t="shared" ca="1" si="88"/>
        <v>120000</v>
      </c>
      <c r="DG46" s="23">
        <f t="shared" ca="1" si="93"/>
        <v>120000</v>
      </c>
      <c r="DH46" s="23">
        <f t="shared" ca="1" si="94"/>
        <v>60000</v>
      </c>
      <c r="DI46" s="23">
        <f t="shared" ca="1" si="105"/>
        <v>127200</v>
      </c>
      <c r="DJ46" s="23">
        <f t="shared" ca="1" si="106"/>
        <v>63600</v>
      </c>
      <c r="DK46" s="23">
        <f t="shared" ca="1" si="113"/>
        <v>63600</v>
      </c>
      <c r="DL46" s="23">
        <f t="shared" ca="1" si="114"/>
        <v>31800</v>
      </c>
      <c r="DM46" s="23">
        <f t="shared" ca="1" si="117"/>
        <v>150000</v>
      </c>
      <c r="DN46" s="23">
        <f t="shared" ca="1" si="118"/>
        <v>75000</v>
      </c>
      <c r="DO46" s="23">
        <f t="shared" ca="1" si="119"/>
        <v>66000</v>
      </c>
      <c r="DP46" s="23">
        <f t="shared" ca="1" si="120"/>
        <v>33000</v>
      </c>
      <c r="DQ46" s="23"/>
      <c r="DR46" s="23"/>
      <c r="DS46" s="228">
        <f t="shared" ca="1" si="30"/>
        <v>610200</v>
      </c>
      <c r="DT46" s="93">
        <f t="shared" ca="1" si="31"/>
        <v>1450800</v>
      </c>
      <c r="DU46" s="228">
        <f t="shared" ca="1" si="32"/>
        <v>1923300</v>
      </c>
      <c r="DZ46" s="23">
        <f t="shared" ca="1" si="61"/>
        <v>60000</v>
      </c>
      <c r="EA46" s="23">
        <f t="shared" ca="1" si="62"/>
        <v>30000</v>
      </c>
      <c r="EB46" s="23">
        <f t="shared" ca="1" si="71"/>
        <v>26400</v>
      </c>
      <c r="EC46" s="23">
        <f t="shared" ca="1" si="72"/>
        <v>13200</v>
      </c>
      <c r="ED46" s="23">
        <f t="shared" ca="1" si="97"/>
        <v>120000</v>
      </c>
      <c r="EE46" s="23">
        <f t="shared" ca="1" si="98"/>
        <v>60000</v>
      </c>
      <c r="EF46" s="23">
        <f t="shared" ca="1" si="125"/>
        <v>168000</v>
      </c>
      <c r="EG46" s="23">
        <f t="shared" ca="1" si="126"/>
        <v>84000</v>
      </c>
      <c r="EH46" s="23">
        <f t="shared" ca="1" si="107"/>
        <v>60000</v>
      </c>
      <c r="EI46" s="23">
        <f t="shared" ca="1" si="108"/>
        <v>30000</v>
      </c>
      <c r="EJ46" s="23">
        <f t="shared" ca="1" si="121"/>
        <v>60000</v>
      </c>
      <c r="EK46" s="23">
        <f t="shared" ca="1" si="122"/>
        <v>30000</v>
      </c>
      <c r="EN46" s="228">
        <f t="shared" ca="1" si="16"/>
        <v>39600</v>
      </c>
      <c r="EO46" s="93">
        <f t="shared" ca="1" si="17"/>
        <v>309600</v>
      </c>
      <c r="EP46" s="93">
        <f t="shared" ca="1" si="18"/>
        <v>741600</v>
      </c>
    </row>
    <row r="47" spans="1:146" x14ac:dyDescent="0.2">
      <c r="A47" s="172">
        <f ca="1">VLOOKUP($D47,Curves!$A$2:$I$1700,9)</f>
        <v>5.5772948996659001E-2</v>
      </c>
      <c r="B47" s="86">
        <f t="shared" ca="1" si="0"/>
        <v>0.83780992499092399</v>
      </c>
      <c r="C47" s="86">
        <f t="shared" si="1"/>
        <v>30</v>
      </c>
      <c r="D47" s="139">
        <v>38078</v>
      </c>
      <c r="E47" s="173">
        <f ca="1">VLOOKUP($D47,Curves!$A$2:$H$1700,2)*$B47</f>
        <v>3.3059979640141863</v>
      </c>
      <c r="F47" s="172">
        <f ca="1">VLOOKUP($D47,Curves!$A$2:$H$1700,3)*$B47</f>
        <v>0.59484504674355598</v>
      </c>
      <c r="G47" s="172">
        <f ca="1">VLOOKUP($D47,Curves!$A$2:$H$1700,7)*$B47</f>
        <v>-0.20107438199782174</v>
      </c>
      <c r="H47" s="172">
        <f ca="1">VLOOKUP($D47,Curves!$A$2:$H$1700,5)*$B47</f>
        <v>0</v>
      </c>
      <c r="I47" s="172">
        <f ca="1">VLOOKUP($D47,Curves!$A$2:$H$1700,4)*$B47</f>
        <v>-0.2932334737468234</v>
      </c>
      <c r="J47" s="174">
        <f ca="1">VLOOKUP($D47,Curves!$A$2:$H$1700,8)*$B47</f>
        <v>0.51106405424446366</v>
      </c>
      <c r="K47" s="172">
        <f t="shared" ca="1" si="2"/>
        <v>24.595733677005221</v>
      </c>
      <c r="L47" s="140">
        <f ca="1">VLOOKUP($D47,Curves!$N$2:$T$2600,2)*$B47</f>
        <v>30.692999040057501</v>
      </c>
      <c r="M47" s="141">
        <f ca="1">VLOOKUP($D47,Curves!$N$2:$T$2600,3)*$B47</f>
        <v>15.34649952002875</v>
      </c>
      <c r="N47" s="181">
        <f t="shared" ca="1" si="3"/>
        <v>1</v>
      </c>
      <c r="O47" s="182">
        <f t="shared" ca="1" si="4"/>
        <v>0</v>
      </c>
      <c r="P47" s="173">
        <f t="shared" ca="1" si="5"/>
        <v>30.627965136939874</v>
      </c>
      <c r="Q47" s="140">
        <f ca="1">VLOOKUP($D47,Curves!$N$2:$T$2600,4)*$B47</f>
        <v>30.692999040057501</v>
      </c>
      <c r="R47" s="141">
        <f ca="1">VLOOKUP($D47,Curves!$N$2:$T$2600,5)*$B47</f>
        <v>15.34649952002875</v>
      </c>
      <c r="S47" s="181">
        <f t="shared" ca="1" si="6"/>
        <v>1</v>
      </c>
      <c r="T47" s="182">
        <f t="shared" ca="1" si="7"/>
        <v>0</v>
      </c>
      <c r="U47" s="151">
        <f t="shared" ca="1" si="8"/>
        <v>25.286926865122737</v>
      </c>
      <c r="V47" s="151">
        <f t="shared" ca="1" si="9"/>
        <v>26.794984730106396</v>
      </c>
      <c r="W47" s="151">
        <f t="shared" ca="1" si="10"/>
        <v>24.595733677005221</v>
      </c>
      <c r="X47" s="343">
        <f ca="1">VLOOKUP($D47,[2]CurveFetch!$D$8:$S$13000,16,0)*$B47</f>
        <v>30.692999040057501</v>
      </c>
      <c r="Y47" s="141">
        <f ca="1">VLOOKUP($D47,Curves!$N$2:$T$2600,7)*$B47</f>
        <v>15.34649952002875</v>
      </c>
      <c r="Z47" s="200">
        <f t="shared" ca="1" si="11"/>
        <v>1</v>
      </c>
      <c r="AA47" s="181">
        <f t="shared" ca="1" si="12"/>
        <v>0</v>
      </c>
      <c r="AB47" s="181">
        <f t="shared" ca="1" si="13"/>
        <v>1</v>
      </c>
      <c r="AC47" s="181">
        <f t="shared" ca="1" si="13"/>
        <v>1</v>
      </c>
      <c r="AD47" s="181">
        <f t="shared" ca="1" si="14"/>
        <v>1</v>
      </c>
      <c r="AE47" s="182">
        <f t="shared" ca="1" si="15"/>
        <v>0</v>
      </c>
      <c r="AF47" s="23">
        <f t="shared" ca="1" si="41"/>
        <v>5880</v>
      </c>
      <c r="AG47" s="23">
        <f t="shared" ca="1" si="42"/>
        <v>0</v>
      </c>
      <c r="AH47" s="23">
        <f t="shared" ca="1" si="63"/>
        <v>48000</v>
      </c>
      <c r="AI47" s="23">
        <f t="shared" ca="1" si="64"/>
        <v>0</v>
      </c>
      <c r="AJ47" s="23">
        <f t="shared" ca="1" si="79"/>
        <v>54000</v>
      </c>
      <c r="AK47" s="23">
        <f t="shared" ca="1" si="80"/>
        <v>0</v>
      </c>
      <c r="AL47" s="23">
        <f t="shared" ca="1" si="89"/>
        <v>60000</v>
      </c>
      <c r="AM47" s="23">
        <f t="shared" ca="1" si="90"/>
        <v>0</v>
      </c>
      <c r="AN47" s="23">
        <f t="shared" ca="1" si="99"/>
        <v>60000</v>
      </c>
      <c r="AO47" s="23">
        <f t="shared" ca="1" si="100"/>
        <v>0</v>
      </c>
      <c r="AP47" s="23">
        <f t="shared" ca="1" si="91"/>
        <v>86400</v>
      </c>
      <c r="AQ47" s="23">
        <f t="shared" ca="1" si="92"/>
        <v>0</v>
      </c>
      <c r="AR47" s="23">
        <f t="shared" ca="1" si="103"/>
        <v>61200</v>
      </c>
      <c r="AS47" s="23">
        <f t="shared" ca="1" si="104"/>
        <v>0</v>
      </c>
      <c r="AT47" s="23">
        <f t="shared" ca="1" si="123"/>
        <v>132000</v>
      </c>
      <c r="AU47" s="23">
        <f t="shared" ca="1" si="124"/>
        <v>0</v>
      </c>
      <c r="AV47" s="228">
        <f t="shared" ca="1" si="19"/>
        <v>152280</v>
      </c>
      <c r="AW47" s="26">
        <f t="shared" ca="1" si="20"/>
        <v>447480</v>
      </c>
      <c r="AX47" s="228">
        <f t="shared" ca="1" si="21"/>
        <v>507480</v>
      </c>
      <c r="AY47" s="23">
        <f t="shared" ca="1" si="35"/>
        <v>62400</v>
      </c>
      <c r="AZ47" s="23">
        <f t="shared" ca="1" si="36"/>
        <v>0</v>
      </c>
      <c r="BA47" s="23">
        <f t="shared" ca="1" si="43"/>
        <v>60000</v>
      </c>
      <c r="BB47" s="23">
        <f t="shared" ca="1" si="44"/>
        <v>0</v>
      </c>
      <c r="BC47" s="23">
        <f t="shared" ca="1" si="37"/>
        <v>10560</v>
      </c>
      <c r="BD47" s="23">
        <f t="shared" ca="1" si="38"/>
        <v>0</v>
      </c>
      <c r="BE47" s="23">
        <f t="shared" ca="1" si="47"/>
        <v>6120</v>
      </c>
      <c r="BF47" s="23">
        <f t="shared" ca="1" si="48"/>
        <v>0</v>
      </c>
      <c r="BG47" s="23">
        <f t="shared" ca="1" si="53"/>
        <v>20400</v>
      </c>
      <c r="BH47" s="23">
        <f t="shared" ca="1" si="54"/>
        <v>0</v>
      </c>
      <c r="BI47" s="23">
        <f t="shared" ca="1" si="75"/>
        <v>105600</v>
      </c>
      <c r="BJ47" s="23">
        <f t="shared" ca="1" si="76"/>
        <v>0</v>
      </c>
      <c r="BK47" s="23">
        <f t="shared" ca="1" si="77"/>
        <v>127200</v>
      </c>
      <c r="BL47" s="23">
        <f t="shared" ca="1" si="78"/>
        <v>0</v>
      </c>
      <c r="BM47" s="23">
        <f t="shared" ca="1" si="81"/>
        <v>60000</v>
      </c>
      <c r="BN47" s="23">
        <f t="shared" ca="1" si="82"/>
        <v>0</v>
      </c>
      <c r="BO47" s="23">
        <f t="shared" ca="1" si="101"/>
        <v>63600</v>
      </c>
      <c r="BP47" s="23">
        <f t="shared" ca="1" si="102"/>
        <v>0</v>
      </c>
      <c r="BQ47" s="23">
        <f t="shared" ca="1" si="111"/>
        <v>62400</v>
      </c>
      <c r="BR47" s="23">
        <f t="shared" ca="1" si="112"/>
        <v>0</v>
      </c>
      <c r="BS47" s="23"/>
      <c r="BT47" s="23"/>
      <c r="BU47" s="23"/>
      <c r="BV47" s="23"/>
      <c r="BW47" s="389">
        <f t="shared" ca="1" si="22"/>
        <v>371880</v>
      </c>
      <c r="BX47" s="224">
        <f t="shared" ca="1" si="23"/>
        <v>371880</v>
      </c>
      <c r="BY47" s="93">
        <f t="shared" ca="1" si="24"/>
        <v>578280</v>
      </c>
      <c r="BZ47" s="23">
        <f t="shared" ca="1" si="51"/>
        <v>125760</v>
      </c>
      <c r="CA47" s="23">
        <f t="shared" ca="1" si="52"/>
        <v>0</v>
      </c>
      <c r="CB47" s="23">
        <f t="shared" ca="1" si="83"/>
        <v>115200</v>
      </c>
      <c r="CC47" s="23">
        <f t="shared" ca="1" si="84"/>
        <v>0</v>
      </c>
      <c r="CD47" s="23">
        <f t="shared" ca="1" si="115"/>
        <v>120000</v>
      </c>
      <c r="CE47" s="23">
        <f t="shared" ca="1" si="116"/>
        <v>0</v>
      </c>
      <c r="CF47" s="228">
        <f t="shared" ca="1" si="25"/>
        <v>125760</v>
      </c>
      <c r="CG47" s="224">
        <f t="shared" ca="1" si="26"/>
        <v>240960</v>
      </c>
      <c r="CH47" s="228">
        <f t="shared" ca="1" si="27"/>
        <v>360960</v>
      </c>
      <c r="CI47" s="23">
        <f t="shared" ca="1" si="28"/>
        <v>65400</v>
      </c>
      <c r="CJ47" s="23">
        <f t="shared" ca="1" si="29"/>
        <v>32700</v>
      </c>
      <c r="CK47" s="23">
        <f t="shared" ca="1" si="33"/>
        <v>62400</v>
      </c>
      <c r="CL47" s="23">
        <f t="shared" ca="1" si="34"/>
        <v>31200</v>
      </c>
      <c r="CM47" s="23">
        <f t="shared" ca="1" si="39"/>
        <v>60000</v>
      </c>
      <c r="CN47" s="23">
        <f t="shared" ca="1" si="40"/>
        <v>30000</v>
      </c>
      <c r="CO47" s="23">
        <f t="shared" ca="1" si="49"/>
        <v>8400</v>
      </c>
      <c r="CP47" s="23">
        <f t="shared" ca="1" si="50"/>
        <v>4200</v>
      </c>
      <c r="CQ47" s="23">
        <f t="shared" ca="1" si="55"/>
        <v>27000</v>
      </c>
      <c r="CR47" s="23">
        <f t="shared" ca="1" si="56"/>
        <v>13500</v>
      </c>
      <c r="CS47" s="23">
        <f t="shared" ca="1" si="57"/>
        <v>15600</v>
      </c>
      <c r="CT47" s="23">
        <f t="shared" ca="1" si="58"/>
        <v>7800</v>
      </c>
      <c r="CU47" s="23">
        <f t="shared" ca="1" si="65"/>
        <v>42000</v>
      </c>
      <c r="CV47" s="23">
        <f t="shared" ca="1" si="66"/>
        <v>21000</v>
      </c>
      <c r="CW47" s="23">
        <f t="shared" ca="1" si="109"/>
        <v>63600</v>
      </c>
      <c r="CX47" s="23">
        <f t="shared" ca="1" si="110"/>
        <v>31800</v>
      </c>
      <c r="CY47" s="23">
        <f t="shared" ca="1" si="67"/>
        <v>72000</v>
      </c>
      <c r="CZ47" s="23">
        <f t="shared" ca="1" si="68"/>
        <v>36000</v>
      </c>
      <c r="DA47" s="23">
        <f t="shared" ca="1" si="85"/>
        <v>99000</v>
      </c>
      <c r="DB47" s="23">
        <f t="shared" ca="1" si="86"/>
        <v>49500</v>
      </c>
      <c r="DC47" s="23"/>
      <c r="DD47" s="23"/>
      <c r="DE47" s="23">
        <f t="shared" ca="1" si="87"/>
        <v>240000</v>
      </c>
      <c r="DF47" s="23">
        <f t="shared" ca="1" si="88"/>
        <v>120000</v>
      </c>
      <c r="DG47" s="23">
        <f t="shared" ca="1" si="93"/>
        <v>120000</v>
      </c>
      <c r="DH47" s="23">
        <f t="shared" ca="1" si="94"/>
        <v>60000</v>
      </c>
      <c r="DI47" s="23">
        <f t="shared" ca="1" si="105"/>
        <v>127200</v>
      </c>
      <c r="DJ47" s="23">
        <f t="shared" ca="1" si="106"/>
        <v>63600</v>
      </c>
      <c r="DK47" s="23">
        <f t="shared" ca="1" si="113"/>
        <v>63600</v>
      </c>
      <c r="DL47" s="23">
        <f t="shared" ca="1" si="114"/>
        <v>31800</v>
      </c>
      <c r="DM47" s="23">
        <f t="shared" ca="1" si="117"/>
        <v>150000</v>
      </c>
      <c r="DN47" s="23">
        <f t="shared" ca="1" si="118"/>
        <v>75000</v>
      </c>
      <c r="DO47" s="23">
        <f t="shared" ca="1" si="119"/>
        <v>66000</v>
      </c>
      <c r="DP47" s="23">
        <f t="shared" ca="1" si="120"/>
        <v>33000</v>
      </c>
      <c r="DQ47" s="23"/>
      <c r="DR47" s="23"/>
      <c r="DS47" s="228">
        <f t="shared" ca="1" si="30"/>
        <v>610200</v>
      </c>
      <c r="DT47" s="93">
        <f t="shared" ca="1" si="31"/>
        <v>1450800</v>
      </c>
      <c r="DU47" s="228">
        <f t="shared" ca="1" si="32"/>
        <v>1923300</v>
      </c>
      <c r="DZ47" s="23">
        <f t="shared" ca="1" si="61"/>
        <v>60000</v>
      </c>
      <c r="EA47" s="23">
        <f t="shared" ca="1" si="62"/>
        <v>30000</v>
      </c>
      <c r="EB47" s="23">
        <f t="shared" ca="1" si="71"/>
        <v>26400</v>
      </c>
      <c r="EC47" s="23">
        <f t="shared" ca="1" si="72"/>
        <v>13200</v>
      </c>
      <c r="ED47" s="23">
        <f t="shared" ca="1" si="97"/>
        <v>120000</v>
      </c>
      <c r="EE47" s="23">
        <f t="shared" ca="1" si="98"/>
        <v>60000</v>
      </c>
      <c r="EF47" s="23">
        <f t="shared" ca="1" si="125"/>
        <v>168000</v>
      </c>
      <c r="EG47" s="23">
        <f t="shared" ca="1" si="126"/>
        <v>84000</v>
      </c>
      <c r="EH47" s="23">
        <f t="shared" ca="1" si="107"/>
        <v>60000</v>
      </c>
      <c r="EI47" s="23">
        <f t="shared" ca="1" si="108"/>
        <v>30000</v>
      </c>
      <c r="EJ47" s="23">
        <f t="shared" ca="1" si="121"/>
        <v>60000</v>
      </c>
      <c r="EK47" s="23">
        <f t="shared" ca="1" si="122"/>
        <v>30000</v>
      </c>
      <c r="EN47" s="228">
        <f t="shared" ca="1" si="16"/>
        <v>39600</v>
      </c>
      <c r="EO47" s="93">
        <f t="shared" ca="1" si="17"/>
        <v>309600</v>
      </c>
      <c r="EP47" s="93">
        <f t="shared" ca="1" si="18"/>
        <v>741600</v>
      </c>
    </row>
    <row r="48" spans="1:146" x14ac:dyDescent="0.2">
      <c r="A48" s="172">
        <f ca="1">VLOOKUP($D48,Curves!$A$2:$I$1700,9)</f>
        <v>5.5855027309468001E-2</v>
      </c>
      <c r="B48" s="86">
        <f t="shared" ca="1" si="0"/>
        <v>0.83381336202897216</v>
      </c>
      <c r="C48" s="86">
        <f t="shared" si="1"/>
        <v>31</v>
      </c>
      <c r="D48" s="139">
        <v>38108</v>
      </c>
      <c r="E48" s="173">
        <f ca="1">VLOOKUP($D48,Curves!$A$2:$H$1700,2)*$B48</f>
        <v>3.2693821925155997</v>
      </c>
      <c r="F48" s="172">
        <f ca="1">VLOOKUP($D48,Curves!$A$2:$H$1700,3)*$B48</f>
        <v>0.59200748704057016</v>
      </c>
      <c r="G48" s="172">
        <f ca="1">VLOOKUP($D48,Curves!$A$2:$H$1700,7)*$B48</f>
        <v>-0.20011520688695331</v>
      </c>
      <c r="H48" s="172">
        <f ca="1">VLOOKUP($D48,Curves!$A$2:$H$1700,5)*$B48</f>
        <v>0</v>
      </c>
      <c r="I48" s="172">
        <f ca="1">VLOOKUP($D48,Curves!$A$2:$H$1700,4)*$B48</f>
        <v>-0.29183467671014024</v>
      </c>
      <c r="J48" s="174">
        <f ca="1">VLOOKUP($D48,Curves!$A$2:$H$1700,8)*$B48</f>
        <v>0.50862615083767304</v>
      </c>
      <c r="K48" s="172">
        <f t="shared" ca="1" si="2"/>
        <v>24.331606368540946</v>
      </c>
      <c r="L48" s="140">
        <f ca="1">VLOOKUP($D48,Curves!$N$2:$T$2600,2)*$B48</f>
        <v>34.71565256540385</v>
      </c>
      <c r="M48" s="141">
        <f ca="1">VLOOKUP($D48,Curves!$N$2:$T$2600,3)*$B48</f>
        <v>17.357826282701925</v>
      </c>
      <c r="N48" s="181">
        <f t="shared" ca="1" si="3"/>
        <v>1</v>
      </c>
      <c r="O48" s="182">
        <f t="shared" ca="1" si="4"/>
        <v>0</v>
      </c>
      <c r="P48" s="173">
        <f t="shared" ca="1" si="5"/>
        <v>30.335062575149546</v>
      </c>
      <c r="Q48" s="140">
        <f ca="1">VLOOKUP($D48,Curves!$N$2:$T$2600,4)*$B48</f>
        <v>34.71565256540385</v>
      </c>
      <c r="R48" s="141">
        <f ca="1">VLOOKUP($D48,Curves!$N$2:$T$2600,5)*$B48</f>
        <v>17.357826282701925</v>
      </c>
      <c r="S48" s="181">
        <f t="shared" ca="1" si="6"/>
        <v>1</v>
      </c>
      <c r="T48" s="182">
        <f t="shared" ca="1" si="7"/>
        <v>0</v>
      </c>
      <c r="U48" s="151">
        <f t="shared" ca="1" si="8"/>
        <v>25.01950239221485</v>
      </c>
      <c r="V48" s="151">
        <f t="shared" ca="1" si="9"/>
        <v>26.520366443866997</v>
      </c>
      <c r="W48" s="151">
        <f t="shared" ca="1" si="10"/>
        <v>24.331606368540946</v>
      </c>
      <c r="X48" s="343">
        <f ca="1">VLOOKUP($D48,[2]CurveFetch!$D$8:$S$13000,16,0)*$B48</f>
        <v>34.71565256540385</v>
      </c>
      <c r="Y48" s="141">
        <f ca="1">VLOOKUP($D48,Curves!$N$2:$T$2600,7)*$B48</f>
        <v>17.357826282701925</v>
      </c>
      <c r="Z48" s="200">
        <f t="shared" ca="1" si="11"/>
        <v>1</v>
      </c>
      <c r="AA48" s="181">
        <f t="shared" ca="1" si="12"/>
        <v>0</v>
      </c>
      <c r="AB48" s="181">
        <f t="shared" ca="1" si="13"/>
        <v>1</v>
      </c>
      <c r="AC48" s="181">
        <f t="shared" ca="1" si="13"/>
        <v>1</v>
      </c>
      <c r="AD48" s="181">
        <f t="shared" ca="1" si="14"/>
        <v>1</v>
      </c>
      <c r="AE48" s="182">
        <f t="shared" ca="1" si="15"/>
        <v>0</v>
      </c>
      <c r="AF48" s="23">
        <f t="shared" ca="1" si="41"/>
        <v>5880</v>
      </c>
      <c r="AG48" s="23">
        <f t="shared" ca="1" si="42"/>
        <v>0</v>
      </c>
      <c r="AH48" s="23">
        <f t="shared" ca="1" si="63"/>
        <v>48000</v>
      </c>
      <c r="AI48" s="23">
        <f t="shared" ca="1" si="64"/>
        <v>0</v>
      </c>
      <c r="AJ48" s="23">
        <f t="shared" ca="1" si="79"/>
        <v>54000</v>
      </c>
      <c r="AK48" s="23">
        <f t="shared" ca="1" si="80"/>
        <v>0</v>
      </c>
      <c r="AL48" s="23">
        <f t="shared" ca="1" si="89"/>
        <v>60000</v>
      </c>
      <c r="AM48" s="23">
        <f t="shared" ca="1" si="90"/>
        <v>0</v>
      </c>
      <c r="AN48" s="23">
        <f t="shared" ca="1" si="99"/>
        <v>60000</v>
      </c>
      <c r="AO48" s="23">
        <f t="shared" ca="1" si="100"/>
        <v>0</v>
      </c>
      <c r="AP48" s="23">
        <f t="shared" ca="1" si="91"/>
        <v>86400</v>
      </c>
      <c r="AQ48" s="23">
        <f t="shared" ca="1" si="92"/>
        <v>0</v>
      </c>
      <c r="AR48" s="23">
        <f t="shared" ca="1" si="103"/>
        <v>61200</v>
      </c>
      <c r="AS48" s="23">
        <f t="shared" ca="1" si="104"/>
        <v>0</v>
      </c>
      <c r="AT48" s="23">
        <f t="shared" ca="1" si="123"/>
        <v>132000</v>
      </c>
      <c r="AU48" s="23">
        <f t="shared" ca="1" si="124"/>
        <v>0</v>
      </c>
      <c r="AV48" s="228">
        <f t="shared" ca="1" si="19"/>
        <v>152280</v>
      </c>
      <c r="AW48" s="26">
        <f t="shared" ca="1" si="20"/>
        <v>447480</v>
      </c>
      <c r="AX48" s="228">
        <f t="shared" ca="1" si="21"/>
        <v>507480</v>
      </c>
      <c r="AY48" s="23">
        <f t="shared" ca="1" si="35"/>
        <v>62400</v>
      </c>
      <c r="AZ48" s="23">
        <f t="shared" ca="1" si="36"/>
        <v>0</v>
      </c>
      <c r="BA48" s="23">
        <f t="shared" ca="1" si="43"/>
        <v>60000</v>
      </c>
      <c r="BB48" s="23">
        <f t="shared" ca="1" si="44"/>
        <v>0</v>
      </c>
      <c r="BC48" s="23">
        <f t="shared" ca="1" si="37"/>
        <v>10560</v>
      </c>
      <c r="BD48" s="23">
        <f t="shared" ca="1" si="38"/>
        <v>0</v>
      </c>
      <c r="BE48" s="23">
        <f t="shared" ca="1" si="47"/>
        <v>6120</v>
      </c>
      <c r="BF48" s="23">
        <f t="shared" ca="1" si="48"/>
        <v>0</v>
      </c>
      <c r="BG48" s="23">
        <f t="shared" ca="1" si="53"/>
        <v>20400</v>
      </c>
      <c r="BH48" s="23">
        <f t="shared" ca="1" si="54"/>
        <v>0</v>
      </c>
      <c r="BI48" s="23">
        <f t="shared" ca="1" si="75"/>
        <v>105600</v>
      </c>
      <c r="BJ48" s="23">
        <f t="shared" ca="1" si="76"/>
        <v>0</v>
      </c>
      <c r="BK48" s="23">
        <f t="shared" ca="1" si="77"/>
        <v>127200</v>
      </c>
      <c r="BL48" s="23">
        <f t="shared" ca="1" si="78"/>
        <v>0</v>
      </c>
      <c r="BM48" s="23">
        <f t="shared" ca="1" si="81"/>
        <v>60000</v>
      </c>
      <c r="BN48" s="23">
        <f t="shared" ca="1" si="82"/>
        <v>0</v>
      </c>
      <c r="BO48" s="23">
        <f t="shared" ca="1" si="101"/>
        <v>63600</v>
      </c>
      <c r="BP48" s="23">
        <f t="shared" ca="1" si="102"/>
        <v>0</v>
      </c>
      <c r="BQ48" s="23">
        <f t="shared" ca="1" si="111"/>
        <v>62400</v>
      </c>
      <c r="BR48" s="23">
        <f t="shared" ca="1" si="112"/>
        <v>0</v>
      </c>
      <c r="BS48" s="23"/>
      <c r="BT48" s="23"/>
      <c r="BU48" s="23"/>
      <c r="BV48" s="23"/>
      <c r="BW48" s="389">
        <f t="shared" ca="1" si="22"/>
        <v>371880</v>
      </c>
      <c r="BX48" s="224">
        <f t="shared" ca="1" si="23"/>
        <v>371880</v>
      </c>
      <c r="BY48" s="93">
        <f t="shared" ca="1" si="24"/>
        <v>578280</v>
      </c>
      <c r="BZ48" s="23">
        <f t="shared" ca="1" si="51"/>
        <v>125760</v>
      </c>
      <c r="CA48" s="23">
        <f t="shared" ca="1" si="52"/>
        <v>0</v>
      </c>
      <c r="CB48" s="23">
        <f t="shared" ca="1" si="83"/>
        <v>115200</v>
      </c>
      <c r="CC48" s="23">
        <f t="shared" ca="1" si="84"/>
        <v>0</v>
      </c>
      <c r="CD48" s="23">
        <f t="shared" ca="1" si="115"/>
        <v>120000</v>
      </c>
      <c r="CE48" s="23">
        <f t="shared" ca="1" si="116"/>
        <v>0</v>
      </c>
      <c r="CF48" s="228">
        <f t="shared" ca="1" si="25"/>
        <v>125760</v>
      </c>
      <c r="CG48" s="224">
        <f t="shared" ca="1" si="26"/>
        <v>240960</v>
      </c>
      <c r="CH48" s="228">
        <f t="shared" ca="1" si="27"/>
        <v>360960</v>
      </c>
      <c r="CI48" s="23">
        <f t="shared" ca="1" si="28"/>
        <v>65400</v>
      </c>
      <c r="CJ48" s="23">
        <f t="shared" ca="1" si="29"/>
        <v>32700</v>
      </c>
      <c r="CK48" s="23">
        <f t="shared" ca="1" si="33"/>
        <v>62400</v>
      </c>
      <c r="CL48" s="23">
        <f t="shared" ca="1" si="34"/>
        <v>31200</v>
      </c>
      <c r="CM48" s="23">
        <f t="shared" ca="1" si="39"/>
        <v>60000</v>
      </c>
      <c r="CN48" s="23">
        <f t="shared" ca="1" si="40"/>
        <v>30000</v>
      </c>
      <c r="CO48" s="23">
        <f t="shared" ca="1" si="49"/>
        <v>8400</v>
      </c>
      <c r="CP48" s="23">
        <f t="shared" ca="1" si="50"/>
        <v>4200</v>
      </c>
      <c r="CQ48" s="23">
        <f t="shared" ca="1" si="55"/>
        <v>27000</v>
      </c>
      <c r="CR48" s="23">
        <f t="shared" ca="1" si="56"/>
        <v>13500</v>
      </c>
      <c r="CS48" s="23">
        <f t="shared" ca="1" si="57"/>
        <v>15600</v>
      </c>
      <c r="CT48" s="23">
        <f t="shared" ca="1" si="58"/>
        <v>7800</v>
      </c>
      <c r="CU48" s="23">
        <f t="shared" ca="1" si="65"/>
        <v>42000</v>
      </c>
      <c r="CV48" s="23">
        <f t="shared" ca="1" si="66"/>
        <v>21000</v>
      </c>
      <c r="CW48" s="23">
        <f t="shared" ca="1" si="109"/>
        <v>63600</v>
      </c>
      <c r="CX48" s="23">
        <f t="shared" ca="1" si="110"/>
        <v>31800</v>
      </c>
      <c r="CY48" s="23">
        <f t="shared" ca="1" si="67"/>
        <v>72000</v>
      </c>
      <c r="CZ48" s="23">
        <f t="shared" ca="1" si="68"/>
        <v>36000</v>
      </c>
      <c r="DA48" s="23">
        <f t="shared" ca="1" si="85"/>
        <v>99000</v>
      </c>
      <c r="DB48" s="23">
        <f t="shared" ca="1" si="86"/>
        <v>49500</v>
      </c>
      <c r="DC48" s="23"/>
      <c r="DD48" s="23"/>
      <c r="DE48" s="23">
        <f t="shared" ca="1" si="87"/>
        <v>240000</v>
      </c>
      <c r="DF48" s="23">
        <f t="shared" ca="1" si="88"/>
        <v>120000</v>
      </c>
      <c r="DG48" s="23">
        <f t="shared" ca="1" si="93"/>
        <v>120000</v>
      </c>
      <c r="DH48" s="23">
        <f t="shared" ca="1" si="94"/>
        <v>60000</v>
      </c>
      <c r="DI48" s="23">
        <f t="shared" ca="1" si="105"/>
        <v>127200</v>
      </c>
      <c r="DJ48" s="23">
        <f t="shared" ca="1" si="106"/>
        <v>63600</v>
      </c>
      <c r="DK48" s="23">
        <f t="shared" ca="1" si="113"/>
        <v>63600</v>
      </c>
      <c r="DL48" s="23">
        <f t="shared" ca="1" si="114"/>
        <v>31800</v>
      </c>
      <c r="DM48" s="23">
        <f t="shared" ca="1" si="117"/>
        <v>150000</v>
      </c>
      <c r="DN48" s="23">
        <f t="shared" ca="1" si="118"/>
        <v>75000</v>
      </c>
      <c r="DO48" s="23">
        <f t="shared" ca="1" si="119"/>
        <v>66000</v>
      </c>
      <c r="DP48" s="23">
        <f t="shared" ca="1" si="120"/>
        <v>33000</v>
      </c>
      <c r="DQ48" s="23"/>
      <c r="DR48" s="23"/>
      <c r="DS48" s="228">
        <f t="shared" ca="1" si="30"/>
        <v>610200</v>
      </c>
      <c r="DT48" s="93">
        <f t="shared" ca="1" si="31"/>
        <v>1450800</v>
      </c>
      <c r="DU48" s="228">
        <f t="shared" ca="1" si="32"/>
        <v>1923300</v>
      </c>
      <c r="DZ48" s="23">
        <f t="shared" ca="1" si="61"/>
        <v>60000</v>
      </c>
      <c r="EA48" s="23">
        <f t="shared" ca="1" si="62"/>
        <v>30000</v>
      </c>
      <c r="EB48" s="23">
        <f t="shared" ca="1" si="71"/>
        <v>26400</v>
      </c>
      <c r="EC48" s="23">
        <f t="shared" ca="1" si="72"/>
        <v>13200</v>
      </c>
      <c r="ED48" s="23">
        <f t="shared" ca="1" si="97"/>
        <v>120000</v>
      </c>
      <c r="EE48" s="23">
        <f t="shared" ca="1" si="98"/>
        <v>60000</v>
      </c>
      <c r="EF48" s="23">
        <f t="shared" ca="1" si="125"/>
        <v>168000</v>
      </c>
      <c r="EG48" s="23">
        <f t="shared" ca="1" si="126"/>
        <v>84000</v>
      </c>
      <c r="EH48" s="23">
        <f t="shared" ca="1" si="107"/>
        <v>60000</v>
      </c>
      <c r="EI48" s="23">
        <f t="shared" ca="1" si="108"/>
        <v>30000</v>
      </c>
      <c r="EJ48" s="23">
        <f t="shared" ca="1" si="121"/>
        <v>60000</v>
      </c>
      <c r="EK48" s="23">
        <f t="shared" ca="1" si="122"/>
        <v>30000</v>
      </c>
      <c r="EN48" s="228">
        <f t="shared" ca="1" si="16"/>
        <v>39600</v>
      </c>
      <c r="EO48" s="93">
        <f t="shared" ca="1" si="17"/>
        <v>309600</v>
      </c>
      <c r="EP48" s="93">
        <f t="shared" ca="1" si="18"/>
        <v>741600</v>
      </c>
    </row>
    <row r="49" spans="1:146" x14ac:dyDescent="0.2">
      <c r="A49" s="172">
        <f ca="1">VLOOKUP($D49,Curves!$A$2:$I$1700,9)</f>
        <v>5.5939841568394003E-2</v>
      </c>
      <c r="B49" s="86">
        <f t="shared" ca="1" si="0"/>
        <v>0.82969218368243036</v>
      </c>
      <c r="C49" s="86">
        <f t="shared" si="1"/>
        <v>30</v>
      </c>
      <c r="D49" s="139">
        <v>38139</v>
      </c>
      <c r="E49" s="173">
        <f ca="1">VLOOKUP($D49,Curves!$A$2:$H$1700,2)*$B49</f>
        <v>3.2772841255456</v>
      </c>
      <c r="F49" s="172">
        <f ca="1">VLOOKUP($D49,Curves!$A$2:$H$1700,3)*$B49</f>
        <v>0.58908145041452553</v>
      </c>
      <c r="G49" s="172">
        <f ca="1">VLOOKUP($D49,Curves!$A$2:$H$1700,7)*$B49</f>
        <v>-0.19912612408378327</v>
      </c>
      <c r="H49" s="172">
        <f ca="1">VLOOKUP($D49,Curves!$A$2:$H$1700,5)*$B49</f>
        <v>0</v>
      </c>
      <c r="I49" s="172">
        <f ca="1">VLOOKUP($D49,Curves!$A$2:$H$1700,4)*$B49</f>
        <v>-0.29039226428885062</v>
      </c>
      <c r="J49" s="174">
        <f ca="1">VLOOKUP($D49,Curves!$A$2:$H$1700,8)*$B49</f>
        <v>0.50611223204628253</v>
      </c>
      <c r="K49" s="172">
        <f t="shared" ca="1" si="2"/>
        <v>24.40168895942562</v>
      </c>
      <c r="L49" s="140">
        <f ca="1">VLOOKUP($D49,Curves!$N$2:$T$2600,2)*$B49</f>
        <v>55.28637272124201</v>
      </c>
      <c r="M49" s="141">
        <f ca="1">VLOOKUP($D49,Curves!$N$2:$T$2600,3)*$B49</f>
        <v>27.643186360621005</v>
      </c>
      <c r="N49" s="181">
        <f t="shared" ca="1" si="3"/>
        <v>1</v>
      </c>
      <c r="O49" s="182">
        <f t="shared" ca="1" si="4"/>
        <v>1</v>
      </c>
      <c r="P49" s="173">
        <f t="shared" ca="1" si="5"/>
        <v>30.375472681939119</v>
      </c>
      <c r="Q49" s="140">
        <f ca="1">VLOOKUP($D49,Curves!$N$2:$T$2600,4)*$B49</f>
        <v>55.28637272124201</v>
      </c>
      <c r="R49" s="141">
        <f ca="1">VLOOKUP($D49,Curves!$N$2:$T$2600,5)*$B49</f>
        <v>27.643186360621005</v>
      </c>
      <c r="S49" s="181">
        <f t="shared" ca="1" si="6"/>
        <v>1</v>
      </c>
      <c r="T49" s="182">
        <f t="shared" ca="1" si="7"/>
        <v>0</v>
      </c>
      <c r="U49" s="151">
        <f t="shared" ca="1" si="8"/>
        <v>25.086185010963625</v>
      </c>
      <c r="V49" s="151">
        <f t="shared" ca="1" si="9"/>
        <v>26.579630941592001</v>
      </c>
      <c r="W49" s="151">
        <f t="shared" ca="1" si="10"/>
        <v>24.40168895942562</v>
      </c>
      <c r="X49" s="343">
        <f ca="1">VLOOKUP($D49,[2]CurveFetch!$D$8:$S$13000,16,0)*$B49</f>
        <v>55.28637272124201</v>
      </c>
      <c r="Y49" s="141">
        <f ca="1">VLOOKUP($D49,Curves!$N$2:$T$2600,7)*$B49</f>
        <v>27.643186360621005</v>
      </c>
      <c r="Z49" s="200">
        <f t="shared" ca="1" si="11"/>
        <v>1</v>
      </c>
      <c r="AA49" s="181">
        <f t="shared" ca="1" si="12"/>
        <v>1</v>
      </c>
      <c r="AB49" s="181">
        <f t="shared" ca="1" si="13"/>
        <v>1</v>
      </c>
      <c r="AC49" s="181">
        <f t="shared" ca="1" si="13"/>
        <v>1</v>
      </c>
      <c r="AD49" s="181">
        <f t="shared" ca="1" si="14"/>
        <v>1</v>
      </c>
      <c r="AE49" s="182">
        <f t="shared" ca="1" si="15"/>
        <v>1</v>
      </c>
      <c r="AF49" s="23">
        <f t="shared" ca="1" si="41"/>
        <v>5880</v>
      </c>
      <c r="AG49" s="23">
        <f t="shared" ca="1" si="42"/>
        <v>5880</v>
      </c>
      <c r="AH49" s="23">
        <f t="shared" ca="1" si="63"/>
        <v>48000</v>
      </c>
      <c r="AI49" s="23">
        <f t="shared" ca="1" si="64"/>
        <v>48000</v>
      </c>
      <c r="AJ49" s="23">
        <f t="shared" ca="1" si="79"/>
        <v>54000</v>
      </c>
      <c r="AK49" s="23">
        <f t="shared" ca="1" si="80"/>
        <v>54000</v>
      </c>
      <c r="AL49" s="23">
        <f t="shared" ca="1" si="89"/>
        <v>60000</v>
      </c>
      <c r="AM49" s="23">
        <f t="shared" ca="1" si="90"/>
        <v>30000</v>
      </c>
      <c r="AN49" s="23">
        <f t="shared" ca="1" si="99"/>
        <v>60000</v>
      </c>
      <c r="AO49" s="23">
        <f t="shared" ca="1" si="100"/>
        <v>30000</v>
      </c>
      <c r="AP49" s="23">
        <f t="shared" ca="1" si="91"/>
        <v>86400</v>
      </c>
      <c r="AQ49" s="23">
        <f t="shared" ca="1" si="92"/>
        <v>30000</v>
      </c>
      <c r="AR49" s="23">
        <f t="shared" ca="1" si="103"/>
        <v>61200</v>
      </c>
      <c r="AS49" s="23">
        <f t="shared" ca="1" si="104"/>
        <v>30600</v>
      </c>
      <c r="AT49" s="23">
        <f t="shared" ca="1" si="123"/>
        <v>132000</v>
      </c>
      <c r="AU49" s="23">
        <f t="shared" ca="1" si="124"/>
        <v>66000</v>
      </c>
      <c r="AV49" s="228">
        <f t="shared" ca="1" si="19"/>
        <v>218160</v>
      </c>
      <c r="AW49" s="26">
        <f t="shared" ca="1" si="20"/>
        <v>711960</v>
      </c>
      <c r="AX49" s="228">
        <f t="shared" ca="1" si="21"/>
        <v>801960</v>
      </c>
      <c r="AY49" s="23">
        <f t="shared" ca="1" si="35"/>
        <v>62400</v>
      </c>
      <c r="AZ49" s="23">
        <f t="shared" ca="1" si="36"/>
        <v>0</v>
      </c>
      <c r="BA49" s="23">
        <f t="shared" ca="1" si="43"/>
        <v>60000</v>
      </c>
      <c r="BB49" s="23">
        <f t="shared" ca="1" si="44"/>
        <v>0</v>
      </c>
      <c r="BC49" s="23">
        <f t="shared" ca="1" si="37"/>
        <v>10560</v>
      </c>
      <c r="BD49" s="23">
        <f t="shared" ca="1" si="38"/>
        <v>0</v>
      </c>
      <c r="BE49" s="23">
        <f t="shared" ca="1" si="47"/>
        <v>6120</v>
      </c>
      <c r="BF49" s="23">
        <f t="shared" ca="1" si="48"/>
        <v>0</v>
      </c>
      <c r="BG49" s="23">
        <f t="shared" ca="1" si="53"/>
        <v>20400</v>
      </c>
      <c r="BH49" s="23">
        <f t="shared" ca="1" si="54"/>
        <v>0</v>
      </c>
      <c r="BI49" s="23">
        <f t="shared" ca="1" si="75"/>
        <v>105600</v>
      </c>
      <c r="BJ49" s="23">
        <f t="shared" ca="1" si="76"/>
        <v>0</v>
      </c>
      <c r="BK49" s="23">
        <f t="shared" ca="1" si="77"/>
        <v>127200</v>
      </c>
      <c r="BL49" s="23">
        <f t="shared" ca="1" si="78"/>
        <v>0</v>
      </c>
      <c r="BM49" s="23">
        <f t="shared" ca="1" si="81"/>
        <v>60000</v>
      </c>
      <c r="BN49" s="23">
        <f t="shared" ca="1" si="82"/>
        <v>0</v>
      </c>
      <c r="BO49" s="23">
        <f t="shared" ca="1" si="101"/>
        <v>63600</v>
      </c>
      <c r="BP49" s="23">
        <f t="shared" ca="1" si="102"/>
        <v>0</v>
      </c>
      <c r="BQ49" s="23">
        <f t="shared" ca="1" si="111"/>
        <v>62400</v>
      </c>
      <c r="BR49" s="23">
        <f t="shared" ca="1" si="112"/>
        <v>0</v>
      </c>
      <c r="BS49" s="23">
        <f t="shared" ref="BS49:BS112" ca="1" si="127">$BS$7*$J$2*$J$5*$S49</f>
        <v>132000</v>
      </c>
      <c r="BT49" s="23">
        <f t="shared" ref="BT49:BT112" ca="1" si="128">$BS$7*$J$3*$J$5*$T49</f>
        <v>0</v>
      </c>
      <c r="BU49" s="23"/>
      <c r="BV49" s="23"/>
      <c r="BW49" s="389">
        <f t="shared" ca="1" si="22"/>
        <v>371880</v>
      </c>
      <c r="BX49" s="224">
        <f t="shared" ca="1" si="23"/>
        <v>503880</v>
      </c>
      <c r="BY49" s="93">
        <f t="shared" ca="1" si="24"/>
        <v>710280</v>
      </c>
      <c r="BZ49" s="23">
        <f t="shared" ca="1" si="51"/>
        <v>125760</v>
      </c>
      <c r="CA49" s="23">
        <f t="shared" ca="1" si="52"/>
        <v>62880</v>
      </c>
      <c r="CB49" s="23">
        <f t="shared" ca="1" si="83"/>
        <v>115200</v>
      </c>
      <c r="CC49" s="23">
        <f t="shared" ca="1" si="84"/>
        <v>57600</v>
      </c>
      <c r="CD49" s="23">
        <f t="shared" ca="1" si="115"/>
        <v>120000</v>
      </c>
      <c r="CE49" s="23">
        <f t="shared" ca="1" si="116"/>
        <v>60000</v>
      </c>
      <c r="CF49" s="228">
        <f t="shared" ca="1" si="25"/>
        <v>188640</v>
      </c>
      <c r="CG49" s="224">
        <f t="shared" ca="1" si="26"/>
        <v>361440</v>
      </c>
      <c r="CH49" s="228">
        <f t="shared" ca="1" si="27"/>
        <v>541440</v>
      </c>
      <c r="CI49" s="23">
        <f t="shared" ca="1" si="28"/>
        <v>65400</v>
      </c>
      <c r="CJ49" s="23">
        <f t="shared" ca="1" si="29"/>
        <v>32700</v>
      </c>
      <c r="CK49" s="23">
        <f t="shared" ca="1" si="33"/>
        <v>62400</v>
      </c>
      <c r="CL49" s="23">
        <f t="shared" ca="1" si="34"/>
        <v>31200</v>
      </c>
      <c r="CM49" s="23">
        <f t="shared" ca="1" si="39"/>
        <v>60000</v>
      </c>
      <c r="CN49" s="23">
        <f t="shared" ca="1" si="40"/>
        <v>30000</v>
      </c>
      <c r="CO49" s="23">
        <f t="shared" ca="1" si="49"/>
        <v>8400</v>
      </c>
      <c r="CP49" s="23">
        <f t="shared" ca="1" si="50"/>
        <v>4200</v>
      </c>
      <c r="CQ49" s="23">
        <f t="shared" ca="1" si="55"/>
        <v>27000</v>
      </c>
      <c r="CR49" s="23">
        <f t="shared" ca="1" si="56"/>
        <v>13500</v>
      </c>
      <c r="CS49" s="23">
        <f t="shared" ca="1" si="57"/>
        <v>15600</v>
      </c>
      <c r="CT49" s="23">
        <f t="shared" ca="1" si="58"/>
        <v>7800</v>
      </c>
      <c r="CU49" s="23">
        <f t="shared" ca="1" si="65"/>
        <v>42000</v>
      </c>
      <c r="CV49" s="23">
        <f t="shared" ca="1" si="66"/>
        <v>21000</v>
      </c>
      <c r="CW49" s="23">
        <f t="shared" ca="1" si="109"/>
        <v>63600</v>
      </c>
      <c r="CX49" s="23">
        <f t="shared" ca="1" si="110"/>
        <v>31800</v>
      </c>
      <c r="CY49" s="23">
        <f t="shared" ca="1" si="67"/>
        <v>72000</v>
      </c>
      <c r="CZ49" s="23">
        <f t="shared" ca="1" si="68"/>
        <v>36000</v>
      </c>
      <c r="DA49" s="23">
        <f t="shared" ca="1" si="85"/>
        <v>99000</v>
      </c>
      <c r="DB49" s="23">
        <f t="shared" ca="1" si="86"/>
        <v>49500</v>
      </c>
      <c r="DC49" s="23"/>
      <c r="DD49" s="23"/>
      <c r="DE49" s="23">
        <f t="shared" ca="1" si="87"/>
        <v>240000</v>
      </c>
      <c r="DF49" s="23">
        <f t="shared" ca="1" si="88"/>
        <v>120000</v>
      </c>
      <c r="DG49" s="23">
        <f t="shared" ca="1" si="93"/>
        <v>120000</v>
      </c>
      <c r="DH49" s="23">
        <f t="shared" ca="1" si="94"/>
        <v>60000</v>
      </c>
      <c r="DI49" s="23">
        <f t="shared" ca="1" si="105"/>
        <v>127200</v>
      </c>
      <c r="DJ49" s="23">
        <f t="shared" ca="1" si="106"/>
        <v>63600</v>
      </c>
      <c r="DK49" s="23">
        <f t="shared" ca="1" si="113"/>
        <v>63600</v>
      </c>
      <c r="DL49" s="23">
        <f t="shared" ca="1" si="114"/>
        <v>31800</v>
      </c>
      <c r="DM49" s="23">
        <f t="shared" ca="1" si="117"/>
        <v>150000</v>
      </c>
      <c r="DN49" s="23">
        <f t="shared" ca="1" si="118"/>
        <v>75000</v>
      </c>
      <c r="DO49" s="23">
        <f t="shared" ca="1" si="119"/>
        <v>66000</v>
      </c>
      <c r="DP49" s="23">
        <f t="shared" ca="1" si="120"/>
        <v>33000</v>
      </c>
      <c r="DQ49" s="23"/>
      <c r="DR49" s="23"/>
      <c r="DS49" s="228">
        <f t="shared" ca="1" si="30"/>
        <v>610200</v>
      </c>
      <c r="DT49" s="93">
        <f t="shared" ca="1" si="31"/>
        <v>1450800</v>
      </c>
      <c r="DU49" s="228">
        <f t="shared" ca="1" si="32"/>
        <v>1923300</v>
      </c>
      <c r="DZ49" s="23">
        <f t="shared" ca="1" si="61"/>
        <v>60000</v>
      </c>
      <c r="EA49" s="23">
        <f t="shared" ca="1" si="62"/>
        <v>30000</v>
      </c>
      <c r="EB49" s="23">
        <f t="shared" ca="1" si="71"/>
        <v>26400</v>
      </c>
      <c r="EC49" s="23">
        <f t="shared" ca="1" si="72"/>
        <v>13200</v>
      </c>
      <c r="ED49" s="23">
        <f t="shared" ca="1" si="97"/>
        <v>120000</v>
      </c>
      <c r="EE49" s="23">
        <f t="shared" ca="1" si="98"/>
        <v>60000</v>
      </c>
      <c r="EF49" s="23">
        <f t="shared" ca="1" si="125"/>
        <v>168000</v>
      </c>
      <c r="EG49" s="23">
        <f t="shared" ca="1" si="126"/>
        <v>84000</v>
      </c>
      <c r="EH49" s="23">
        <f t="shared" ca="1" si="107"/>
        <v>60000</v>
      </c>
      <c r="EI49" s="23">
        <f t="shared" ca="1" si="108"/>
        <v>30000</v>
      </c>
      <c r="EJ49" s="23">
        <f t="shared" ca="1" si="121"/>
        <v>60000</v>
      </c>
      <c r="EK49" s="23">
        <f t="shared" ca="1" si="122"/>
        <v>30000</v>
      </c>
      <c r="EN49" s="228">
        <f t="shared" ca="1" si="16"/>
        <v>39600</v>
      </c>
      <c r="EO49" s="93">
        <f t="shared" ca="1" si="17"/>
        <v>309600</v>
      </c>
      <c r="EP49" s="93">
        <f t="shared" ca="1" si="18"/>
        <v>741600</v>
      </c>
    </row>
    <row r="50" spans="1:146" x14ac:dyDescent="0.2">
      <c r="A50" s="172">
        <f ca="1">VLOOKUP($D50,Curves!$A$2:$I$1700,9)</f>
        <v>5.6020866413093E-2</v>
      </c>
      <c r="B50" s="86">
        <f t="shared" ca="1" si="0"/>
        <v>0.82571527293648106</v>
      </c>
      <c r="C50" s="86">
        <f t="shared" si="1"/>
        <v>31</v>
      </c>
      <c r="D50" s="139">
        <v>38169</v>
      </c>
      <c r="E50" s="173">
        <f ca="1">VLOOKUP($D50,Curves!$A$2:$H$1700,2)*$B50</f>
        <v>3.2863467862871945</v>
      </c>
      <c r="F50" s="172">
        <f ca="1">VLOOKUP($D50,Curves!$A$2:$H$1700,3)*$B50</f>
        <v>0.58625784378490153</v>
      </c>
      <c r="G50" s="172">
        <f ca="1">VLOOKUP($D50,Curves!$A$2:$H$1700,7)*$B50</f>
        <v>-0.19817166550475546</v>
      </c>
      <c r="H50" s="172">
        <f ca="1">VLOOKUP($D50,Curves!$A$2:$H$1700,5)*$B50</f>
        <v>0</v>
      </c>
      <c r="I50" s="172">
        <f ca="1">VLOOKUP($D50,Curves!$A$2:$H$1700,4)*$B50</f>
        <v>-0.28900034552776838</v>
      </c>
      <c r="J50" s="174">
        <f ca="1">VLOOKUP($D50,Curves!$A$2:$H$1700,8)*$B50</f>
        <v>0.50368631649125339</v>
      </c>
      <c r="K50" s="172">
        <f t="shared" ca="1" si="2"/>
        <v>24.480098305695694</v>
      </c>
      <c r="L50" s="140">
        <f ca="1">VLOOKUP($D50,Curves!$N$2:$T$2600,2)*$B50</f>
        <v>73.663545786154756</v>
      </c>
      <c r="M50" s="141">
        <f ca="1">VLOOKUP($D50,Curves!$N$2:$T$2600,3)*$B50</f>
        <v>36.831772893077378</v>
      </c>
      <c r="N50" s="181">
        <f t="shared" ca="1" si="3"/>
        <v>1</v>
      </c>
      <c r="O50" s="182">
        <f t="shared" ca="1" si="4"/>
        <v>1</v>
      </c>
      <c r="P50" s="173">
        <f t="shared" ca="1" si="5"/>
        <v>30.42524827083836</v>
      </c>
      <c r="Q50" s="140">
        <f ca="1">VLOOKUP($D50,Curves!$N$2:$T$2600,4)*$B50</f>
        <v>73.663545786154756</v>
      </c>
      <c r="R50" s="141">
        <f ca="1">VLOOKUP($D50,Curves!$N$2:$T$2600,5)*$B50</f>
        <v>36.831772893077378</v>
      </c>
      <c r="S50" s="181">
        <f t="shared" ca="1" si="6"/>
        <v>1</v>
      </c>
      <c r="T50" s="182">
        <f t="shared" ca="1" si="7"/>
        <v>1</v>
      </c>
      <c r="U50" s="151">
        <f t="shared" ca="1" si="8"/>
        <v>25.161313405868292</v>
      </c>
      <c r="V50" s="151">
        <f t="shared" ca="1" si="9"/>
        <v>26.647600897153957</v>
      </c>
      <c r="W50" s="151">
        <f t="shared" ca="1" si="10"/>
        <v>24.480098305695694</v>
      </c>
      <c r="X50" s="343">
        <f ca="1">VLOOKUP($D50,[2]CurveFetch!$D$8:$S$13000,16,0)*$B50</f>
        <v>73.663545786154756</v>
      </c>
      <c r="Y50" s="141">
        <f ca="1">VLOOKUP($D50,Curves!$N$2:$T$2600,7)*$B50</f>
        <v>36.831772893077378</v>
      </c>
      <c r="Z50" s="200">
        <f t="shared" ca="1" si="11"/>
        <v>1</v>
      </c>
      <c r="AA50" s="181">
        <f t="shared" ca="1" si="12"/>
        <v>1</v>
      </c>
      <c r="AB50" s="181">
        <f t="shared" ca="1" si="13"/>
        <v>1</v>
      </c>
      <c r="AC50" s="181">
        <f t="shared" ca="1" si="13"/>
        <v>1</v>
      </c>
      <c r="AD50" s="181">
        <f t="shared" ca="1" si="14"/>
        <v>1</v>
      </c>
      <c r="AE50" s="182">
        <f t="shared" ca="1" si="15"/>
        <v>1</v>
      </c>
      <c r="AF50" s="23">
        <f t="shared" ca="1" si="41"/>
        <v>5880</v>
      </c>
      <c r="AG50" s="23">
        <f t="shared" ca="1" si="42"/>
        <v>5880</v>
      </c>
      <c r="AH50" s="23">
        <f t="shared" ca="1" si="63"/>
        <v>48000</v>
      </c>
      <c r="AI50" s="23">
        <f t="shared" ca="1" si="64"/>
        <v>48000</v>
      </c>
      <c r="AJ50" s="23">
        <f t="shared" ca="1" si="79"/>
        <v>54000</v>
      </c>
      <c r="AK50" s="23">
        <f t="shared" ca="1" si="80"/>
        <v>54000</v>
      </c>
      <c r="AL50" s="23">
        <f t="shared" ca="1" si="89"/>
        <v>60000</v>
      </c>
      <c r="AM50" s="23">
        <f t="shared" ca="1" si="90"/>
        <v>30000</v>
      </c>
      <c r="AN50" s="23">
        <f t="shared" ca="1" si="99"/>
        <v>60000</v>
      </c>
      <c r="AO50" s="23">
        <f t="shared" ca="1" si="100"/>
        <v>30000</v>
      </c>
      <c r="AP50" s="23">
        <f t="shared" ca="1" si="91"/>
        <v>86400</v>
      </c>
      <c r="AQ50" s="23">
        <f t="shared" ca="1" si="92"/>
        <v>30000</v>
      </c>
      <c r="AR50" s="23">
        <f t="shared" ca="1" si="103"/>
        <v>61200</v>
      </c>
      <c r="AS50" s="23">
        <f t="shared" ca="1" si="104"/>
        <v>30600</v>
      </c>
      <c r="AT50" s="23">
        <f t="shared" ca="1" si="123"/>
        <v>132000</v>
      </c>
      <c r="AU50" s="23">
        <f t="shared" ca="1" si="124"/>
        <v>66000</v>
      </c>
      <c r="AV50" s="228">
        <f t="shared" ca="1" si="19"/>
        <v>218160</v>
      </c>
      <c r="AW50" s="26">
        <f t="shared" ca="1" si="20"/>
        <v>711960</v>
      </c>
      <c r="AX50" s="228">
        <f t="shared" ca="1" si="21"/>
        <v>801960</v>
      </c>
      <c r="AY50" s="23">
        <f t="shared" ca="1" si="35"/>
        <v>62400</v>
      </c>
      <c r="AZ50" s="23">
        <f t="shared" ca="1" si="36"/>
        <v>31200</v>
      </c>
      <c r="BA50" s="23">
        <f t="shared" ca="1" si="43"/>
        <v>60000</v>
      </c>
      <c r="BB50" s="23">
        <f t="shared" ca="1" si="44"/>
        <v>30000</v>
      </c>
      <c r="BC50" s="23">
        <f t="shared" ca="1" si="37"/>
        <v>10560</v>
      </c>
      <c r="BD50" s="23">
        <f t="shared" ca="1" si="38"/>
        <v>5280</v>
      </c>
      <c r="BE50" s="23">
        <f t="shared" ca="1" si="47"/>
        <v>6120</v>
      </c>
      <c r="BF50" s="23">
        <f t="shared" ca="1" si="48"/>
        <v>3060</v>
      </c>
      <c r="BG50" s="23">
        <f t="shared" ca="1" si="53"/>
        <v>20400</v>
      </c>
      <c r="BH50" s="23">
        <f t="shared" ca="1" si="54"/>
        <v>10200</v>
      </c>
      <c r="BI50" s="23">
        <f t="shared" ca="1" si="75"/>
        <v>105600</v>
      </c>
      <c r="BJ50" s="23">
        <f t="shared" ca="1" si="76"/>
        <v>52800</v>
      </c>
      <c r="BK50" s="23">
        <f t="shared" ca="1" si="77"/>
        <v>127200</v>
      </c>
      <c r="BL50" s="23">
        <f t="shared" ca="1" si="78"/>
        <v>63600</v>
      </c>
      <c r="BM50" s="23">
        <f t="shared" ca="1" si="81"/>
        <v>60000</v>
      </c>
      <c r="BN50" s="23">
        <f t="shared" ca="1" si="82"/>
        <v>30000</v>
      </c>
      <c r="BO50" s="23">
        <f t="shared" ca="1" si="101"/>
        <v>63600</v>
      </c>
      <c r="BP50" s="23">
        <f t="shared" ca="1" si="102"/>
        <v>31800</v>
      </c>
      <c r="BQ50" s="23">
        <f t="shared" ca="1" si="111"/>
        <v>62400</v>
      </c>
      <c r="BR50" s="23">
        <f t="shared" ca="1" si="112"/>
        <v>31200</v>
      </c>
      <c r="BS50" s="23">
        <f t="shared" ca="1" si="127"/>
        <v>132000</v>
      </c>
      <c r="BT50" s="23">
        <f t="shared" ca="1" si="128"/>
        <v>66000</v>
      </c>
      <c r="BU50" s="23"/>
      <c r="BV50" s="23"/>
      <c r="BW50" s="389">
        <f t="shared" ca="1" si="22"/>
        <v>557820</v>
      </c>
      <c r="BX50" s="224">
        <f t="shared" ca="1" si="23"/>
        <v>755820</v>
      </c>
      <c r="BY50" s="93">
        <f t="shared" ca="1" si="24"/>
        <v>1065420</v>
      </c>
      <c r="BZ50" s="23">
        <f t="shared" ca="1" si="51"/>
        <v>125760</v>
      </c>
      <c r="CA50" s="23">
        <f t="shared" ca="1" si="52"/>
        <v>62880</v>
      </c>
      <c r="CB50" s="23">
        <f t="shared" ca="1" si="83"/>
        <v>115200</v>
      </c>
      <c r="CC50" s="23">
        <f t="shared" ca="1" si="84"/>
        <v>57600</v>
      </c>
      <c r="CD50" s="23">
        <f t="shared" ca="1" si="115"/>
        <v>120000</v>
      </c>
      <c r="CE50" s="23">
        <f t="shared" ca="1" si="116"/>
        <v>60000</v>
      </c>
      <c r="CF50" s="228">
        <f t="shared" ca="1" si="25"/>
        <v>188640</v>
      </c>
      <c r="CG50" s="224">
        <f t="shared" ca="1" si="26"/>
        <v>361440</v>
      </c>
      <c r="CH50" s="228">
        <f t="shared" ca="1" si="27"/>
        <v>541440</v>
      </c>
      <c r="CI50" s="23">
        <f t="shared" ca="1" si="28"/>
        <v>65400</v>
      </c>
      <c r="CJ50" s="23">
        <f t="shared" ca="1" si="29"/>
        <v>32700</v>
      </c>
      <c r="CK50" s="23">
        <f t="shared" ca="1" si="33"/>
        <v>62400</v>
      </c>
      <c r="CL50" s="23">
        <f t="shared" ca="1" si="34"/>
        <v>31200</v>
      </c>
      <c r="CM50" s="23">
        <f t="shared" ca="1" si="39"/>
        <v>60000</v>
      </c>
      <c r="CN50" s="23">
        <f t="shared" ca="1" si="40"/>
        <v>30000</v>
      </c>
      <c r="CO50" s="23">
        <f t="shared" ca="1" si="49"/>
        <v>8400</v>
      </c>
      <c r="CP50" s="23">
        <f t="shared" ca="1" si="50"/>
        <v>4200</v>
      </c>
      <c r="CQ50" s="23">
        <f t="shared" ca="1" si="55"/>
        <v>27000</v>
      </c>
      <c r="CR50" s="23">
        <f t="shared" ca="1" si="56"/>
        <v>13500</v>
      </c>
      <c r="CS50" s="23">
        <f t="shared" ca="1" si="57"/>
        <v>15600</v>
      </c>
      <c r="CT50" s="23">
        <f t="shared" ca="1" si="58"/>
        <v>7800</v>
      </c>
      <c r="CU50" s="23">
        <f t="shared" ca="1" si="65"/>
        <v>42000</v>
      </c>
      <c r="CV50" s="23">
        <f t="shared" ca="1" si="66"/>
        <v>21000</v>
      </c>
      <c r="CW50" s="23">
        <f t="shared" ca="1" si="109"/>
        <v>63600</v>
      </c>
      <c r="CX50" s="23">
        <f t="shared" ca="1" si="110"/>
        <v>31800</v>
      </c>
      <c r="CY50" s="23">
        <f t="shared" ca="1" si="67"/>
        <v>72000</v>
      </c>
      <c r="CZ50" s="23">
        <f t="shared" ca="1" si="68"/>
        <v>36000</v>
      </c>
      <c r="DA50" s="23">
        <f t="shared" ca="1" si="85"/>
        <v>99000</v>
      </c>
      <c r="DB50" s="23">
        <f t="shared" ca="1" si="86"/>
        <v>49500</v>
      </c>
      <c r="DC50" s="23"/>
      <c r="DD50" s="23"/>
      <c r="DE50" s="23">
        <f t="shared" ca="1" si="87"/>
        <v>240000</v>
      </c>
      <c r="DF50" s="23">
        <f t="shared" ca="1" si="88"/>
        <v>120000</v>
      </c>
      <c r="DG50" s="23">
        <f t="shared" ca="1" si="93"/>
        <v>120000</v>
      </c>
      <c r="DH50" s="23">
        <f t="shared" ca="1" si="94"/>
        <v>60000</v>
      </c>
      <c r="DI50" s="23">
        <f t="shared" ca="1" si="105"/>
        <v>127200</v>
      </c>
      <c r="DJ50" s="23">
        <f t="shared" ca="1" si="106"/>
        <v>63600</v>
      </c>
      <c r="DK50" s="23">
        <f t="shared" ca="1" si="113"/>
        <v>63600</v>
      </c>
      <c r="DL50" s="23">
        <f t="shared" ca="1" si="114"/>
        <v>31800</v>
      </c>
      <c r="DM50" s="23">
        <f t="shared" ca="1" si="117"/>
        <v>150000</v>
      </c>
      <c r="DN50" s="23">
        <f t="shared" ca="1" si="118"/>
        <v>75000</v>
      </c>
      <c r="DO50" s="23">
        <f t="shared" ca="1" si="119"/>
        <v>66000</v>
      </c>
      <c r="DP50" s="23">
        <f t="shared" ca="1" si="120"/>
        <v>33000</v>
      </c>
      <c r="DQ50" s="23"/>
      <c r="DR50" s="23"/>
      <c r="DS50" s="228">
        <f t="shared" ca="1" si="30"/>
        <v>610200</v>
      </c>
      <c r="DT50" s="93">
        <f t="shared" ca="1" si="31"/>
        <v>1450800</v>
      </c>
      <c r="DU50" s="228">
        <f t="shared" ca="1" si="32"/>
        <v>1923300</v>
      </c>
      <c r="DZ50" s="23">
        <f t="shared" ca="1" si="61"/>
        <v>60000</v>
      </c>
      <c r="EA50" s="23">
        <f t="shared" ca="1" si="62"/>
        <v>30000</v>
      </c>
      <c r="EB50" s="23">
        <f t="shared" ca="1" si="71"/>
        <v>26400</v>
      </c>
      <c r="EC50" s="23">
        <f t="shared" ca="1" si="72"/>
        <v>13200</v>
      </c>
      <c r="ED50" s="23">
        <f t="shared" ca="1" si="97"/>
        <v>120000</v>
      </c>
      <c r="EE50" s="23">
        <f t="shared" ca="1" si="98"/>
        <v>60000</v>
      </c>
      <c r="EF50" s="23">
        <f t="shared" ca="1" si="125"/>
        <v>168000</v>
      </c>
      <c r="EG50" s="23">
        <f t="shared" ca="1" si="126"/>
        <v>84000</v>
      </c>
      <c r="EH50" s="23">
        <f t="shared" ca="1" si="107"/>
        <v>60000</v>
      </c>
      <c r="EI50" s="23">
        <f t="shared" ca="1" si="108"/>
        <v>30000</v>
      </c>
      <c r="EJ50" s="23">
        <f t="shared" ca="1" si="121"/>
        <v>60000</v>
      </c>
      <c r="EK50" s="23">
        <f t="shared" ca="1" si="122"/>
        <v>30000</v>
      </c>
      <c r="EN50" s="228">
        <f t="shared" ca="1" si="16"/>
        <v>39600</v>
      </c>
      <c r="EO50" s="93">
        <f t="shared" ca="1" si="17"/>
        <v>309600</v>
      </c>
      <c r="EP50" s="93">
        <f t="shared" ca="1" si="18"/>
        <v>741600</v>
      </c>
    </row>
    <row r="51" spans="1:146" x14ac:dyDescent="0.2">
      <c r="A51" s="172">
        <f ca="1">VLOOKUP($D51,Curves!$A$2:$I$1700,9)</f>
        <v>5.6103434408775001E-2</v>
      </c>
      <c r="B51" s="86">
        <f t="shared" ca="1" si="0"/>
        <v>0.82161794250437636</v>
      </c>
      <c r="C51" s="86">
        <f t="shared" si="1"/>
        <v>31</v>
      </c>
      <c r="D51" s="139">
        <v>38200</v>
      </c>
      <c r="E51" s="173">
        <f ca="1">VLOOKUP($D51,Curves!$A$2:$H$1700,2)*$B51</f>
        <v>3.2864717700175055</v>
      </c>
      <c r="F51" s="172">
        <f ca="1">VLOOKUP($D51,Curves!$A$2:$H$1700,3)*$B51</f>
        <v>0.58334873917810715</v>
      </c>
      <c r="G51" s="172">
        <f ca="1">VLOOKUP($D51,Curves!$A$2:$H$1700,7)*$B51</f>
        <v>-0.19718830620105032</v>
      </c>
      <c r="H51" s="172">
        <f ca="1">VLOOKUP($D51,Curves!$A$2:$H$1700,5)*$B51</f>
        <v>0</v>
      </c>
      <c r="I51" s="172">
        <f ca="1">VLOOKUP($D51,Curves!$A$2:$H$1700,4)*$B51</f>
        <v>-0.28756627987653172</v>
      </c>
      <c r="J51" s="174">
        <f ca="1">VLOOKUP($D51,Curves!$A$2:$H$1700,8)*$B51</f>
        <v>0.50118694492766958</v>
      </c>
      <c r="K51" s="172">
        <f t="shared" ca="1" si="2"/>
        <v>24.491791176057305</v>
      </c>
      <c r="L51" s="140">
        <f ca="1">VLOOKUP($D51,Curves!$N$2:$T$2600,2)*$B51</f>
        <v>81.51419498815568</v>
      </c>
      <c r="M51" s="141">
        <f ca="1">VLOOKUP($D51,Curves!$N$2:$T$2600,3)*$B51</f>
        <v>40.75709749407784</v>
      </c>
      <c r="N51" s="181">
        <f t="shared" ca="1" si="3"/>
        <v>1</v>
      </c>
      <c r="O51" s="182">
        <f t="shared" ca="1" si="4"/>
        <v>1</v>
      </c>
      <c r="P51" s="173">
        <f t="shared" ca="1" si="5"/>
        <v>30.407440362088813</v>
      </c>
      <c r="Q51" s="140">
        <f ca="1">VLOOKUP($D51,Curves!$N$2:$T$2600,4)*$B51</f>
        <v>81.51419498815568</v>
      </c>
      <c r="R51" s="141">
        <f ca="1">VLOOKUP($D51,Curves!$N$2:$T$2600,5)*$B51</f>
        <v>40.75709749407784</v>
      </c>
      <c r="S51" s="181">
        <f t="shared" ca="1" si="6"/>
        <v>1</v>
      </c>
      <c r="T51" s="182">
        <f t="shared" ca="1" si="7"/>
        <v>1</v>
      </c>
      <c r="U51" s="151">
        <f t="shared" ca="1" si="8"/>
        <v>25.169625978623412</v>
      </c>
      <c r="V51" s="151">
        <f t="shared" ca="1" si="9"/>
        <v>26.64853827513129</v>
      </c>
      <c r="W51" s="151">
        <f t="shared" ca="1" si="10"/>
        <v>24.491791176057305</v>
      </c>
      <c r="X51" s="343">
        <f ca="1">VLOOKUP($D51,[2]CurveFetch!$D$8:$S$13000,16,0)*$B51</f>
        <v>81.51419498815568</v>
      </c>
      <c r="Y51" s="141">
        <f ca="1">VLOOKUP($D51,Curves!$N$2:$T$2600,7)*$B51</f>
        <v>40.75709749407784</v>
      </c>
      <c r="Z51" s="200">
        <f t="shared" ca="1" si="11"/>
        <v>1</v>
      </c>
      <c r="AA51" s="181">
        <f t="shared" ca="1" si="12"/>
        <v>1</v>
      </c>
      <c r="AB51" s="181">
        <f t="shared" ca="1" si="13"/>
        <v>1</v>
      </c>
      <c r="AC51" s="181">
        <f t="shared" ca="1" si="13"/>
        <v>1</v>
      </c>
      <c r="AD51" s="181">
        <f t="shared" ca="1" si="14"/>
        <v>1</v>
      </c>
      <c r="AE51" s="182">
        <f t="shared" ca="1" si="15"/>
        <v>1</v>
      </c>
      <c r="AF51" s="23">
        <f t="shared" ca="1" si="41"/>
        <v>5880</v>
      </c>
      <c r="AG51" s="23">
        <f t="shared" ca="1" si="42"/>
        <v>5880</v>
      </c>
      <c r="AH51" s="23">
        <f t="shared" ca="1" si="63"/>
        <v>48000</v>
      </c>
      <c r="AI51" s="23">
        <f t="shared" ca="1" si="64"/>
        <v>48000</v>
      </c>
      <c r="AJ51" s="23">
        <f t="shared" ca="1" si="79"/>
        <v>54000</v>
      </c>
      <c r="AK51" s="23">
        <f t="shared" ca="1" si="80"/>
        <v>54000</v>
      </c>
      <c r="AL51" s="23">
        <f t="shared" ca="1" si="89"/>
        <v>60000</v>
      </c>
      <c r="AM51" s="23">
        <f t="shared" ca="1" si="90"/>
        <v>30000</v>
      </c>
      <c r="AN51" s="23">
        <f t="shared" ca="1" si="99"/>
        <v>60000</v>
      </c>
      <c r="AO51" s="23">
        <f t="shared" ca="1" si="100"/>
        <v>30000</v>
      </c>
      <c r="AP51" s="23">
        <f t="shared" ca="1" si="91"/>
        <v>86400</v>
      </c>
      <c r="AQ51" s="23">
        <f t="shared" ca="1" si="92"/>
        <v>30000</v>
      </c>
      <c r="AR51" s="23">
        <f t="shared" ca="1" si="103"/>
        <v>61200</v>
      </c>
      <c r="AS51" s="23">
        <f t="shared" ca="1" si="104"/>
        <v>30600</v>
      </c>
      <c r="AT51" s="23">
        <f t="shared" ca="1" si="123"/>
        <v>132000</v>
      </c>
      <c r="AU51" s="23">
        <f t="shared" ca="1" si="124"/>
        <v>66000</v>
      </c>
      <c r="AV51" s="228">
        <f t="shared" ca="1" si="19"/>
        <v>218160</v>
      </c>
      <c r="AW51" s="26">
        <f t="shared" ca="1" si="20"/>
        <v>711960</v>
      </c>
      <c r="AX51" s="228">
        <f t="shared" ca="1" si="21"/>
        <v>801960</v>
      </c>
      <c r="AY51" s="23">
        <f t="shared" ca="1" si="35"/>
        <v>62400</v>
      </c>
      <c r="AZ51" s="23">
        <f t="shared" ca="1" si="36"/>
        <v>31200</v>
      </c>
      <c r="BA51" s="23">
        <f t="shared" ca="1" si="43"/>
        <v>60000</v>
      </c>
      <c r="BB51" s="23">
        <f t="shared" ca="1" si="44"/>
        <v>30000</v>
      </c>
      <c r="BC51" s="23">
        <f t="shared" ca="1" si="37"/>
        <v>10560</v>
      </c>
      <c r="BD51" s="23">
        <f t="shared" ca="1" si="38"/>
        <v>5280</v>
      </c>
      <c r="BE51" s="23">
        <f t="shared" ca="1" si="47"/>
        <v>6120</v>
      </c>
      <c r="BF51" s="23">
        <f t="shared" ca="1" si="48"/>
        <v>3060</v>
      </c>
      <c r="BG51" s="23">
        <f t="shared" ca="1" si="53"/>
        <v>20400</v>
      </c>
      <c r="BH51" s="23">
        <f t="shared" ca="1" si="54"/>
        <v>10200</v>
      </c>
      <c r="BI51" s="23">
        <f t="shared" ca="1" si="75"/>
        <v>105600</v>
      </c>
      <c r="BJ51" s="23">
        <f t="shared" ca="1" si="76"/>
        <v>52800</v>
      </c>
      <c r="BK51" s="23">
        <f t="shared" ca="1" si="77"/>
        <v>127200</v>
      </c>
      <c r="BL51" s="23">
        <f t="shared" ca="1" si="78"/>
        <v>63600</v>
      </c>
      <c r="BM51" s="23">
        <f t="shared" ca="1" si="81"/>
        <v>60000</v>
      </c>
      <c r="BN51" s="23">
        <f t="shared" ca="1" si="82"/>
        <v>30000</v>
      </c>
      <c r="BO51" s="23">
        <f t="shared" ca="1" si="101"/>
        <v>63600</v>
      </c>
      <c r="BP51" s="23">
        <f t="shared" ca="1" si="102"/>
        <v>31800</v>
      </c>
      <c r="BQ51" s="23">
        <f t="shared" ca="1" si="111"/>
        <v>62400</v>
      </c>
      <c r="BR51" s="23">
        <f t="shared" ca="1" si="112"/>
        <v>31200</v>
      </c>
      <c r="BS51" s="23">
        <f t="shared" ca="1" si="127"/>
        <v>132000</v>
      </c>
      <c r="BT51" s="23">
        <f t="shared" ca="1" si="128"/>
        <v>66000</v>
      </c>
      <c r="BU51" s="23"/>
      <c r="BV51" s="23"/>
      <c r="BW51" s="389">
        <f t="shared" ca="1" si="22"/>
        <v>557820</v>
      </c>
      <c r="BX51" s="224">
        <f t="shared" ca="1" si="23"/>
        <v>755820</v>
      </c>
      <c r="BY51" s="93">
        <f t="shared" ca="1" si="24"/>
        <v>1065420</v>
      </c>
      <c r="BZ51" s="23">
        <f t="shared" ca="1" si="51"/>
        <v>125760</v>
      </c>
      <c r="CA51" s="23">
        <f t="shared" ca="1" si="52"/>
        <v>62880</v>
      </c>
      <c r="CB51" s="23">
        <f t="shared" ca="1" si="83"/>
        <v>115200</v>
      </c>
      <c r="CC51" s="23">
        <f t="shared" ca="1" si="84"/>
        <v>57600</v>
      </c>
      <c r="CD51" s="23">
        <f t="shared" ca="1" si="115"/>
        <v>120000</v>
      </c>
      <c r="CE51" s="23">
        <f t="shared" ca="1" si="116"/>
        <v>60000</v>
      </c>
      <c r="CF51" s="228">
        <f t="shared" ca="1" si="25"/>
        <v>188640</v>
      </c>
      <c r="CG51" s="224">
        <f t="shared" ca="1" si="26"/>
        <v>361440</v>
      </c>
      <c r="CH51" s="228">
        <f t="shared" ca="1" si="27"/>
        <v>541440</v>
      </c>
      <c r="CI51" s="23">
        <f t="shared" ca="1" si="28"/>
        <v>65400</v>
      </c>
      <c r="CJ51" s="23">
        <f t="shared" ca="1" si="29"/>
        <v>32700</v>
      </c>
      <c r="CK51" s="23">
        <f t="shared" ca="1" si="33"/>
        <v>62400</v>
      </c>
      <c r="CL51" s="23">
        <f t="shared" ca="1" si="34"/>
        <v>31200</v>
      </c>
      <c r="CM51" s="23">
        <f t="shared" ca="1" si="39"/>
        <v>60000</v>
      </c>
      <c r="CN51" s="23">
        <f t="shared" ca="1" si="40"/>
        <v>30000</v>
      </c>
      <c r="CO51" s="23">
        <f t="shared" ca="1" si="49"/>
        <v>8400</v>
      </c>
      <c r="CP51" s="23">
        <f t="shared" ca="1" si="50"/>
        <v>4200</v>
      </c>
      <c r="CQ51" s="23">
        <f t="shared" ca="1" si="55"/>
        <v>27000</v>
      </c>
      <c r="CR51" s="23">
        <f t="shared" ca="1" si="56"/>
        <v>13500</v>
      </c>
      <c r="CS51" s="23">
        <f t="shared" ca="1" si="57"/>
        <v>15600</v>
      </c>
      <c r="CT51" s="23">
        <f t="shared" ca="1" si="58"/>
        <v>7800</v>
      </c>
      <c r="CU51" s="23">
        <f t="shared" ca="1" si="65"/>
        <v>42000</v>
      </c>
      <c r="CV51" s="23">
        <f t="shared" ca="1" si="66"/>
        <v>21000</v>
      </c>
      <c r="CW51" s="23">
        <f t="shared" ca="1" si="109"/>
        <v>63600</v>
      </c>
      <c r="CX51" s="23">
        <f t="shared" ca="1" si="110"/>
        <v>31800</v>
      </c>
      <c r="CY51" s="23">
        <f t="shared" ca="1" si="67"/>
        <v>72000</v>
      </c>
      <c r="CZ51" s="23">
        <f t="shared" ca="1" si="68"/>
        <v>36000</v>
      </c>
      <c r="DA51" s="23">
        <f t="shared" ca="1" si="85"/>
        <v>99000</v>
      </c>
      <c r="DB51" s="23">
        <f t="shared" ca="1" si="86"/>
        <v>49500</v>
      </c>
      <c r="DC51" s="23"/>
      <c r="DD51" s="23"/>
      <c r="DE51" s="23">
        <f t="shared" ca="1" si="87"/>
        <v>240000</v>
      </c>
      <c r="DF51" s="23">
        <f t="shared" ca="1" si="88"/>
        <v>120000</v>
      </c>
      <c r="DG51" s="23">
        <f t="shared" ca="1" si="93"/>
        <v>120000</v>
      </c>
      <c r="DH51" s="23">
        <f t="shared" ca="1" si="94"/>
        <v>60000</v>
      </c>
      <c r="DI51" s="23">
        <f t="shared" ca="1" si="105"/>
        <v>127200</v>
      </c>
      <c r="DJ51" s="23">
        <f t="shared" ca="1" si="106"/>
        <v>63600</v>
      </c>
      <c r="DK51" s="23">
        <f t="shared" ca="1" si="113"/>
        <v>63600</v>
      </c>
      <c r="DL51" s="23">
        <f t="shared" ca="1" si="114"/>
        <v>31800</v>
      </c>
      <c r="DM51" s="23">
        <f t="shared" ca="1" si="117"/>
        <v>150000</v>
      </c>
      <c r="DN51" s="23">
        <f t="shared" ca="1" si="118"/>
        <v>75000</v>
      </c>
      <c r="DO51" s="23">
        <f t="shared" ca="1" si="119"/>
        <v>66000</v>
      </c>
      <c r="DP51" s="23">
        <f t="shared" ca="1" si="120"/>
        <v>33000</v>
      </c>
      <c r="DQ51" s="23"/>
      <c r="DR51" s="23"/>
      <c r="DS51" s="228">
        <f t="shared" ca="1" si="30"/>
        <v>610200</v>
      </c>
      <c r="DT51" s="93">
        <f t="shared" ca="1" si="31"/>
        <v>1450800</v>
      </c>
      <c r="DU51" s="228">
        <f t="shared" ca="1" si="32"/>
        <v>1923300</v>
      </c>
      <c r="DZ51" s="23">
        <f t="shared" ca="1" si="61"/>
        <v>60000</v>
      </c>
      <c r="EA51" s="23">
        <f t="shared" ca="1" si="62"/>
        <v>30000</v>
      </c>
      <c r="EB51" s="23">
        <f t="shared" ca="1" si="71"/>
        <v>26400</v>
      </c>
      <c r="EC51" s="23">
        <f t="shared" ca="1" si="72"/>
        <v>13200</v>
      </c>
      <c r="ED51" s="23">
        <f t="shared" ca="1" si="97"/>
        <v>120000</v>
      </c>
      <c r="EE51" s="23">
        <f t="shared" ca="1" si="98"/>
        <v>60000</v>
      </c>
      <c r="EF51" s="23">
        <f t="shared" ca="1" si="125"/>
        <v>168000</v>
      </c>
      <c r="EG51" s="23">
        <f t="shared" ca="1" si="126"/>
        <v>84000</v>
      </c>
      <c r="EH51" s="23">
        <f t="shared" ca="1" si="107"/>
        <v>60000</v>
      </c>
      <c r="EI51" s="23">
        <f t="shared" ca="1" si="108"/>
        <v>30000</v>
      </c>
      <c r="EJ51" s="23">
        <f t="shared" ca="1" si="121"/>
        <v>60000</v>
      </c>
      <c r="EK51" s="23">
        <f t="shared" ca="1" si="122"/>
        <v>30000</v>
      </c>
      <c r="EN51" s="228">
        <f t="shared" ca="1" si="16"/>
        <v>39600</v>
      </c>
      <c r="EO51" s="93">
        <f t="shared" ca="1" si="17"/>
        <v>309600</v>
      </c>
      <c r="EP51" s="93">
        <f t="shared" ca="1" si="18"/>
        <v>741600</v>
      </c>
    </row>
    <row r="52" spans="1:146" x14ac:dyDescent="0.2">
      <c r="A52" s="172">
        <f ca="1">VLOOKUP($D52,Curves!$A$2:$I$1700,9)</f>
        <v>5.6186002406725999E-2</v>
      </c>
      <c r="B52" s="86">
        <f t="shared" ca="1" si="0"/>
        <v>0.81752980739915204</v>
      </c>
      <c r="C52" s="86">
        <f t="shared" si="1"/>
        <v>30</v>
      </c>
      <c r="D52" s="139">
        <v>38231</v>
      </c>
      <c r="E52" s="173">
        <f ca="1">VLOOKUP($D52,Curves!$A$2:$H$1700,2)*$B52</f>
        <v>3.2872873555519901</v>
      </c>
      <c r="F52" s="172">
        <f ca="1">VLOOKUP($D52,Curves!$A$2:$H$1700,3)*$B52</f>
        <v>0.58044616325339793</v>
      </c>
      <c r="G52" s="172">
        <f ca="1">VLOOKUP($D52,Curves!$A$2:$H$1700,7)*$B52</f>
        <v>-0.19620715377579648</v>
      </c>
      <c r="H52" s="172">
        <f ca="1">VLOOKUP($D52,Curves!$A$2:$H$1700,5)*$B52</f>
        <v>0</v>
      </c>
      <c r="I52" s="172">
        <f ca="1">VLOOKUP($D52,Curves!$A$2:$H$1700,4)*$B52</f>
        <v>-0.2861354325897032</v>
      </c>
      <c r="J52" s="174">
        <f ca="1">VLOOKUP($D52,Curves!$A$2:$H$1700,8)*$B52</f>
        <v>0.49869318251348271</v>
      </c>
      <c r="K52" s="172">
        <f t="shared" ca="1" si="2"/>
        <v>24.508639422217154</v>
      </c>
      <c r="L52" s="140">
        <f ca="1">VLOOKUP($D52,Curves!$N$2:$T$2600,2)*$B52</f>
        <v>64.758007597740146</v>
      </c>
      <c r="M52" s="141">
        <f ca="1">VLOOKUP($D52,Curves!$N$2:$T$2600,3)*$B52</f>
        <v>32.379003798870073</v>
      </c>
      <c r="N52" s="181">
        <f t="shared" ca="1" si="3"/>
        <v>1</v>
      </c>
      <c r="O52" s="182">
        <f t="shared" ca="1" si="4"/>
        <v>1</v>
      </c>
      <c r="P52" s="173">
        <f t="shared" ca="1" si="5"/>
        <v>30.394854035491047</v>
      </c>
      <c r="Q52" s="140">
        <f ca="1">VLOOKUP($D52,Curves!$N$2:$T$2600,4)*$B52</f>
        <v>64.758007597740146</v>
      </c>
      <c r="R52" s="141">
        <f ca="1">VLOOKUP($D52,Curves!$N$2:$T$2600,5)*$B52</f>
        <v>32.379003798870073</v>
      </c>
      <c r="S52" s="181">
        <f t="shared" ca="1" si="6"/>
        <v>1</v>
      </c>
      <c r="T52" s="182">
        <f t="shared" ca="1" si="7"/>
        <v>1</v>
      </c>
      <c r="U52" s="151">
        <f t="shared" ca="1" si="8"/>
        <v>25.183101513321454</v>
      </c>
      <c r="V52" s="151">
        <f t="shared" ca="1" si="9"/>
        <v>26.654655166639927</v>
      </c>
      <c r="W52" s="151">
        <f t="shared" ca="1" si="10"/>
        <v>24.508639422217154</v>
      </c>
      <c r="X52" s="343">
        <f ca="1">VLOOKUP($D52,[2]CurveFetch!$D$8:$S$13000,16,0)*$B52</f>
        <v>64.758007597740146</v>
      </c>
      <c r="Y52" s="141">
        <f ca="1">VLOOKUP($D52,Curves!$N$2:$T$2600,7)*$B52</f>
        <v>32.379003798870073</v>
      </c>
      <c r="Z52" s="200">
        <f t="shared" ca="1" si="11"/>
        <v>1</v>
      </c>
      <c r="AA52" s="181">
        <f t="shared" ca="1" si="12"/>
        <v>1</v>
      </c>
      <c r="AB52" s="181">
        <f t="shared" ca="1" si="13"/>
        <v>1</v>
      </c>
      <c r="AC52" s="181">
        <f t="shared" ca="1" si="13"/>
        <v>1</v>
      </c>
      <c r="AD52" s="181">
        <f t="shared" ca="1" si="14"/>
        <v>1</v>
      </c>
      <c r="AE52" s="182">
        <f t="shared" ca="1" si="15"/>
        <v>1</v>
      </c>
      <c r="AF52" s="23">
        <f t="shared" ca="1" si="41"/>
        <v>5880</v>
      </c>
      <c r="AG52" s="23">
        <f t="shared" ca="1" si="42"/>
        <v>5880</v>
      </c>
      <c r="AH52" s="23">
        <f t="shared" ca="1" si="63"/>
        <v>48000</v>
      </c>
      <c r="AI52" s="23">
        <f t="shared" ca="1" si="64"/>
        <v>48000</v>
      </c>
      <c r="AJ52" s="23">
        <f t="shared" ca="1" si="79"/>
        <v>54000</v>
      </c>
      <c r="AK52" s="23">
        <f t="shared" ca="1" si="80"/>
        <v>54000</v>
      </c>
      <c r="AL52" s="23">
        <f t="shared" ca="1" si="89"/>
        <v>60000</v>
      </c>
      <c r="AM52" s="23">
        <f t="shared" ca="1" si="90"/>
        <v>30000</v>
      </c>
      <c r="AN52" s="23">
        <f t="shared" ca="1" si="99"/>
        <v>60000</v>
      </c>
      <c r="AO52" s="23">
        <f t="shared" ca="1" si="100"/>
        <v>30000</v>
      </c>
      <c r="AP52" s="23">
        <f t="shared" ca="1" si="91"/>
        <v>86400</v>
      </c>
      <c r="AQ52" s="23">
        <f t="shared" ca="1" si="92"/>
        <v>30000</v>
      </c>
      <c r="AR52" s="23">
        <f t="shared" ca="1" si="103"/>
        <v>61200</v>
      </c>
      <c r="AS52" s="23">
        <f t="shared" ca="1" si="104"/>
        <v>30600</v>
      </c>
      <c r="AT52" s="23">
        <f t="shared" ca="1" si="123"/>
        <v>132000</v>
      </c>
      <c r="AU52" s="23">
        <f t="shared" ca="1" si="124"/>
        <v>66000</v>
      </c>
      <c r="AV52" s="228">
        <f t="shared" ca="1" si="19"/>
        <v>218160</v>
      </c>
      <c r="AW52" s="26">
        <f t="shared" ca="1" si="20"/>
        <v>711960</v>
      </c>
      <c r="AX52" s="228">
        <f t="shared" ca="1" si="21"/>
        <v>801960</v>
      </c>
      <c r="AY52" s="23">
        <f t="shared" ca="1" si="35"/>
        <v>62400</v>
      </c>
      <c r="AZ52" s="23">
        <f t="shared" ca="1" si="36"/>
        <v>31200</v>
      </c>
      <c r="BA52" s="23">
        <f t="shared" ca="1" si="43"/>
        <v>60000</v>
      </c>
      <c r="BB52" s="23">
        <f t="shared" ca="1" si="44"/>
        <v>30000</v>
      </c>
      <c r="BC52" s="23">
        <f t="shared" ca="1" si="37"/>
        <v>10560</v>
      </c>
      <c r="BD52" s="23">
        <f t="shared" ca="1" si="38"/>
        <v>5280</v>
      </c>
      <c r="BE52" s="23">
        <f t="shared" ca="1" si="47"/>
        <v>6120</v>
      </c>
      <c r="BF52" s="23">
        <f t="shared" ca="1" si="48"/>
        <v>3060</v>
      </c>
      <c r="BG52" s="23">
        <f t="shared" ca="1" si="53"/>
        <v>20400</v>
      </c>
      <c r="BH52" s="23">
        <f t="shared" ca="1" si="54"/>
        <v>10200</v>
      </c>
      <c r="BI52" s="23">
        <f t="shared" ca="1" si="75"/>
        <v>105600</v>
      </c>
      <c r="BJ52" s="23">
        <f t="shared" ca="1" si="76"/>
        <v>52800</v>
      </c>
      <c r="BK52" s="23">
        <f t="shared" ca="1" si="77"/>
        <v>127200</v>
      </c>
      <c r="BL52" s="23">
        <f t="shared" ca="1" si="78"/>
        <v>63600</v>
      </c>
      <c r="BM52" s="23">
        <f t="shared" ca="1" si="81"/>
        <v>60000</v>
      </c>
      <c r="BN52" s="23">
        <f t="shared" ca="1" si="82"/>
        <v>30000</v>
      </c>
      <c r="BO52" s="23">
        <f t="shared" ca="1" si="101"/>
        <v>63600</v>
      </c>
      <c r="BP52" s="23">
        <f t="shared" ca="1" si="102"/>
        <v>31800</v>
      </c>
      <c r="BQ52" s="23">
        <f t="shared" ca="1" si="111"/>
        <v>62400</v>
      </c>
      <c r="BR52" s="23">
        <f t="shared" ca="1" si="112"/>
        <v>31200</v>
      </c>
      <c r="BS52" s="23">
        <f t="shared" ca="1" si="127"/>
        <v>132000</v>
      </c>
      <c r="BT52" s="23">
        <f t="shared" ca="1" si="128"/>
        <v>66000</v>
      </c>
      <c r="BU52" s="23"/>
      <c r="BV52" s="23"/>
      <c r="BW52" s="389">
        <f t="shared" ca="1" si="22"/>
        <v>557820</v>
      </c>
      <c r="BX52" s="224">
        <f t="shared" ca="1" si="23"/>
        <v>755820</v>
      </c>
      <c r="BY52" s="93">
        <f t="shared" ca="1" si="24"/>
        <v>1065420</v>
      </c>
      <c r="BZ52" s="23">
        <f t="shared" ca="1" si="51"/>
        <v>125760</v>
      </c>
      <c r="CA52" s="23">
        <f t="shared" ca="1" si="52"/>
        <v>62880</v>
      </c>
      <c r="CB52" s="23">
        <f t="shared" ca="1" si="83"/>
        <v>115200</v>
      </c>
      <c r="CC52" s="23">
        <f t="shared" ca="1" si="84"/>
        <v>57600</v>
      </c>
      <c r="CD52" s="23">
        <f t="shared" ca="1" si="115"/>
        <v>120000</v>
      </c>
      <c r="CE52" s="23">
        <f t="shared" ca="1" si="116"/>
        <v>60000</v>
      </c>
      <c r="CF52" s="228">
        <f t="shared" ca="1" si="25"/>
        <v>188640</v>
      </c>
      <c r="CG52" s="224">
        <f t="shared" ca="1" si="26"/>
        <v>361440</v>
      </c>
      <c r="CH52" s="228">
        <f t="shared" ca="1" si="27"/>
        <v>541440</v>
      </c>
      <c r="CI52" s="23">
        <f t="shared" ca="1" si="28"/>
        <v>65400</v>
      </c>
      <c r="CJ52" s="23">
        <f t="shared" ca="1" si="29"/>
        <v>32700</v>
      </c>
      <c r="CK52" s="23">
        <f t="shared" ca="1" si="33"/>
        <v>62400</v>
      </c>
      <c r="CL52" s="23">
        <f t="shared" ca="1" si="34"/>
        <v>31200</v>
      </c>
      <c r="CM52" s="23">
        <f t="shared" ca="1" si="39"/>
        <v>60000</v>
      </c>
      <c r="CN52" s="23">
        <f t="shared" ca="1" si="40"/>
        <v>30000</v>
      </c>
      <c r="CO52" s="23">
        <f t="shared" ca="1" si="49"/>
        <v>8400</v>
      </c>
      <c r="CP52" s="23">
        <f t="shared" ca="1" si="50"/>
        <v>4200</v>
      </c>
      <c r="CQ52" s="23">
        <f t="shared" ca="1" si="55"/>
        <v>27000</v>
      </c>
      <c r="CR52" s="23">
        <f t="shared" ca="1" si="56"/>
        <v>13500</v>
      </c>
      <c r="CS52" s="23">
        <f t="shared" ca="1" si="57"/>
        <v>15600</v>
      </c>
      <c r="CT52" s="23">
        <f t="shared" ca="1" si="58"/>
        <v>7800</v>
      </c>
      <c r="CU52" s="23">
        <f t="shared" ca="1" si="65"/>
        <v>42000</v>
      </c>
      <c r="CV52" s="23">
        <f t="shared" ca="1" si="66"/>
        <v>21000</v>
      </c>
      <c r="CW52" s="23">
        <f t="shared" ca="1" si="109"/>
        <v>63600</v>
      </c>
      <c r="CX52" s="23">
        <f t="shared" ca="1" si="110"/>
        <v>31800</v>
      </c>
      <c r="CY52" s="23">
        <f t="shared" ca="1" si="67"/>
        <v>72000</v>
      </c>
      <c r="CZ52" s="23">
        <f t="shared" ca="1" si="68"/>
        <v>36000</v>
      </c>
      <c r="DA52" s="23">
        <f t="shared" ca="1" si="85"/>
        <v>99000</v>
      </c>
      <c r="DB52" s="23">
        <f t="shared" ca="1" si="86"/>
        <v>49500</v>
      </c>
      <c r="DC52" s="23"/>
      <c r="DD52" s="23"/>
      <c r="DE52" s="23">
        <f t="shared" ca="1" si="87"/>
        <v>240000</v>
      </c>
      <c r="DF52" s="23">
        <f t="shared" ca="1" si="88"/>
        <v>120000</v>
      </c>
      <c r="DG52" s="23">
        <f t="shared" ca="1" si="93"/>
        <v>120000</v>
      </c>
      <c r="DH52" s="23">
        <f t="shared" ca="1" si="94"/>
        <v>60000</v>
      </c>
      <c r="DI52" s="23">
        <f t="shared" ca="1" si="105"/>
        <v>127200</v>
      </c>
      <c r="DJ52" s="23">
        <f t="shared" ca="1" si="106"/>
        <v>63600</v>
      </c>
      <c r="DK52" s="23">
        <f t="shared" ca="1" si="113"/>
        <v>63600</v>
      </c>
      <c r="DL52" s="23">
        <f t="shared" ca="1" si="114"/>
        <v>31800</v>
      </c>
      <c r="DM52" s="23">
        <f t="shared" ca="1" si="117"/>
        <v>150000</v>
      </c>
      <c r="DN52" s="23">
        <f t="shared" ca="1" si="118"/>
        <v>75000</v>
      </c>
      <c r="DO52" s="23">
        <f t="shared" ca="1" si="119"/>
        <v>66000</v>
      </c>
      <c r="DP52" s="23">
        <f t="shared" ca="1" si="120"/>
        <v>33000</v>
      </c>
      <c r="DQ52" s="23"/>
      <c r="DR52" s="23"/>
      <c r="DS52" s="228">
        <f t="shared" ca="1" si="30"/>
        <v>610200</v>
      </c>
      <c r="DT52" s="93">
        <f t="shared" ca="1" si="31"/>
        <v>1450800</v>
      </c>
      <c r="DU52" s="228">
        <f t="shared" ca="1" si="32"/>
        <v>1923300</v>
      </c>
      <c r="DZ52" s="23">
        <f t="shared" ca="1" si="61"/>
        <v>60000</v>
      </c>
      <c r="EA52" s="23">
        <f t="shared" ca="1" si="62"/>
        <v>30000</v>
      </c>
      <c r="EB52" s="23">
        <f t="shared" ca="1" si="71"/>
        <v>26400</v>
      </c>
      <c r="EC52" s="23">
        <f t="shared" ca="1" si="72"/>
        <v>13200</v>
      </c>
      <c r="ED52" s="23">
        <f t="shared" ca="1" si="97"/>
        <v>120000</v>
      </c>
      <c r="EE52" s="23">
        <f t="shared" ca="1" si="98"/>
        <v>60000</v>
      </c>
      <c r="EF52" s="23">
        <f t="shared" ca="1" si="125"/>
        <v>168000</v>
      </c>
      <c r="EG52" s="23">
        <f t="shared" ca="1" si="126"/>
        <v>84000</v>
      </c>
      <c r="EH52" s="23">
        <f t="shared" ca="1" si="107"/>
        <v>60000</v>
      </c>
      <c r="EI52" s="23">
        <f t="shared" ca="1" si="108"/>
        <v>30000</v>
      </c>
      <c r="EJ52" s="23">
        <f t="shared" ca="1" si="121"/>
        <v>60000</v>
      </c>
      <c r="EK52" s="23">
        <f t="shared" ca="1" si="122"/>
        <v>30000</v>
      </c>
      <c r="EN52" s="228">
        <f t="shared" ca="1" si="16"/>
        <v>39600</v>
      </c>
      <c r="EO52" s="93">
        <f t="shared" ca="1" si="17"/>
        <v>309600</v>
      </c>
      <c r="EP52" s="93">
        <f t="shared" ca="1" si="18"/>
        <v>741600</v>
      </c>
    </row>
    <row r="53" spans="1:146" x14ac:dyDescent="0.2">
      <c r="A53" s="172">
        <f ca="1">VLOOKUP($D53,Curves!$A$2:$I$1700,9)</f>
        <v>5.6265192721536003E-2</v>
      </c>
      <c r="B53" s="86">
        <f t="shared" ca="1" si="0"/>
        <v>0.81358446625305092</v>
      </c>
      <c r="C53" s="86">
        <f t="shared" si="1"/>
        <v>31</v>
      </c>
      <c r="D53" s="139">
        <v>38261</v>
      </c>
      <c r="E53" s="173">
        <f ca="1">VLOOKUP($D53,Curves!$A$2:$H$1700,2)*$B53</f>
        <v>3.2958306727911095</v>
      </c>
      <c r="F53" s="172">
        <f ca="1">VLOOKUP($D53,Curves!$A$2:$H$1700,3)*$B53</f>
        <v>0.57764497103966617</v>
      </c>
      <c r="G53" s="172">
        <f ca="1">VLOOKUP($D53,Curves!$A$2:$H$1700,7)*$B53</f>
        <v>-0.19526027190073222</v>
      </c>
      <c r="H53" s="172">
        <f ca="1">VLOOKUP($D53,Curves!$A$2:$H$1700,5)*$B53</f>
        <v>0</v>
      </c>
      <c r="I53" s="172">
        <f ca="1">VLOOKUP($D53,Curves!$A$2:$H$1700,4)*$B53</f>
        <v>-0.28475456318856779</v>
      </c>
      <c r="J53" s="174">
        <f ca="1">VLOOKUP($D53,Curves!$A$2:$H$1700,8)*$B53</f>
        <v>0.49628652441436105</v>
      </c>
      <c r="K53" s="172">
        <f t="shared" ca="1" si="2"/>
        <v>24.583070822019064</v>
      </c>
      <c r="L53" s="140">
        <f ca="1">VLOOKUP($D53,Curves!$N$2:$T$2600,2)*$B53</f>
        <v>55.196905886918607</v>
      </c>
      <c r="M53" s="141">
        <f ca="1">VLOOKUP($D53,Curves!$N$2:$T$2600,3)*$B53</f>
        <v>27.598452943459304</v>
      </c>
      <c r="N53" s="181">
        <f t="shared" ca="1" si="3"/>
        <v>1</v>
      </c>
      <c r="O53" s="182">
        <f t="shared" ca="1" si="4"/>
        <v>1</v>
      </c>
      <c r="P53" s="173">
        <f t="shared" ca="1" si="5"/>
        <v>30.440878979041031</v>
      </c>
      <c r="Q53" s="140">
        <f ca="1">VLOOKUP($D53,Curves!$N$2:$T$2600,4)*$B53</f>
        <v>55.196905886918607</v>
      </c>
      <c r="R53" s="141">
        <f ca="1">VLOOKUP($D53,Curves!$N$2:$T$2600,5)*$B53</f>
        <v>27.598452943459304</v>
      </c>
      <c r="S53" s="181">
        <f t="shared" ca="1" si="6"/>
        <v>1</v>
      </c>
      <c r="T53" s="182">
        <f t="shared" ca="1" si="7"/>
        <v>0</v>
      </c>
      <c r="U53" s="151">
        <f t="shared" ca="1" si="8"/>
        <v>25.254278006677829</v>
      </c>
      <c r="V53" s="151">
        <f t="shared" ca="1" si="9"/>
        <v>26.71873004593332</v>
      </c>
      <c r="W53" s="151">
        <f t="shared" ca="1" si="10"/>
        <v>24.583070822019064</v>
      </c>
      <c r="X53" s="343">
        <f ca="1">VLOOKUP($D53,[2]CurveFetch!$D$8:$S$13000,16,0)*$B53</f>
        <v>55.196905886918607</v>
      </c>
      <c r="Y53" s="141">
        <f ca="1">VLOOKUP($D53,Curves!$N$2:$T$2600,7)*$B53</f>
        <v>27.598452943459304</v>
      </c>
      <c r="Z53" s="200">
        <f t="shared" ca="1" si="11"/>
        <v>1</v>
      </c>
      <c r="AA53" s="181">
        <f t="shared" ca="1" si="12"/>
        <v>1</v>
      </c>
      <c r="AB53" s="181">
        <f t="shared" ca="1" si="13"/>
        <v>1</v>
      </c>
      <c r="AC53" s="181">
        <f t="shared" ca="1" si="13"/>
        <v>1</v>
      </c>
      <c r="AD53" s="181">
        <f t="shared" ca="1" si="14"/>
        <v>1</v>
      </c>
      <c r="AE53" s="182">
        <f t="shared" ca="1" si="15"/>
        <v>1</v>
      </c>
      <c r="AF53" s="23">
        <f t="shared" ca="1" si="41"/>
        <v>5880</v>
      </c>
      <c r="AG53" s="23">
        <f t="shared" ca="1" si="42"/>
        <v>5880</v>
      </c>
      <c r="AH53" s="23">
        <f t="shared" ca="1" si="63"/>
        <v>48000</v>
      </c>
      <c r="AI53" s="23">
        <f t="shared" ca="1" si="64"/>
        <v>48000</v>
      </c>
      <c r="AJ53" s="23">
        <f t="shared" ca="1" si="79"/>
        <v>54000</v>
      </c>
      <c r="AK53" s="23">
        <f t="shared" ca="1" si="80"/>
        <v>54000</v>
      </c>
      <c r="AL53" s="23">
        <f t="shared" ca="1" si="89"/>
        <v>60000</v>
      </c>
      <c r="AM53" s="23">
        <f t="shared" ca="1" si="90"/>
        <v>30000</v>
      </c>
      <c r="AN53" s="23">
        <f t="shared" ca="1" si="99"/>
        <v>60000</v>
      </c>
      <c r="AO53" s="23">
        <f t="shared" ca="1" si="100"/>
        <v>30000</v>
      </c>
      <c r="AP53" s="23">
        <f t="shared" ca="1" si="91"/>
        <v>86400</v>
      </c>
      <c r="AQ53" s="23">
        <f t="shared" ca="1" si="92"/>
        <v>30000</v>
      </c>
      <c r="AR53" s="23">
        <f t="shared" ca="1" si="103"/>
        <v>61200</v>
      </c>
      <c r="AS53" s="23">
        <f t="shared" ca="1" si="104"/>
        <v>30600</v>
      </c>
      <c r="AT53" s="23">
        <f t="shared" ca="1" si="123"/>
        <v>132000</v>
      </c>
      <c r="AU53" s="23">
        <f t="shared" ca="1" si="124"/>
        <v>66000</v>
      </c>
      <c r="AV53" s="228">
        <f t="shared" ca="1" si="19"/>
        <v>218160</v>
      </c>
      <c r="AW53" s="26">
        <f t="shared" ca="1" si="20"/>
        <v>711960</v>
      </c>
      <c r="AX53" s="228">
        <f t="shared" ca="1" si="21"/>
        <v>801960</v>
      </c>
      <c r="AY53" s="23">
        <f t="shared" ca="1" si="35"/>
        <v>62400</v>
      </c>
      <c r="AZ53" s="23">
        <f t="shared" ca="1" si="36"/>
        <v>0</v>
      </c>
      <c r="BA53" s="23">
        <f t="shared" ca="1" si="43"/>
        <v>60000</v>
      </c>
      <c r="BB53" s="23">
        <f t="shared" ca="1" si="44"/>
        <v>0</v>
      </c>
      <c r="BC53" s="23">
        <f t="shared" ca="1" si="37"/>
        <v>10560</v>
      </c>
      <c r="BD53" s="23">
        <f t="shared" ca="1" si="38"/>
        <v>0</v>
      </c>
      <c r="BE53" s="23">
        <f t="shared" ca="1" si="47"/>
        <v>6120</v>
      </c>
      <c r="BF53" s="23">
        <f t="shared" ca="1" si="48"/>
        <v>0</v>
      </c>
      <c r="BG53" s="23">
        <f t="shared" ca="1" si="53"/>
        <v>20400</v>
      </c>
      <c r="BH53" s="23">
        <f t="shared" ca="1" si="54"/>
        <v>0</v>
      </c>
      <c r="BI53" s="23">
        <f t="shared" ca="1" si="75"/>
        <v>105600</v>
      </c>
      <c r="BJ53" s="23">
        <f t="shared" ca="1" si="76"/>
        <v>0</v>
      </c>
      <c r="BK53" s="23">
        <f t="shared" ca="1" si="77"/>
        <v>127200</v>
      </c>
      <c r="BL53" s="23">
        <f t="shared" ca="1" si="78"/>
        <v>0</v>
      </c>
      <c r="BM53" s="23">
        <f t="shared" ca="1" si="81"/>
        <v>60000</v>
      </c>
      <c r="BN53" s="23">
        <f t="shared" ca="1" si="82"/>
        <v>0</v>
      </c>
      <c r="BO53" s="23">
        <f t="shared" ca="1" si="101"/>
        <v>63600</v>
      </c>
      <c r="BP53" s="23">
        <f t="shared" ca="1" si="102"/>
        <v>0</v>
      </c>
      <c r="BQ53" s="23">
        <f t="shared" ca="1" si="111"/>
        <v>62400</v>
      </c>
      <c r="BR53" s="23">
        <f t="shared" ca="1" si="112"/>
        <v>0</v>
      </c>
      <c r="BS53" s="23">
        <f t="shared" ca="1" si="127"/>
        <v>132000</v>
      </c>
      <c r="BT53" s="23">
        <f t="shared" ca="1" si="128"/>
        <v>0</v>
      </c>
      <c r="BU53" s="23"/>
      <c r="BV53" s="23"/>
      <c r="BW53" s="389">
        <f t="shared" ca="1" si="22"/>
        <v>371880</v>
      </c>
      <c r="BX53" s="224">
        <f t="shared" ca="1" si="23"/>
        <v>503880</v>
      </c>
      <c r="BY53" s="93">
        <f t="shared" ca="1" si="24"/>
        <v>710280</v>
      </c>
      <c r="BZ53" s="23">
        <f t="shared" ca="1" si="51"/>
        <v>125760</v>
      </c>
      <c r="CA53" s="23">
        <f t="shared" ca="1" si="52"/>
        <v>62880</v>
      </c>
      <c r="CB53" s="23">
        <f t="shared" ca="1" si="83"/>
        <v>115200</v>
      </c>
      <c r="CC53" s="23">
        <f t="shared" ca="1" si="84"/>
        <v>57600</v>
      </c>
      <c r="CD53" s="23">
        <f t="shared" ca="1" si="115"/>
        <v>120000</v>
      </c>
      <c r="CE53" s="23">
        <f t="shared" ca="1" si="116"/>
        <v>60000</v>
      </c>
      <c r="CF53" s="228">
        <f t="shared" ca="1" si="25"/>
        <v>188640</v>
      </c>
      <c r="CG53" s="224">
        <f t="shared" ca="1" si="26"/>
        <v>361440</v>
      </c>
      <c r="CH53" s="228">
        <f t="shared" ca="1" si="27"/>
        <v>541440</v>
      </c>
      <c r="CI53" s="23">
        <f t="shared" ca="1" si="28"/>
        <v>65400</v>
      </c>
      <c r="CJ53" s="23">
        <f t="shared" ca="1" si="29"/>
        <v>32700</v>
      </c>
      <c r="CK53" s="23">
        <f t="shared" ca="1" si="33"/>
        <v>62400</v>
      </c>
      <c r="CL53" s="23">
        <f t="shared" ca="1" si="34"/>
        <v>31200</v>
      </c>
      <c r="CM53" s="23">
        <f t="shared" ca="1" si="39"/>
        <v>60000</v>
      </c>
      <c r="CN53" s="23">
        <f t="shared" ca="1" si="40"/>
        <v>30000</v>
      </c>
      <c r="CO53" s="23">
        <f t="shared" ca="1" si="49"/>
        <v>8400</v>
      </c>
      <c r="CP53" s="23">
        <f t="shared" ca="1" si="50"/>
        <v>4200</v>
      </c>
      <c r="CQ53" s="23">
        <f t="shared" ca="1" si="55"/>
        <v>27000</v>
      </c>
      <c r="CR53" s="23">
        <f t="shared" ca="1" si="56"/>
        <v>13500</v>
      </c>
      <c r="CS53" s="23">
        <f t="shared" ca="1" si="57"/>
        <v>15600</v>
      </c>
      <c r="CT53" s="23">
        <f t="shared" ca="1" si="58"/>
        <v>7800</v>
      </c>
      <c r="CU53" s="23">
        <f t="shared" ca="1" si="65"/>
        <v>42000</v>
      </c>
      <c r="CV53" s="23">
        <f t="shared" ca="1" si="66"/>
        <v>21000</v>
      </c>
      <c r="CW53" s="23">
        <f t="shared" ca="1" si="109"/>
        <v>63600</v>
      </c>
      <c r="CX53" s="23">
        <f t="shared" ca="1" si="110"/>
        <v>31800</v>
      </c>
      <c r="CY53" s="23">
        <f t="shared" ca="1" si="67"/>
        <v>72000</v>
      </c>
      <c r="CZ53" s="23">
        <f t="shared" ca="1" si="68"/>
        <v>36000</v>
      </c>
      <c r="DA53" s="23">
        <f t="shared" ca="1" si="85"/>
        <v>99000</v>
      </c>
      <c r="DB53" s="23">
        <f t="shared" ca="1" si="86"/>
        <v>49500</v>
      </c>
      <c r="DC53" s="23"/>
      <c r="DD53" s="23"/>
      <c r="DE53" s="23">
        <f t="shared" ca="1" si="87"/>
        <v>240000</v>
      </c>
      <c r="DF53" s="23">
        <f t="shared" ca="1" si="88"/>
        <v>120000</v>
      </c>
      <c r="DG53" s="23">
        <f t="shared" ca="1" si="93"/>
        <v>120000</v>
      </c>
      <c r="DH53" s="23">
        <f t="shared" ca="1" si="94"/>
        <v>60000</v>
      </c>
      <c r="DI53" s="23">
        <f t="shared" ca="1" si="105"/>
        <v>127200</v>
      </c>
      <c r="DJ53" s="23">
        <f t="shared" ca="1" si="106"/>
        <v>63600</v>
      </c>
      <c r="DK53" s="23">
        <f t="shared" ca="1" si="113"/>
        <v>63600</v>
      </c>
      <c r="DL53" s="23">
        <f t="shared" ca="1" si="114"/>
        <v>31800</v>
      </c>
      <c r="DM53" s="23">
        <f t="shared" ca="1" si="117"/>
        <v>150000</v>
      </c>
      <c r="DN53" s="23">
        <f t="shared" ca="1" si="118"/>
        <v>75000</v>
      </c>
      <c r="DO53" s="23">
        <f t="shared" ca="1" si="119"/>
        <v>66000</v>
      </c>
      <c r="DP53" s="23">
        <f t="shared" ca="1" si="120"/>
        <v>33000</v>
      </c>
      <c r="DQ53" s="23"/>
      <c r="DR53" s="23"/>
      <c r="DS53" s="228">
        <f t="shared" ca="1" si="30"/>
        <v>610200</v>
      </c>
      <c r="DT53" s="93">
        <f t="shared" ca="1" si="31"/>
        <v>1450800</v>
      </c>
      <c r="DU53" s="228">
        <f t="shared" ca="1" si="32"/>
        <v>1923300</v>
      </c>
      <c r="DZ53" s="23">
        <f t="shared" ca="1" si="61"/>
        <v>60000</v>
      </c>
      <c r="EA53" s="23">
        <f t="shared" ca="1" si="62"/>
        <v>30000</v>
      </c>
      <c r="EB53" s="23">
        <f t="shared" ca="1" si="71"/>
        <v>26400</v>
      </c>
      <c r="EC53" s="23">
        <f t="shared" ca="1" si="72"/>
        <v>13200</v>
      </c>
      <c r="ED53" s="23">
        <f t="shared" ca="1" si="97"/>
        <v>120000</v>
      </c>
      <c r="EE53" s="23">
        <f t="shared" ca="1" si="98"/>
        <v>60000</v>
      </c>
      <c r="EF53" s="23">
        <f t="shared" ca="1" si="125"/>
        <v>168000</v>
      </c>
      <c r="EG53" s="23">
        <f t="shared" ca="1" si="126"/>
        <v>84000</v>
      </c>
      <c r="EH53" s="23">
        <f t="shared" ca="1" si="107"/>
        <v>60000</v>
      </c>
      <c r="EI53" s="23">
        <f t="shared" ca="1" si="108"/>
        <v>30000</v>
      </c>
      <c r="EJ53" s="23">
        <f t="shared" ca="1" si="121"/>
        <v>60000</v>
      </c>
      <c r="EK53" s="23">
        <f t="shared" ca="1" si="122"/>
        <v>30000</v>
      </c>
      <c r="EN53" s="228">
        <f t="shared" ca="1" si="16"/>
        <v>39600</v>
      </c>
      <c r="EO53" s="93">
        <f t="shared" ca="1" si="17"/>
        <v>309600</v>
      </c>
      <c r="EP53" s="93">
        <f t="shared" ca="1" si="18"/>
        <v>741600</v>
      </c>
    </row>
    <row r="54" spans="1:146" x14ac:dyDescent="0.2">
      <c r="A54" s="172">
        <f ca="1">VLOOKUP($D54,Curves!$A$2:$I$1700,9)</f>
        <v>5.6346335433391001E-2</v>
      </c>
      <c r="B54" s="86">
        <f t="shared" ca="1" si="0"/>
        <v>0.80951892189018926</v>
      </c>
      <c r="C54" s="86">
        <f t="shared" si="1"/>
        <v>30</v>
      </c>
      <c r="D54" s="139">
        <v>38292</v>
      </c>
      <c r="E54" s="173">
        <f ca="1">VLOOKUP($D54,Curves!$A$2:$H$1700,2)*$B54</f>
        <v>3.3926938016417831</v>
      </c>
      <c r="F54" s="172">
        <f ca="1">VLOOKUP($D54,Curves!$A$2:$H$1700,3)*$B54</f>
        <v>0.49380654235301541</v>
      </c>
      <c r="G54" s="172">
        <f ca="1">VLOOKUP($D54,Curves!$A$2:$H$1700,7)*$B54</f>
        <v>-0.15380859515913597</v>
      </c>
      <c r="H54" s="172">
        <f ca="1">VLOOKUP($D54,Curves!$A$2:$H$1700,5)*$B54</f>
        <v>8.0951892189018923E-3</v>
      </c>
      <c r="I54" s="172">
        <f ca="1">VLOOKUP($D54,Curves!$A$2:$H$1700,4)*$B54</f>
        <v>-0.23476048734815486</v>
      </c>
      <c r="J54" s="174">
        <f ca="1">VLOOKUP($D54,Curves!$A$2:$H$1700,8)*$B54</f>
        <v>0.41285465016399653</v>
      </c>
      <c r="K54" s="172">
        <f t="shared" ca="1" si="2"/>
        <v>25.684499857202212</v>
      </c>
      <c r="L54" s="140">
        <f ca="1">VLOOKUP($D54,Curves!$N$2:$T$2600,2)*$B54</f>
        <v>30.635515031904511</v>
      </c>
      <c r="M54" s="141">
        <f ca="1">VLOOKUP($D54,Curves!$N$2:$T$2600,3)*$B54</f>
        <v>15.317757515952255</v>
      </c>
      <c r="N54" s="181">
        <f t="shared" ca="1" si="3"/>
        <v>1</v>
      </c>
      <c r="O54" s="182">
        <f t="shared" ca="1" si="4"/>
        <v>0</v>
      </c>
      <c r="P54" s="173">
        <f t="shared" ca="1" si="5"/>
        <v>30.54161338854335</v>
      </c>
      <c r="Q54" s="140">
        <f ca="1">VLOOKUP($D54,Curves!$N$2:$T$2600,4)*$B54</f>
        <v>30.635515031904511</v>
      </c>
      <c r="R54" s="141">
        <f ca="1">VLOOKUP($D54,Curves!$N$2:$T$2600,5)*$B54</f>
        <v>15.317757515952255</v>
      </c>
      <c r="S54" s="181">
        <f t="shared" ca="1" si="6"/>
        <v>1</v>
      </c>
      <c r="T54" s="182">
        <f t="shared" ca="1" si="7"/>
        <v>0</v>
      </c>
      <c r="U54" s="151">
        <f t="shared" ca="1" si="8"/>
        <v>26.291639048619853</v>
      </c>
      <c r="V54" s="151">
        <f t="shared" ca="1" si="9"/>
        <v>27.505917431455138</v>
      </c>
      <c r="W54" s="151">
        <f t="shared" ca="1" si="10"/>
        <v>25.684499857202212</v>
      </c>
      <c r="X54" s="343">
        <f ca="1">VLOOKUP($D54,[2]CurveFetch!$D$8:$S$13000,16,0)*$B54</f>
        <v>30.635515031904511</v>
      </c>
      <c r="Y54" s="141">
        <f ca="1">VLOOKUP($D54,Curves!$N$2:$T$2600,7)*$B54</f>
        <v>15.317757515952255</v>
      </c>
      <c r="Z54" s="200">
        <f t="shared" ca="1" si="11"/>
        <v>1</v>
      </c>
      <c r="AA54" s="181">
        <f t="shared" ca="1" si="12"/>
        <v>0</v>
      </c>
      <c r="AB54" s="181">
        <f t="shared" ca="1" si="13"/>
        <v>1</v>
      </c>
      <c r="AC54" s="181">
        <f t="shared" ca="1" si="13"/>
        <v>1</v>
      </c>
      <c r="AD54" s="181">
        <f t="shared" ca="1" si="14"/>
        <v>1</v>
      </c>
      <c r="AE54" s="182">
        <f t="shared" ca="1" si="15"/>
        <v>0</v>
      </c>
      <c r="AF54" s="23">
        <f t="shared" ca="1" si="41"/>
        <v>5880</v>
      </c>
      <c r="AG54" s="23">
        <f t="shared" ca="1" si="42"/>
        <v>0</v>
      </c>
      <c r="AH54" s="23">
        <f t="shared" ca="1" si="63"/>
        <v>48000</v>
      </c>
      <c r="AI54" s="23">
        <f t="shared" ca="1" si="64"/>
        <v>0</v>
      </c>
      <c r="AJ54" s="23">
        <f t="shared" ca="1" si="79"/>
        <v>54000</v>
      </c>
      <c r="AK54" s="23">
        <f t="shared" ca="1" si="80"/>
        <v>0</v>
      </c>
      <c r="AL54" s="23">
        <f t="shared" ca="1" si="89"/>
        <v>60000</v>
      </c>
      <c r="AM54" s="23">
        <f t="shared" ca="1" si="90"/>
        <v>0</v>
      </c>
      <c r="AN54" s="23">
        <f t="shared" ca="1" si="99"/>
        <v>60000</v>
      </c>
      <c r="AO54" s="23">
        <f t="shared" ca="1" si="100"/>
        <v>0</v>
      </c>
      <c r="AP54" s="23">
        <f t="shared" ca="1" si="91"/>
        <v>86400</v>
      </c>
      <c r="AQ54" s="23">
        <f t="shared" ca="1" si="92"/>
        <v>0</v>
      </c>
      <c r="AR54" s="23">
        <f t="shared" ca="1" si="103"/>
        <v>61200</v>
      </c>
      <c r="AS54" s="23">
        <f t="shared" ca="1" si="104"/>
        <v>0</v>
      </c>
      <c r="AT54" s="23">
        <f t="shared" ca="1" si="123"/>
        <v>132000</v>
      </c>
      <c r="AU54" s="23">
        <f t="shared" ca="1" si="124"/>
        <v>0</v>
      </c>
      <c r="AV54" s="228">
        <f t="shared" ca="1" si="19"/>
        <v>152280</v>
      </c>
      <c r="AW54" s="26">
        <f t="shared" ca="1" si="20"/>
        <v>447480</v>
      </c>
      <c r="AX54" s="228">
        <f t="shared" ca="1" si="21"/>
        <v>507480</v>
      </c>
      <c r="AY54" s="23">
        <f t="shared" ca="1" si="35"/>
        <v>62400</v>
      </c>
      <c r="AZ54" s="23">
        <f t="shared" ca="1" si="36"/>
        <v>0</v>
      </c>
      <c r="BA54" s="23">
        <f t="shared" ca="1" si="43"/>
        <v>60000</v>
      </c>
      <c r="BB54" s="23">
        <f t="shared" ca="1" si="44"/>
        <v>0</v>
      </c>
      <c r="BC54" s="23">
        <f t="shared" ca="1" si="37"/>
        <v>10560</v>
      </c>
      <c r="BD54" s="23">
        <f t="shared" ca="1" si="38"/>
        <v>0</v>
      </c>
      <c r="BE54" s="23">
        <f t="shared" ca="1" si="47"/>
        <v>6120</v>
      </c>
      <c r="BF54" s="23">
        <f t="shared" ca="1" si="48"/>
        <v>0</v>
      </c>
      <c r="BG54" s="23">
        <f t="shared" ca="1" si="53"/>
        <v>20400</v>
      </c>
      <c r="BH54" s="23">
        <f t="shared" ca="1" si="54"/>
        <v>0</v>
      </c>
      <c r="BI54" s="23">
        <f t="shared" ca="1" si="75"/>
        <v>105600</v>
      </c>
      <c r="BJ54" s="23">
        <f t="shared" ca="1" si="76"/>
        <v>0</v>
      </c>
      <c r="BK54" s="23">
        <f t="shared" ca="1" si="77"/>
        <v>127200</v>
      </c>
      <c r="BL54" s="23">
        <f t="shared" ca="1" si="78"/>
        <v>0</v>
      </c>
      <c r="BM54" s="23">
        <f t="shared" ca="1" si="81"/>
        <v>60000</v>
      </c>
      <c r="BN54" s="23">
        <f t="shared" ca="1" si="82"/>
        <v>0</v>
      </c>
      <c r="BO54" s="23">
        <f t="shared" ca="1" si="101"/>
        <v>63600</v>
      </c>
      <c r="BP54" s="23">
        <f t="shared" ca="1" si="102"/>
        <v>0</v>
      </c>
      <c r="BQ54" s="23">
        <f t="shared" ca="1" si="111"/>
        <v>62400</v>
      </c>
      <c r="BR54" s="23">
        <f t="shared" ca="1" si="112"/>
        <v>0</v>
      </c>
      <c r="BS54" s="23">
        <f t="shared" ca="1" si="127"/>
        <v>132000</v>
      </c>
      <c r="BT54" s="23">
        <f t="shared" ca="1" si="128"/>
        <v>0</v>
      </c>
      <c r="BU54" s="23"/>
      <c r="BV54" s="23"/>
      <c r="BW54" s="389">
        <f t="shared" ca="1" si="22"/>
        <v>371880</v>
      </c>
      <c r="BX54" s="224">
        <f t="shared" ca="1" si="23"/>
        <v>503880</v>
      </c>
      <c r="BY54" s="93">
        <f t="shared" ca="1" si="24"/>
        <v>710280</v>
      </c>
      <c r="BZ54" s="23">
        <f t="shared" ca="1" si="51"/>
        <v>125760</v>
      </c>
      <c r="CA54" s="23">
        <f t="shared" ca="1" si="52"/>
        <v>0</v>
      </c>
      <c r="CB54" s="23">
        <f t="shared" ca="1" si="83"/>
        <v>115200</v>
      </c>
      <c r="CC54" s="23">
        <f t="shared" ca="1" si="84"/>
        <v>0</v>
      </c>
      <c r="CD54" s="23">
        <f t="shared" ca="1" si="115"/>
        <v>120000</v>
      </c>
      <c r="CE54" s="23">
        <f t="shared" ca="1" si="116"/>
        <v>0</v>
      </c>
      <c r="CF54" s="228">
        <f t="shared" ca="1" si="25"/>
        <v>125760</v>
      </c>
      <c r="CG54" s="224">
        <f t="shared" ca="1" si="26"/>
        <v>240960</v>
      </c>
      <c r="CH54" s="228">
        <f t="shared" ca="1" si="27"/>
        <v>360960</v>
      </c>
      <c r="CI54" s="23">
        <f t="shared" ca="1" si="28"/>
        <v>65400</v>
      </c>
      <c r="CJ54" s="23">
        <f t="shared" ca="1" si="29"/>
        <v>32700</v>
      </c>
      <c r="CK54" s="23">
        <f t="shared" ca="1" si="33"/>
        <v>62400</v>
      </c>
      <c r="CL54" s="23">
        <f t="shared" ca="1" si="34"/>
        <v>31200</v>
      </c>
      <c r="CM54" s="23">
        <f t="shared" ca="1" si="39"/>
        <v>60000</v>
      </c>
      <c r="CN54" s="23">
        <f t="shared" ca="1" si="40"/>
        <v>30000</v>
      </c>
      <c r="CO54" s="23">
        <f t="shared" ca="1" si="49"/>
        <v>8400</v>
      </c>
      <c r="CP54" s="23">
        <f t="shared" ca="1" si="50"/>
        <v>4200</v>
      </c>
      <c r="CQ54" s="23">
        <f t="shared" ca="1" si="55"/>
        <v>27000</v>
      </c>
      <c r="CR54" s="23">
        <f t="shared" ca="1" si="56"/>
        <v>13500</v>
      </c>
      <c r="CS54" s="23">
        <f t="shared" ca="1" si="57"/>
        <v>15600</v>
      </c>
      <c r="CT54" s="23">
        <f t="shared" ca="1" si="58"/>
        <v>7800</v>
      </c>
      <c r="CU54" s="23">
        <f t="shared" ca="1" si="65"/>
        <v>42000</v>
      </c>
      <c r="CV54" s="23">
        <f t="shared" ca="1" si="66"/>
        <v>21000</v>
      </c>
      <c r="CW54" s="23">
        <f t="shared" ca="1" si="109"/>
        <v>63600</v>
      </c>
      <c r="CX54" s="23">
        <f t="shared" ca="1" si="110"/>
        <v>31800</v>
      </c>
      <c r="CY54" s="23">
        <f t="shared" ca="1" si="67"/>
        <v>72000</v>
      </c>
      <c r="CZ54" s="23">
        <f t="shared" ca="1" si="68"/>
        <v>36000</v>
      </c>
      <c r="DA54" s="23">
        <f t="shared" ca="1" si="85"/>
        <v>99000</v>
      </c>
      <c r="DB54" s="23">
        <f t="shared" ca="1" si="86"/>
        <v>49500</v>
      </c>
      <c r="DC54" s="23"/>
      <c r="DD54" s="23"/>
      <c r="DE54" s="23">
        <f t="shared" ca="1" si="87"/>
        <v>240000</v>
      </c>
      <c r="DF54" s="23">
        <f t="shared" ca="1" si="88"/>
        <v>120000</v>
      </c>
      <c r="DG54" s="23">
        <f t="shared" ca="1" si="93"/>
        <v>120000</v>
      </c>
      <c r="DH54" s="23">
        <f t="shared" ca="1" si="94"/>
        <v>60000</v>
      </c>
      <c r="DI54" s="23">
        <f t="shared" ca="1" si="105"/>
        <v>127200</v>
      </c>
      <c r="DJ54" s="23">
        <f t="shared" ca="1" si="106"/>
        <v>63600</v>
      </c>
      <c r="DK54" s="23">
        <f t="shared" ca="1" si="113"/>
        <v>63600</v>
      </c>
      <c r="DL54" s="23">
        <f t="shared" ca="1" si="114"/>
        <v>31800</v>
      </c>
      <c r="DM54" s="23">
        <f t="shared" ca="1" si="117"/>
        <v>150000</v>
      </c>
      <c r="DN54" s="23">
        <f t="shared" ca="1" si="118"/>
        <v>75000</v>
      </c>
      <c r="DO54" s="23">
        <f t="shared" ca="1" si="119"/>
        <v>66000</v>
      </c>
      <c r="DP54" s="23">
        <f t="shared" ca="1" si="120"/>
        <v>33000</v>
      </c>
      <c r="DQ54" s="23"/>
      <c r="DR54" s="23"/>
      <c r="DS54" s="228">
        <f t="shared" ca="1" si="30"/>
        <v>610200</v>
      </c>
      <c r="DT54" s="93">
        <f t="shared" ca="1" si="31"/>
        <v>1450800</v>
      </c>
      <c r="DU54" s="228">
        <f t="shared" ca="1" si="32"/>
        <v>1923300</v>
      </c>
      <c r="DZ54" s="23">
        <f t="shared" ca="1" si="61"/>
        <v>60000</v>
      </c>
      <c r="EA54" s="23">
        <f t="shared" ca="1" si="62"/>
        <v>30000</v>
      </c>
      <c r="EB54" s="23">
        <f t="shared" ca="1" si="71"/>
        <v>26400</v>
      </c>
      <c r="EC54" s="23">
        <f t="shared" ca="1" si="72"/>
        <v>13200</v>
      </c>
      <c r="ED54" s="23">
        <f t="shared" ca="1" si="97"/>
        <v>120000</v>
      </c>
      <c r="EE54" s="23">
        <f t="shared" ca="1" si="98"/>
        <v>60000</v>
      </c>
      <c r="EF54" s="23">
        <f t="shared" ca="1" si="125"/>
        <v>168000</v>
      </c>
      <c r="EG54" s="23">
        <f t="shared" ca="1" si="126"/>
        <v>84000</v>
      </c>
      <c r="EH54" s="23">
        <f t="shared" ca="1" si="107"/>
        <v>60000</v>
      </c>
      <c r="EI54" s="23">
        <f t="shared" ca="1" si="108"/>
        <v>30000</v>
      </c>
      <c r="EJ54" s="23">
        <f t="shared" ca="1" si="121"/>
        <v>60000</v>
      </c>
      <c r="EK54" s="23">
        <f t="shared" ca="1" si="122"/>
        <v>30000</v>
      </c>
      <c r="EN54" s="228">
        <f t="shared" ca="1" si="16"/>
        <v>39600</v>
      </c>
      <c r="EO54" s="93">
        <f t="shared" ca="1" si="17"/>
        <v>309600</v>
      </c>
      <c r="EP54" s="93">
        <f t="shared" ca="1" si="18"/>
        <v>741600</v>
      </c>
    </row>
    <row r="55" spans="1:146" x14ac:dyDescent="0.2">
      <c r="A55" s="172">
        <f ca="1">VLOOKUP($D55,Curves!$A$2:$I$1700,9)</f>
        <v>5.6424860640498002E-2</v>
      </c>
      <c r="B55" s="86">
        <f t="shared" ca="1" si="0"/>
        <v>0.80559360215759801</v>
      </c>
      <c r="C55" s="86">
        <f t="shared" si="1"/>
        <v>31</v>
      </c>
      <c r="D55" s="139">
        <v>38322</v>
      </c>
      <c r="E55" s="173">
        <f ca="1">VLOOKUP($D55,Curves!$A$2:$H$1700,2)*$B55</f>
        <v>3.4769419869121929</v>
      </c>
      <c r="F55" s="172">
        <f ca="1">VLOOKUP($D55,Curves!$A$2:$H$1700,3)*$B55</f>
        <v>0.49141209731613478</v>
      </c>
      <c r="G55" s="172">
        <f ca="1">VLOOKUP($D55,Curves!$A$2:$H$1700,7)*$B55</f>
        <v>-0.15306278440994361</v>
      </c>
      <c r="H55" s="172">
        <f ca="1">VLOOKUP($D55,Curves!$A$2:$H$1700,5)*$B55</f>
        <v>8.0559360215759802E-3</v>
      </c>
      <c r="I55" s="172">
        <f ca="1">VLOOKUP($D55,Curves!$A$2:$H$1700,4)*$B55</f>
        <v>-0.23362214462570341</v>
      </c>
      <c r="J55" s="174">
        <f ca="1">VLOOKUP($D55,Curves!$A$2:$H$1700,8)*$B55</f>
        <v>0.41085273710037501</v>
      </c>
      <c r="K55" s="172">
        <f t="shared" ca="1" si="2"/>
        <v>26.324898817148672</v>
      </c>
      <c r="L55" s="140">
        <f ca="1">VLOOKUP($D55,Curves!$N$2:$T$2600,2)*$B55</f>
        <v>18.403060807048387</v>
      </c>
      <c r="M55" s="141">
        <f ca="1">VLOOKUP($D55,Curves!$N$2:$T$2600,3)*$B55</f>
        <v>9.2015304035241936</v>
      </c>
      <c r="N55" s="181">
        <f t="shared" ca="1" si="3"/>
        <v>0</v>
      </c>
      <c r="O55" s="182">
        <f t="shared" ca="1" si="4"/>
        <v>0</v>
      </c>
      <c r="P55" s="173">
        <f t="shared" ca="1" si="5"/>
        <v>31.158460430094262</v>
      </c>
      <c r="Q55" s="140">
        <f ca="1">VLOOKUP($D55,Curves!$N$2:$T$2600,4)*$B55</f>
        <v>18.403060807048387</v>
      </c>
      <c r="R55" s="141">
        <f ca="1">VLOOKUP($D55,Curves!$N$2:$T$2600,5)*$B55</f>
        <v>9.2015304035241936</v>
      </c>
      <c r="S55" s="181">
        <f t="shared" ca="1" si="6"/>
        <v>0</v>
      </c>
      <c r="T55" s="182">
        <f t="shared" ca="1" si="7"/>
        <v>0</v>
      </c>
      <c r="U55" s="151">
        <f t="shared" ca="1" si="8"/>
        <v>26.929094018766872</v>
      </c>
      <c r="V55" s="151">
        <f t="shared" ca="1" si="9"/>
        <v>28.137484422003265</v>
      </c>
      <c r="W55" s="151">
        <f t="shared" ca="1" si="10"/>
        <v>26.324898817148672</v>
      </c>
      <c r="X55" s="343">
        <f ca="1">VLOOKUP($D55,[2]CurveFetch!$D$8:$S$13000,16,0)*$B55</f>
        <v>18.403060807048387</v>
      </c>
      <c r="Y55" s="141">
        <f ca="1">VLOOKUP($D55,Curves!$N$2:$T$2600,7)*$B55</f>
        <v>9.2015304035241936</v>
      </c>
      <c r="Z55" s="200">
        <f t="shared" ca="1" si="11"/>
        <v>0</v>
      </c>
      <c r="AA55" s="181">
        <f t="shared" ca="1" si="12"/>
        <v>0</v>
      </c>
      <c r="AB55" s="181">
        <f t="shared" ca="1" si="13"/>
        <v>0</v>
      </c>
      <c r="AC55" s="181">
        <f t="shared" ca="1" si="13"/>
        <v>0</v>
      </c>
      <c r="AD55" s="181">
        <f t="shared" ca="1" si="14"/>
        <v>0</v>
      </c>
      <c r="AE55" s="182">
        <f t="shared" ca="1" si="15"/>
        <v>0</v>
      </c>
      <c r="AF55" s="23">
        <f t="shared" ca="1" si="41"/>
        <v>0</v>
      </c>
      <c r="AG55" s="23">
        <f t="shared" ca="1" si="42"/>
        <v>0</v>
      </c>
      <c r="AH55" s="23">
        <f t="shared" ca="1" si="63"/>
        <v>0</v>
      </c>
      <c r="AI55" s="23">
        <f t="shared" ca="1" si="64"/>
        <v>0</v>
      </c>
      <c r="AJ55" s="23">
        <f t="shared" ca="1" si="79"/>
        <v>0</v>
      </c>
      <c r="AK55" s="23">
        <f t="shared" ca="1" si="80"/>
        <v>0</v>
      </c>
      <c r="AL55" s="23">
        <f t="shared" ca="1" si="89"/>
        <v>0</v>
      </c>
      <c r="AM55" s="23">
        <f t="shared" ca="1" si="90"/>
        <v>0</v>
      </c>
      <c r="AN55" s="23">
        <f t="shared" ca="1" si="99"/>
        <v>0</v>
      </c>
      <c r="AO55" s="23">
        <f t="shared" ca="1" si="100"/>
        <v>0</v>
      </c>
      <c r="AP55" s="23">
        <f t="shared" ca="1" si="91"/>
        <v>0</v>
      </c>
      <c r="AQ55" s="23">
        <f t="shared" ca="1" si="92"/>
        <v>0</v>
      </c>
      <c r="AR55" s="23">
        <f t="shared" ca="1" si="103"/>
        <v>0</v>
      </c>
      <c r="AS55" s="23">
        <f t="shared" ca="1" si="104"/>
        <v>0</v>
      </c>
      <c r="AT55" s="23">
        <f t="shared" ca="1" si="123"/>
        <v>0</v>
      </c>
      <c r="AU55" s="23">
        <f t="shared" ca="1" si="124"/>
        <v>0</v>
      </c>
      <c r="AV55" s="228">
        <f t="shared" ca="1" si="19"/>
        <v>0</v>
      </c>
      <c r="AW55" s="26">
        <f t="shared" ca="1" si="20"/>
        <v>0</v>
      </c>
      <c r="AX55" s="228">
        <f t="shared" ca="1" si="21"/>
        <v>0</v>
      </c>
      <c r="AY55" s="23">
        <f t="shared" ca="1" si="35"/>
        <v>0</v>
      </c>
      <c r="AZ55" s="23">
        <f t="shared" ca="1" si="36"/>
        <v>0</v>
      </c>
      <c r="BA55" s="23">
        <f t="shared" ca="1" si="43"/>
        <v>0</v>
      </c>
      <c r="BB55" s="23">
        <f t="shared" ca="1" si="44"/>
        <v>0</v>
      </c>
      <c r="BC55" s="23">
        <f t="shared" ca="1" si="37"/>
        <v>0</v>
      </c>
      <c r="BD55" s="23">
        <f t="shared" ca="1" si="38"/>
        <v>0</v>
      </c>
      <c r="BE55" s="23">
        <f t="shared" ca="1" si="47"/>
        <v>0</v>
      </c>
      <c r="BF55" s="23">
        <f t="shared" ca="1" si="48"/>
        <v>0</v>
      </c>
      <c r="BG55" s="23">
        <f t="shared" ca="1" si="53"/>
        <v>0</v>
      </c>
      <c r="BH55" s="23">
        <f t="shared" ca="1" si="54"/>
        <v>0</v>
      </c>
      <c r="BI55" s="23">
        <f t="shared" ca="1" si="75"/>
        <v>0</v>
      </c>
      <c r="BJ55" s="23">
        <f t="shared" ca="1" si="76"/>
        <v>0</v>
      </c>
      <c r="BK55" s="23">
        <f t="shared" ca="1" si="77"/>
        <v>0</v>
      </c>
      <c r="BL55" s="23">
        <f t="shared" ca="1" si="78"/>
        <v>0</v>
      </c>
      <c r="BM55" s="23">
        <f t="shared" ca="1" si="81"/>
        <v>0</v>
      </c>
      <c r="BN55" s="23">
        <f t="shared" ca="1" si="82"/>
        <v>0</v>
      </c>
      <c r="BO55" s="23">
        <f t="shared" ca="1" si="101"/>
        <v>0</v>
      </c>
      <c r="BP55" s="23">
        <f t="shared" ca="1" si="102"/>
        <v>0</v>
      </c>
      <c r="BQ55" s="23">
        <f t="shared" ca="1" si="111"/>
        <v>0</v>
      </c>
      <c r="BR55" s="23">
        <f t="shared" ca="1" si="112"/>
        <v>0</v>
      </c>
      <c r="BS55" s="23">
        <f t="shared" ca="1" si="127"/>
        <v>0</v>
      </c>
      <c r="BT55" s="23">
        <f t="shared" ca="1" si="128"/>
        <v>0</v>
      </c>
      <c r="BU55" s="23">
        <f t="shared" ref="BU55:BU118" ca="1" si="129">$BU$7*$J$2*$J$5*$S55</f>
        <v>0</v>
      </c>
      <c r="BV55" s="23">
        <f t="shared" ref="BV55:BV118" ca="1" si="130">$BU$7*$J$3*$J$5*$T55</f>
        <v>0</v>
      </c>
      <c r="BW55" s="389">
        <f t="shared" ca="1" si="22"/>
        <v>0</v>
      </c>
      <c r="BX55" s="224">
        <f t="shared" ca="1" si="23"/>
        <v>0</v>
      </c>
      <c r="BY55" s="93">
        <f t="shared" ca="1" si="24"/>
        <v>0</v>
      </c>
      <c r="BZ55" s="23">
        <f t="shared" ca="1" si="51"/>
        <v>0</v>
      </c>
      <c r="CA55" s="23">
        <f t="shared" ca="1" si="52"/>
        <v>0</v>
      </c>
      <c r="CB55" s="23">
        <f t="shared" ca="1" si="83"/>
        <v>0</v>
      </c>
      <c r="CC55" s="23">
        <f t="shared" ca="1" si="84"/>
        <v>0</v>
      </c>
      <c r="CD55" s="23">
        <f t="shared" ca="1" si="115"/>
        <v>0</v>
      </c>
      <c r="CE55" s="23">
        <f t="shared" ca="1" si="116"/>
        <v>0</v>
      </c>
      <c r="CF55" s="228">
        <f t="shared" ca="1" si="25"/>
        <v>0</v>
      </c>
      <c r="CG55" s="224">
        <f t="shared" ca="1" si="26"/>
        <v>0</v>
      </c>
      <c r="CH55" s="228">
        <f t="shared" ca="1" si="27"/>
        <v>0</v>
      </c>
      <c r="CI55" s="23">
        <f t="shared" ca="1" si="28"/>
        <v>0</v>
      </c>
      <c r="CJ55" s="23">
        <f t="shared" ca="1" si="29"/>
        <v>0</v>
      </c>
      <c r="CK55" s="23">
        <f t="shared" ca="1" si="33"/>
        <v>0</v>
      </c>
      <c r="CL55" s="23">
        <f t="shared" ca="1" si="34"/>
        <v>0</v>
      </c>
      <c r="CM55" s="23">
        <f t="shared" ca="1" si="39"/>
        <v>0</v>
      </c>
      <c r="CN55" s="23">
        <f t="shared" ca="1" si="40"/>
        <v>0</v>
      </c>
      <c r="CO55" s="23">
        <f t="shared" ca="1" si="49"/>
        <v>0</v>
      </c>
      <c r="CP55" s="23">
        <f t="shared" ca="1" si="50"/>
        <v>0</v>
      </c>
      <c r="CQ55" s="23">
        <f t="shared" ca="1" si="55"/>
        <v>0</v>
      </c>
      <c r="CR55" s="23">
        <f t="shared" ca="1" si="56"/>
        <v>0</v>
      </c>
      <c r="CS55" s="23">
        <f t="shared" ca="1" si="57"/>
        <v>0</v>
      </c>
      <c r="CT55" s="23">
        <f t="shared" ca="1" si="58"/>
        <v>0</v>
      </c>
      <c r="CU55" s="23">
        <f t="shared" ca="1" si="65"/>
        <v>0</v>
      </c>
      <c r="CV55" s="23">
        <f t="shared" ca="1" si="66"/>
        <v>0</v>
      </c>
      <c r="CW55" s="23">
        <f t="shared" ca="1" si="109"/>
        <v>0</v>
      </c>
      <c r="CX55" s="23">
        <f t="shared" ca="1" si="110"/>
        <v>0</v>
      </c>
      <c r="CY55" s="23">
        <f t="shared" ca="1" si="67"/>
        <v>0</v>
      </c>
      <c r="CZ55" s="23">
        <f t="shared" ca="1" si="68"/>
        <v>0</v>
      </c>
      <c r="DA55" s="23">
        <f t="shared" ca="1" si="85"/>
        <v>0</v>
      </c>
      <c r="DB55" s="23">
        <f t="shared" ca="1" si="86"/>
        <v>0</v>
      </c>
      <c r="DC55" s="23"/>
      <c r="DD55" s="23"/>
      <c r="DE55" s="23">
        <f t="shared" ca="1" si="87"/>
        <v>0</v>
      </c>
      <c r="DF55" s="23">
        <f t="shared" ca="1" si="88"/>
        <v>0</v>
      </c>
      <c r="DG55" s="23">
        <f t="shared" ca="1" si="93"/>
        <v>0</v>
      </c>
      <c r="DH55" s="23">
        <f t="shared" ca="1" si="94"/>
        <v>0</v>
      </c>
      <c r="DI55" s="23">
        <f t="shared" ca="1" si="105"/>
        <v>0</v>
      </c>
      <c r="DJ55" s="23">
        <f t="shared" ca="1" si="106"/>
        <v>0</v>
      </c>
      <c r="DK55" s="23">
        <f t="shared" ca="1" si="113"/>
        <v>0</v>
      </c>
      <c r="DL55" s="23">
        <f t="shared" ca="1" si="114"/>
        <v>0</v>
      </c>
      <c r="DM55" s="23">
        <f t="shared" ca="1" si="117"/>
        <v>0</v>
      </c>
      <c r="DN55" s="23">
        <f t="shared" ca="1" si="118"/>
        <v>0</v>
      </c>
      <c r="DO55" s="23">
        <f t="shared" ca="1" si="119"/>
        <v>0</v>
      </c>
      <c r="DP55" s="23">
        <f t="shared" ca="1" si="120"/>
        <v>0</v>
      </c>
      <c r="DQ55" s="23"/>
      <c r="DR55" s="23"/>
      <c r="DS55" s="228">
        <f t="shared" ca="1" si="30"/>
        <v>0</v>
      </c>
      <c r="DT55" s="93">
        <f t="shared" ca="1" si="31"/>
        <v>0</v>
      </c>
      <c r="DU55" s="228">
        <f t="shared" ca="1" si="32"/>
        <v>0</v>
      </c>
      <c r="DZ55" s="23">
        <f t="shared" ca="1" si="61"/>
        <v>0</v>
      </c>
      <c r="EA55" s="23">
        <f t="shared" ca="1" si="62"/>
        <v>0</v>
      </c>
      <c r="EB55" s="23">
        <f t="shared" ca="1" si="71"/>
        <v>0</v>
      </c>
      <c r="EC55" s="23">
        <f t="shared" ca="1" si="72"/>
        <v>0</v>
      </c>
      <c r="ED55" s="23">
        <f t="shared" ca="1" si="97"/>
        <v>0</v>
      </c>
      <c r="EE55" s="23">
        <f t="shared" ca="1" si="98"/>
        <v>0</v>
      </c>
      <c r="EF55" s="23">
        <f t="shared" ca="1" si="125"/>
        <v>0</v>
      </c>
      <c r="EG55" s="23">
        <f t="shared" ca="1" si="126"/>
        <v>0</v>
      </c>
      <c r="EH55" s="23">
        <f t="shared" ca="1" si="107"/>
        <v>0</v>
      </c>
      <c r="EI55" s="23">
        <f t="shared" ca="1" si="108"/>
        <v>0</v>
      </c>
      <c r="EJ55" s="23">
        <f t="shared" ca="1" si="121"/>
        <v>0</v>
      </c>
      <c r="EK55" s="23">
        <f t="shared" ca="1" si="122"/>
        <v>0</v>
      </c>
      <c r="EL55" s="23">
        <f t="shared" ref="EL55:EL118" ca="1" si="131">$EL$7*$J$2*$J$5*$AB55</f>
        <v>0</v>
      </c>
      <c r="EM55" s="23">
        <f t="shared" ref="EM55:EM118" ca="1" si="132">$EL$7*$J$3*$J$5*$AC55</f>
        <v>0</v>
      </c>
      <c r="EN55" s="228">
        <f t="shared" ca="1" si="16"/>
        <v>0</v>
      </c>
      <c r="EO55" s="93">
        <f t="shared" ca="1" si="17"/>
        <v>0</v>
      </c>
      <c r="EP55" s="93">
        <f t="shared" ca="1" si="18"/>
        <v>0</v>
      </c>
    </row>
    <row r="56" spans="1:146" x14ac:dyDescent="0.2">
      <c r="A56" s="172">
        <f ca="1">VLOOKUP($D56,Curves!$A$2:$I$1700,9)</f>
        <v>5.6511446866390001E-2</v>
      </c>
      <c r="B56" s="86">
        <f t="shared" ca="1" si="0"/>
        <v>0.80153003324144212</v>
      </c>
      <c r="C56" s="86">
        <f t="shared" si="1"/>
        <v>31</v>
      </c>
      <c r="D56" s="139">
        <v>38353</v>
      </c>
      <c r="E56" s="173">
        <f ca="1">VLOOKUP($D56,Curves!$A$2:$H$1700,2)*$B56</f>
        <v>3.5187168459299305</v>
      </c>
      <c r="F56" s="172">
        <f ca="1">VLOOKUP($D56,Curves!$A$2:$H$1700,3)*$B56</f>
        <v>0.4889333202772797</v>
      </c>
      <c r="G56" s="172">
        <f ca="1">VLOOKUP($D56,Curves!$A$2:$H$1700,7)*$B56</f>
        <v>-0.15229070631587399</v>
      </c>
      <c r="H56" s="172">
        <f ca="1">VLOOKUP($D56,Curves!$A$2:$H$1700,5)*$B56</f>
        <v>8.0153003324144219E-3</v>
      </c>
      <c r="I56" s="172">
        <f ca="1">VLOOKUP($D56,Curves!$A$2:$H$1700,4)*$B56</f>
        <v>-0.2324437096400182</v>
      </c>
      <c r="J56" s="174">
        <f ca="1">VLOOKUP($D56,Curves!$A$2:$H$1700,8)*$B56</f>
        <v>0.40878031695313549</v>
      </c>
      <c r="K56" s="172">
        <f t="shared" ca="1" si="2"/>
        <v>26.647048522174341</v>
      </c>
      <c r="L56" s="140">
        <f ca="1">VLOOKUP($D56,Curves!$N$2:$T$2600,2)*$B56</f>
        <v>43.089212598016715</v>
      </c>
      <c r="M56" s="141">
        <f ca="1">VLOOKUP($D56,Curves!$N$2:$T$2600,3)*$B56</f>
        <v>21.544606299008358</v>
      </c>
      <c r="N56" s="181">
        <f t="shared" ca="1" si="3"/>
        <v>1</v>
      </c>
      <c r="O56" s="182">
        <f t="shared" ca="1" si="4"/>
        <v>0</v>
      </c>
      <c r="P56" s="173">
        <f t="shared" ca="1" si="5"/>
        <v>31.456228721622995</v>
      </c>
      <c r="Q56" s="140">
        <f ca="1">VLOOKUP($D56,Curves!$N$2:$T$2600,4)*$B56</f>
        <v>43.089212598016715</v>
      </c>
      <c r="R56" s="141">
        <f ca="1">VLOOKUP($D56,Curves!$N$2:$T$2600,5)*$B56</f>
        <v>21.544606299008358</v>
      </c>
      <c r="S56" s="181">
        <f t="shared" ca="1" si="6"/>
        <v>1</v>
      </c>
      <c r="T56" s="182">
        <f t="shared" ca="1" si="7"/>
        <v>0</v>
      </c>
      <c r="U56" s="151">
        <f t="shared" ca="1" si="8"/>
        <v>27.248196047105424</v>
      </c>
      <c r="V56" s="151">
        <f t="shared" ca="1" si="9"/>
        <v>28.450491096967585</v>
      </c>
      <c r="W56" s="151">
        <f t="shared" ca="1" si="10"/>
        <v>26.647048522174341</v>
      </c>
      <c r="X56" s="343">
        <f ca="1">VLOOKUP($D56,[2]CurveFetch!$D$8:$S$13000,16,0)*$B56</f>
        <v>43.089212598016715</v>
      </c>
      <c r="Y56" s="141">
        <f ca="1">VLOOKUP($D56,Curves!$N$2:$T$2600,7)*$B56</f>
        <v>21.544606299008358</v>
      </c>
      <c r="Z56" s="200">
        <f t="shared" ca="1" si="11"/>
        <v>1</v>
      </c>
      <c r="AA56" s="181">
        <f t="shared" ca="1" si="12"/>
        <v>0</v>
      </c>
      <c r="AB56" s="181">
        <f t="shared" ca="1" si="13"/>
        <v>1</v>
      </c>
      <c r="AC56" s="181">
        <f t="shared" ca="1" si="13"/>
        <v>1</v>
      </c>
      <c r="AD56" s="181">
        <f t="shared" ca="1" si="14"/>
        <v>1</v>
      </c>
      <c r="AE56" s="182">
        <f t="shared" ca="1" si="15"/>
        <v>0</v>
      </c>
      <c r="AF56" s="23">
        <f t="shared" ca="1" si="41"/>
        <v>5880</v>
      </c>
      <c r="AG56" s="23">
        <f t="shared" ca="1" si="42"/>
        <v>0</v>
      </c>
      <c r="AH56" s="23">
        <f t="shared" ca="1" si="63"/>
        <v>48000</v>
      </c>
      <c r="AI56" s="23">
        <f t="shared" ca="1" si="64"/>
        <v>0</v>
      </c>
      <c r="AJ56" s="23">
        <f t="shared" ca="1" si="79"/>
        <v>54000</v>
      </c>
      <c r="AK56" s="23">
        <f t="shared" ca="1" si="80"/>
        <v>0</v>
      </c>
      <c r="AL56" s="23">
        <f t="shared" ca="1" si="89"/>
        <v>60000</v>
      </c>
      <c r="AM56" s="23">
        <f t="shared" ca="1" si="90"/>
        <v>0</v>
      </c>
      <c r="AN56" s="23">
        <f t="shared" ca="1" si="99"/>
        <v>60000</v>
      </c>
      <c r="AO56" s="23">
        <f t="shared" ca="1" si="100"/>
        <v>0</v>
      </c>
      <c r="AP56" s="23">
        <f t="shared" ca="1" si="91"/>
        <v>86400</v>
      </c>
      <c r="AQ56" s="23">
        <f t="shared" ca="1" si="92"/>
        <v>0</v>
      </c>
      <c r="AR56" s="23">
        <f t="shared" ca="1" si="103"/>
        <v>61200</v>
      </c>
      <c r="AS56" s="23">
        <f t="shared" ca="1" si="104"/>
        <v>0</v>
      </c>
      <c r="AT56" s="23">
        <f t="shared" ca="1" si="123"/>
        <v>132000</v>
      </c>
      <c r="AU56" s="23">
        <f t="shared" ca="1" si="124"/>
        <v>0</v>
      </c>
      <c r="AV56" s="228">
        <f t="shared" ca="1" si="19"/>
        <v>152280</v>
      </c>
      <c r="AW56" s="26">
        <f t="shared" ca="1" si="20"/>
        <v>447480</v>
      </c>
      <c r="AX56" s="228">
        <f t="shared" ca="1" si="21"/>
        <v>507480</v>
      </c>
      <c r="AY56" s="23">
        <f t="shared" ca="1" si="35"/>
        <v>62400</v>
      </c>
      <c r="AZ56" s="23">
        <f t="shared" ca="1" si="36"/>
        <v>0</v>
      </c>
      <c r="BA56" s="23">
        <f t="shared" ca="1" si="43"/>
        <v>60000</v>
      </c>
      <c r="BB56" s="23">
        <f t="shared" ca="1" si="44"/>
        <v>0</v>
      </c>
      <c r="BC56" s="23">
        <f t="shared" ca="1" si="37"/>
        <v>10560</v>
      </c>
      <c r="BD56" s="23">
        <f t="shared" ca="1" si="38"/>
        <v>0</v>
      </c>
      <c r="BE56" s="23">
        <f t="shared" ca="1" si="47"/>
        <v>6120</v>
      </c>
      <c r="BF56" s="23">
        <f t="shared" ca="1" si="48"/>
        <v>0</v>
      </c>
      <c r="BG56" s="23">
        <f t="shared" ca="1" si="53"/>
        <v>20400</v>
      </c>
      <c r="BH56" s="23">
        <f t="shared" ca="1" si="54"/>
        <v>0</v>
      </c>
      <c r="BI56" s="23">
        <f t="shared" ca="1" si="75"/>
        <v>105600</v>
      </c>
      <c r="BJ56" s="23">
        <f t="shared" ca="1" si="76"/>
        <v>0</v>
      </c>
      <c r="BK56" s="23">
        <f t="shared" ca="1" si="77"/>
        <v>127200</v>
      </c>
      <c r="BL56" s="23">
        <f t="shared" ca="1" si="78"/>
        <v>0</v>
      </c>
      <c r="BM56" s="23">
        <f t="shared" ca="1" si="81"/>
        <v>60000</v>
      </c>
      <c r="BN56" s="23">
        <f t="shared" ca="1" si="82"/>
        <v>0</v>
      </c>
      <c r="BO56" s="23">
        <f t="shared" ca="1" si="101"/>
        <v>63600</v>
      </c>
      <c r="BP56" s="23">
        <f t="shared" ca="1" si="102"/>
        <v>0</v>
      </c>
      <c r="BQ56" s="23">
        <f t="shared" ca="1" si="111"/>
        <v>62400</v>
      </c>
      <c r="BR56" s="23">
        <f t="shared" ca="1" si="112"/>
        <v>0</v>
      </c>
      <c r="BS56" s="23">
        <f t="shared" ca="1" si="127"/>
        <v>132000</v>
      </c>
      <c r="BT56" s="23">
        <f t="shared" ca="1" si="128"/>
        <v>0</v>
      </c>
      <c r="BU56" s="23">
        <f t="shared" ca="1" si="129"/>
        <v>120000</v>
      </c>
      <c r="BV56" s="23">
        <f t="shared" ca="1" si="130"/>
        <v>0</v>
      </c>
      <c r="BW56" s="389">
        <f t="shared" ca="1" si="22"/>
        <v>371880</v>
      </c>
      <c r="BX56" s="224">
        <f t="shared" ca="1" si="23"/>
        <v>623880</v>
      </c>
      <c r="BY56" s="93">
        <f t="shared" ca="1" si="24"/>
        <v>830280</v>
      </c>
      <c r="BZ56" s="23">
        <f t="shared" ca="1" si="51"/>
        <v>125760</v>
      </c>
      <c r="CA56" s="23">
        <f t="shared" ca="1" si="52"/>
        <v>0</v>
      </c>
      <c r="CB56" s="23">
        <f t="shared" ca="1" si="83"/>
        <v>115200</v>
      </c>
      <c r="CC56" s="23">
        <f t="shared" ca="1" si="84"/>
        <v>0</v>
      </c>
      <c r="CD56" s="23">
        <f t="shared" ca="1" si="115"/>
        <v>120000</v>
      </c>
      <c r="CE56" s="23">
        <f t="shared" ca="1" si="116"/>
        <v>0</v>
      </c>
      <c r="CF56" s="228">
        <f t="shared" ca="1" si="25"/>
        <v>125760</v>
      </c>
      <c r="CG56" s="224">
        <f t="shared" ca="1" si="26"/>
        <v>240960</v>
      </c>
      <c r="CH56" s="228">
        <f t="shared" ca="1" si="27"/>
        <v>360960</v>
      </c>
      <c r="CI56" s="23">
        <f t="shared" ca="1" si="28"/>
        <v>65400</v>
      </c>
      <c r="CJ56" s="23">
        <f t="shared" ca="1" si="29"/>
        <v>32700</v>
      </c>
      <c r="CK56" s="23">
        <f t="shared" ca="1" si="33"/>
        <v>62400</v>
      </c>
      <c r="CL56" s="23">
        <f t="shared" ca="1" si="34"/>
        <v>31200</v>
      </c>
      <c r="CM56" s="23">
        <f t="shared" ca="1" si="39"/>
        <v>60000</v>
      </c>
      <c r="CN56" s="23">
        <f t="shared" ca="1" si="40"/>
        <v>30000</v>
      </c>
      <c r="CO56" s="23">
        <f t="shared" ca="1" si="49"/>
        <v>8400</v>
      </c>
      <c r="CP56" s="23">
        <f t="shared" ca="1" si="50"/>
        <v>4200</v>
      </c>
      <c r="CQ56" s="23">
        <f t="shared" ca="1" si="55"/>
        <v>27000</v>
      </c>
      <c r="CR56" s="23">
        <f t="shared" ca="1" si="56"/>
        <v>13500</v>
      </c>
      <c r="CS56" s="23">
        <f t="shared" ca="1" si="57"/>
        <v>15600</v>
      </c>
      <c r="CT56" s="23">
        <f t="shared" ca="1" si="58"/>
        <v>7800</v>
      </c>
      <c r="CU56" s="23">
        <f t="shared" ca="1" si="65"/>
        <v>42000</v>
      </c>
      <c r="CV56" s="23">
        <f t="shared" ca="1" si="66"/>
        <v>21000</v>
      </c>
      <c r="CW56" s="23">
        <f t="shared" ca="1" si="109"/>
        <v>63600</v>
      </c>
      <c r="CX56" s="23">
        <f t="shared" ca="1" si="110"/>
        <v>31800</v>
      </c>
      <c r="CY56" s="23">
        <f t="shared" ca="1" si="67"/>
        <v>72000</v>
      </c>
      <c r="CZ56" s="23">
        <f t="shared" ca="1" si="68"/>
        <v>36000</v>
      </c>
      <c r="DA56" s="23">
        <f t="shared" ca="1" si="85"/>
        <v>99000</v>
      </c>
      <c r="DB56" s="23">
        <f t="shared" ca="1" si="86"/>
        <v>49500</v>
      </c>
      <c r="DC56" s="23"/>
      <c r="DD56" s="23"/>
      <c r="DE56" s="23">
        <f t="shared" ca="1" si="87"/>
        <v>240000</v>
      </c>
      <c r="DF56" s="23">
        <f t="shared" ca="1" si="88"/>
        <v>120000</v>
      </c>
      <c r="DG56" s="23">
        <f t="shared" ca="1" si="93"/>
        <v>120000</v>
      </c>
      <c r="DH56" s="23">
        <f t="shared" ca="1" si="94"/>
        <v>60000</v>
      </c>
      <c r="DI56" s="23">
        <f t="shared" ca="1" si="105"/>
        <v>127200</v>
      </c>
      <c r="DJ56" s="23">
        <f t="shared" ca="1" si="106"/>
        <v>63600</v>
      </c>
      <c r="DK56" s="23">
        <f t="shared" ca="1" si="113"/>
        <v>63600</v>
      </c>
      <c r="DL56" s="23">
        <f t="shared" ca="1" si="114"/>
        <v>31800</v>
      </c>
      <c r="DM56" s="23">
        <f t="shared" ca="1" si="117"/>
        <v>150000</v>
      </c>
      <c r="DN56" s="23">
        <f t="shared" ca="1" si="118"/>
        <v>75000</v>
      </c>
      <c r="DO56" s="23">
        <f t="shared" ca="1" si="119"/>
        <v>66000</v>
      </c>
      <c r="DP56" s="23">
        <f t="shared" ca="1" si="120"/>
        <v>33000</v>
      </c>
      <c r="DQ56" s="23">
        <f t="shared" ref="DQ56:DQ119" ca="1" si="133">$DQ$7*$J$2*$J$5*$AB56</f>
        <v>129600</v>
      </c>
      <c r="DR56" s="23">
        <f t="shared" ref="DR56:DR119" ca="1" si="134">$DQ$7*$J$3*$J$5*$AC56</f>
        <v>64800</v>
      </c>
      <c r="DS56" s="228">
        <f t="shared" ca="1" si="30"/>
        <v>610200</v>
      </c>
      <c r="DT56" s="93">
        <f t="shared" ca="1" si="31"/>
        <v>1450800</v>
      </c>
      <c r="DU56" s="228">
        <f t="shared" ca="1" si="32"/>
        <v>2117700</v>
      </c>
      <c r="DZ56" s="23">
        <f t="shared" ca="1" si="61"/>
        <v>60000</v>
      </c>
      <c r="EA56" s="23">
        <f t="shared" ca="1" si="62"/>
        <v>30000</v>
      </c>
      <c r="EB56" s="23">
        <f t="shared" ca="1" si="71"/>
        <v>26400</v>
      </c>
      <c r="EC56" s="23">
        <f t="shared" ca="1" si="72"/>
        <v>13200</v>
      </c>
      <c r="ED56" s="23">
        <f t="shared" ca="1" si="97"/>
        <v>120000</v>
      </c>
      <c r="EE56" s="23">
        <f t="shared" ca="1" si="98"/>
        <v>60000</v>
      </c>
      <c r="EF56" s="23">
        <f t="shared" ca="1" si="125"/>
        <v>168000</v>
      </c>
      <c r="EG56" s="23">
        <f t="shared" ca="1" si="126"/>
        <v>84000</v>
      </c>
      <c r="EH56" s="23">
        <f t="shared" ca="1" si="107"/>
        <v>60000</v>
      </c>
      <c r="EI56" s="23">
        <f t="shared" ca="1" si="108"/>
        <v>30000</v>
      </c>
      <c r="EJ56" s="23">
        <f t="shared" ca="1" si="121"/>
        <v>60000</v>
      </c>
      <c r="EK56" s="23">
        <f t="shared" ca="1" si="122"/>
        <v>30000</v>
      </c>
      <c r="EL56" s="23">
        <f t="shared" ca="1" si="131"/>
        <v>120000</v>
      </c>
      <c r="EM56" s="23">
        <f t="shared" ca="1" si="132"/>
        <v>60000</v>
      </c>
      <c r="EN56" s="228">
        <f t="shared" ca="1" si="16"/>
        <v>39600</v>
      </c>
      <c r="EO56" s="93">
        <f t="shared" ca="1" si="17"/>
        <v>489600</v>
      </c>
      <c r="EP56" s="93">
        <f t="shared" ca="1" si="18"/>
        <v>921600</v>
      </c>
    </row>
    <row r="57" spans="1:146" x14ac:dyDescent="0.2">
      <c r="A57" s="172">
        <f ca="1">VLOOKUP($D57,Curves!$A$2:$I$1700,9)</f>
        <v>5.6602515985275E-2</v>
      </c>
      <c r="B57" s="86">
        <f t="shared" ca="1" si="0"/>
        <v>0.79746147721584815</v>
      </c>
      <c r="C57" s="86">
        <f t="shared" si="1"/>
        <v>28</v>
      </c>
      <c r="D57" s="139">
        <v>38384</v>
      </c>
      <c r="E57" s="173">
        <f ca="1">VLOOKUP($D57,Curves!$A$2:$H$1700,2)*$B57</f>
        <v>3.4163249683926935</v>
      </c>
      <c r="F57" s="172">
        <f ca="1">VLOOKUP($D57,Curves!$A$2:$H$1700,3)*$B57</f>
        <v>0.48645150110166735</v>
      </c>
      <c r="G57" s="172">
        <f ca="1">VLOOKUP($D57,Curves!$A$2:$H$1700,7)*$B57</f>
        <v>-0.15151768067101115</v>
      </c>
      <c r="H57" s="172">
        <f ca="1">VLOOKUP($D57,Curves!$A$2:$H$1700,5)*$B57</f>
        <v>7.9746147721584809E-3</v>
      </c>
      <c r="I57" s="172">
        <f ca="1">VLOOKUP($D57,Curves!$A$2:$H$1700,4)*$B57</f>
        <v>-0.23126382839259596</v>
      </c>
      <c r="J57" s="174">
        <f ca="1">VLOOKUP($D57,Curves!$A$2:$H$1700,8)*$B57</f>
        <v>0.40670535338008257</v>
      </c>
      <c r="K57" s="172">
        <f t="shared" ca="1" si="2"/>
        <v>25.887958550000732</v>
      </c>
      <c r="L57" s="140">
        <f ca="1">VLOOKUP($D57,Curves!$N$2:$T$2600,2)*$B57</f>
        <v>34.895877543045131</v>
      </c>
      <c r="M57" s="141">
        <f ca="1">VLOOKUP($D57,Curves!$N$2:$T$2600,3)*$B57</f>
        <v>17.447938771522566</v>
      </c>
      <c r="N57" s="181">
        <f t="shared" ca="1" si="3"/>
        <v>1</v>
      </c>
      <c r="O57" s="182">
        <f t="shared" ca="1" si="4"/>
        <v>0</v>
      </c>
      <c r="P57" s="173">
        <f t="shared" ca="1" si="5"/>
        <v>30.672727413295821</v>
      </c>
      <c r="Q57" s="140">
        <f ca="1">VLOOKUP($D57,Curves!$N$2:$T$2600,4)*$B57</f>
        <v>34.895877543045131</v>
      </c>
      <c r="R57" s="141">
        <f ca="1">VLOOKUP($D57,Curves!$N$2:$T$2600,5)*$B57</f>
        <v>17.447938771522566</v>
      </c>
      <c r="S57" s="181">
        <f t="shared" ca="1" si="6"/>
        <v>1</v>
      </c>
      <c r="T57" s="182">
        <f t="shared" ca="1" si="7"/>
        <v>0</v>
      </c>
      <c r="U57" s="151">
        <f t="shared" ca="1" si="8"/>
        <v>26.486054657912618</v>
      </c>
      <c r="V57" s="151">
        <f t="shared" ca="1" si="9"/>
        <v>27.682246873736389</v>
      </c>
      <c r="W57" s="151">
        <f t="shared" ca="1" si="10"/>
        <v>25.887958550000732</v>
      </c>
      <c r="X57" s="343">
        <f ca="1">VLOOKUP($D57,[2]CurveFetch!$D$8:$S$13000,16,0)*$B57</f>
        <v>34.895877543045131</v>
      </c>
      <c r="Y57" s="141">
        <f ca="1">VLOOKUP($D57,Curves!$N$2:$T$2600,7)*$B57</f>
        <v>17.447938771522566</v>
      </c>
      <c r="Z57" s="200">
        <f t="shared" ca="1" si="11"/>
        <v>1</v>
      </c>
      <c r="AA57" s="181">
        <f t="shared" ca="1" si="12"/>
        <v>0</v>
      </c>
      <c r="AB57" s="181">
        <f t="shared" ca="1" si="13"/>
        <v>1</v>
      </c>
      <c r="AC57" s="181">
        <f t="shared" ca="1" si="13"/>
        <v>1</v>
      </c>
      <c r="AD57" s="181">
        <f t="shared" ca="1" si="14"/>
        <v>1</v>
      </c>
      <c r="AE57" s="182">
        <f t="shared" ca="1" si="15"/>
        <v>0</v>
      </c>
      <c r="AF57" s="23">
        <f t="shared" ca="1" si="41"/>
        <v>5880</v>
      </c>
      <c r="AG57" s="23">
        <f t="shared" ca="1" si="42"/>
        <v>0</v>
      </c>
      <c r="AH57" s="23">
        <f t="shared" ca="1" si="63"/>
        <v>48000</v>
      </c>
      <c r="AI57" s="23">
        <f t="shared" ca="1" si="64"/>
        <v>0</v>
      </c>
      <c r="AJ57" s="23">
        <f t="shared" ca="1" si="79"/>
        <v>54000</v>
      </c>
      <c r="AK57" s="23">
        <f t="shared" ca="1" si="80"/>
        <v>0</v>
      </c>
      <c r="AL57" s="23">
        <f t="shared" ca="1" si="89"/>
        <v>60000</v>
      </c>
      <c r="AM57" s="23">
        <f t="shared" ca="1" si="90"/>
        <v>0</v>
      </c>
      <c r="AN57" s="23">
        <f t="shared" ca="1" si="99"/>
        <v>60000</v>
      </c>
      <c r="AO57" s="23">
        <f t="shared" ca="1" si="100"/>
        <v>0</v>
      </c>
      <c r="AP57" s="23">
        <f t="shared" ca="1" si="91"/>
        <v>86400</v>
      </c>
      <c r="AQ57" s="23">
        <f t="shared" ca="1" si="92"/>
        <v>0</v>
      </c>
      <c r="AR57" s="23">
        <f t="shared" ca="1" si="103"/>
        <v>61200</v>
      </c>
      <c r="AS57" s="23">
        <f t="shared" ca="1" si="104"/>
        <v>0</v>
      </c>
      <c r="AT57" s="23">
        <f t="shared" ca="1" si="123"/>
        <v>132000</v>
      </c>
      <c r="AU57" s="23">
        <f t="shared" ca="1" si="124"/>
        <v>0</v>
      </c>
      <c r="AV57" s="228">
        <f t="shared" ca="1" si="19"/>
        <v>152280</v>
      </c>
      <c r="AW57" s="26">
        <f t="shared" ca="1" si="20"/>
        <v>447480</v>
      </c>
      <c r="AX57" s="228">
        <f t="shared" ca="1" si="21"/>
        <v>507480</v>
      </c>
      <c r="AY57" s="23">
        <f t="shared" ca="1" si="35"/>
        <v>62400</v>
      </c>
      <c r="AZ57" s="23">
        <f t="shared" ca="1" si="36"/>
        <v>0</v>
      </c>
      <c r="BA57" s="23">
        <f t="shared" ca="1" si="43"/>
        <v>60000</v>
      </c>
      <c r="BB57" s="23">
        <f t="shared" ca="1" si="44"/>
        <v>0</v>
      </c>
      <c r="BC57" s="23">
        <f t="shared" ca="1" si="37"/>
        <v>10560</v>
      </c>
      <c r="BD57" s="23">
        <f t="shared" ca="1" si="38"/>
        <v>0</v>
      </c>
      <c r="BE57" s="23">
        <f t="shared" ca="1" si="47"/>
        <v>6120</v>
      </c>
      <c r="BF57" s="23">
        <f t="shared" ca="1" si="48"/>
        <v>0</v>
      </c>
      <c r="BG57" s="23">
        <f t="shared" ca="1" si="53"/>
        <v>20400</v>
      </c>
      <c r="BH57" s="23">
        <f t="shared" ca="1" si="54"/>
        <v>0</v>
      </c>
      <c r="BI57" s="23">
        <f t="shared" ca="1" si="75"/>
        <v>105600</v>
      </c>
      <c r="BJ57" s="23">
        <f t="shared" ca="1" si="76"/>
        <v>0</v>
      </c>
      <c r="BK57" s="23">
        <f t="shared" ca="1" si="77"/>
        <v>127200</v>
      </c>
      <c r="BL57" s="23">
        <f t="shared" ca="1" si="78"/>
        <v>0</v>
      </c>
      <c r="BM57" s="23">
        <f t="shared" ca="1" si="81"/>
        <v>60000</v>
      </c>
      <c r="BN57" s="23">
        <f t="shared" ca="1" si="82"/>
        <v>0</v>
      </c>
      <c r="BO57" s="23">
        <f t="shared" ca="1" si="101"/>
        <v>63600</v>
      </c>
      <c r="BP57" s="23">
        <f t="shared" ca="1" si="102"/>
        <v>0</v>
      </c>
      <c r="BQ57" s="23">
        <f t="shared" ca="1" si="111"/>
        <v>62400</v>
      </c>
      <c r="BR57" s="23">
        <f t="shared" ca="1" si="112"/>
        <v>0</v>
      </c>
      <c r="BS57" s="23">
        <f t="shared" ca="1" si="127"/>
        <v>132000</v>
      </c>
      <c r="BT57" s="23">
        <f t="shared" ca="1" si="128"/>
        <v>0</v>
      </c>
      <c r="BU57" s="23">
        <f t="shared" ca="1" si="129"/>
        <v>120000</v>
      </c>
      <c r="BV57" s="23">
        <f t="shared" ca="1" si="130"/>
        <v>0</v>
      </c>
      <c r="BW57" s="389">
        <f t="shared" ca="1" si="22"/>
        <v>371880</v>
      </c>
      <c r="BX57" s="224">
        <f t="shared" ca="1" si="23"/>
        <v>623880</v>
      </c>
      <c r="BY57" s="93">
        <f t="shared" ca="1" si="24"/>
        <v>830280</v>
      </c>
      <c r="BZ57" s="23">
        <f t="shared" ca="1" si="51"/>
        <v>125760</v>
      </c>
      <c r="CA57" s="23">
        <f t="shared" ca="1" si="52"/>
        <v>0</v>
      </c>
      <c r="CB57" s="23">
        <f t="shared" ca="1" si="83"/>
        <v>115200</v>
      </c>
      <c r="CC57" s="23">
        <f t="shared" ca="1" si="84"/>
        <v>0</v>
      </c>
      <c r="CD57" s="23">
        <f t="shared" ca="1" si="115"/>
        <v>120000</v>
      </c>
      <c r="CE57" s="23">
        <f t="shared" ca="1" si="116"/>
        <v>0</v>
      </c>
      <c r="CF57" s="228">
        <f t="shared" ca="1" si="25"/>
        <v>125760</v>
      </c>
      <c r="CG57" s="224">
        <f t="shared" ca="1" si="26"/>
        <v>240960</v>
      </c>
      <c r="CH57" s="228">
        <f t="shared" ca="1" si="27"/>
        <v>360960</v>
      </c>
      <c r="CI57" s="23">
        <f t="shared" ca="1" si="28"/>
        <v>65400</v>
      </c>
      <c r="CJ57" s="23">
        <f t="shared" ca="1" si="29"/>
        <v>32700</v>
      </c>
      <c r="CK57" s="23">
        <f t="shared" ca="1" si="33"/>
        <v>62400</v>
      </c>
      <c r="CL57" s="23">
        <f t="shared" ca="1" si="34"/>
        <v>31200</v>
      </c>
      <c r="CM57" s="23">
        <f t="shared" ca="1" si="39"/>
        <v>60000</v>
      </c>
      <c r="CN57" s="23">
        <f t="shared" ca="1" si="40"/>
        <v>30000</v>
      </c>
      <c r="CO57" s="23">
        <f t="shared" ca="1" si="49"/>
        <v>8400</v>
      </c>
      <c r="CP57" s="23">
        <f t="shared" ca="1" si="50"/>
        <v>4200</v>
      </c>
      <c r="CQ57" s="23">
        <f t="shared" ca="1" si="55"/>
        <v>27000</v>
      </c>
      <c r="CR57" s="23">
        <f t="shared" ca="1" si="56"/>
        <v>13500</v>
      </c>
      <c r="CS57" s="23">
        <f t="shared" ca="1" si="57"/>
        <v>15600</v>
      </c>
      <c r="CT57" s="23">
        <f t="shared" ca="1" si="58"/>
        <v>7800</v>
      </c>
      <c r="CU57" s="23">
        <f t="shared" ca="1" si="65"/>
        <v>42000</v>
      </c>
      <c r="CV57" s="23">
        <f t="shared" ca="1" si="66"/>
        <v>21000</v>
      </c>
      <c r="CW57" s="23">
        <f t="shared" ca="1" si="109"/>
        <v>63600</v>
      </c>
      <c r="CX57" s="23">
        <f t="shared" ca="1" si="110"/>
        <v>31800</v>
      </c>
      <c r="CY57" s="23">
        <f t="shared" ca="1" si="67"/>
        <v>72000</v>
      </c>
      <c r="CZ57" s="23">
        <f t="shared" ca="1" si="68"/>
        <v>36000</v>
      </c>
      <c r="DA57" s="23">
        <f t="shared" ca="1" si="85"/>
        <v>99000</v>
      </c>
      <c r="DB57" s="23">
        <f t="shared" ca="1" si="86"/>
        <v>49500</v>
      </c>
      <c r="DC57" s="23"/>
      <c r="DD57" s="23"/>
      <c r="DE57" s="23">
        <f t="shared" ca="1" si="87"/>
        <v>240000</v>
      </c>
      <c r="DF57" s="23">
        <f t="shared" ca="1" si="88"/>
        <v>120000</v>
      </c>
      <c r="DG57" s="23">
        <f t="shared" ca="1" si="93"/>
        <v>120000</v>
      </c>
      <c r="DH57" s="23">
        <f t="shared" ca="1" si="94"/>
        <v>60000</v>
      </c>
      <c r="DI57" s="23">
        <f t="shared" ca="1" si="105"/>
        <v>127200</v>
      </c>
      <c r="DJ57" s="23">
        <f t="shared" ca="1" si="106"/>
        <v>63600</v>
      </c>
      <c r="DK57" s="23">
        <f t="shared" ca="1" si="113"/>
        <v>63600</v>
      </c>
      <c r="DL57" s="23">
        <f t="shared" ca="1" si="114"/>
        <v>31800</v>
      </c>
      <c r="DM57" s="23">
        <f t="shared" ca="1" si="117"/>
        <v>150000</v>
      </c>
      <c r="DN57" s="23">
        <f t="shared" ca="1" si="118"/>
        <v>75000</v>
      </c>
      <c r="DO57" s="23">
        <f t="shared" ca="1" si="119"/>
        <v>66000</v>
      </c>
      <c r="DP57" s="23">
        <f t="shared" ca="1" si="120"/>
        <v>33000</v>
      </c>
      <c r="DQ57" s="23">
        <f t="shared" ca="1" si="133"/>
        <v>129600</v>
      </c>
      <c r="DR57" s="23">
        <f t="shared" ca="1" si="134"/>
        <v>64800</v>
      </c>
      <c r="DS57" s="228">
        <f t="shared" ca="1" si="30"/>
        <v>610200</v>
      </c>
      <c r="DT57" s="93">
        <f t="shared" ca="1" si="31"/>
        <v>1450800</v>
      </c>
      <c r="DU57" s="228">
        <f t="shared" ca="1" si="32"/>
        <v>2117700</v>
      </c>
      <c r="DZ57" s="23">
        <f t="shared" ca="1" si="61"/>
        <v>60000</v>
      </c>
      <c r="EA57" s="23">
        <f t="shared" ca="1" si="62"/>
        <v>30000</v>
      </c>
      <c r="EB57" s="23">
        <f t="shared" ca="1" si="71"/>
        <v>26400</v>
      </c>
      <c r="EC57" s="23">
        <f t="shared" ca="1" si="72"/>
        <v>13200</v>
      </c>
      <c r="ED57" s="23">
        <f t="shared" ca="1" si="97"/>
        <v>120000</v>
      </c>
      <c r="EE57" s="23">
        <f t="shared" ca="1" si="98"/>
        <v>60000</v>
      </c>
      <c r="EF57" s="23">
        <f t="shared" ca="1" si="125"/>
        <v>168000</v>
      </c>
      <c r="EG57" s="23">
        <f t="shared" ca="1" si="126"/>
        <v>84000</v>
      </c>
      <c r="EH57" s="23">
        <f t="shared" ca="1" si="107"/>
        <v>60000</v>
      </c>
      <c r="EI57" s="23">
        <f t="shared" ca="1" si="108"/>
        <v>30000</v>
      </c>
      <c r="EJ57" s="23">
        <f t="shared" ca="1" si="121"/>
        <v>60000</v>
      </c>
      <c r="EK57" s="23">
        <f t="shared" ca="1" si="122"/>
        <v>30000</v>
      </c>
      <c r="EL57" s="23">
        <f t="shared" ca="1" si="131"/>
        <v>120000</v>
      </c>
      <c r="EM57" s="23">
        <f t="shared" ca="1" si="132"/>
        <v>60000</v>
      </c>
      <c r="EN57" s="228">
        <f t="shared" ca="1" si="16"/>
        <v>39600</v>
      </c>
      <c r="EO57" s="93">
        <f t="shared" ca="1" si="17"/>
        <v>489600</v>
      </c>
      <c r="EP57" s="93">
        <f t="shared" ca="1" si="18"/>
        <v>921600</v>
      </c>
    </row>
    <row r="58" spans="1:146" x14ac:dyDescent="0.2">
      <c r="A58" s="172">
        <f ca="1">VLOOKUP($D58,Curves!$A$2:$I$1700,9)</f>
        <v>5.6684771965999997E-2</v>
      </c>
      <c r="B58" s="86">
        <f t="shared" ca="1" si="0"/>
        <v>0.79379415994773195</v>
      </c>
      <c r="C58" s="86">
        <f t="shared" si="1"/>
        <v>31</v>
      </c>
      <c r="D58" s="139">
        <v>38412</v>
      </c>
      <c r="E58" s="173">
        <f ca="1">VLOOKUP($D58,Curves!$A$2:$H$1700,2)*$B58</f>
        <v>3.2815450572239242</v>
      </c>
      <c r="F58" s="172">
        <f ca="1">VLOOKUP($D58,Curves!$A$2:$H$1700,3)*$B58</f>
        <v>0.4842144375681165</v>
      </c>
      <c r="G58" s="172">
        <f ca="1">VLOOKUP($D58,Curves!$A$2:$H$1700,7)*$B58</f>
        <v>-0.15082089039006907</v>
      </c>
      <c r="H58" s="172">
        <f ca="1">VLOOKUP($D58,Curves!$A$2:$H$1700,5)*$B58</f>
        <v>7.9379415994773189E-3</v>
      </c>
      <c r="I58" s="172">
        <f ca="1">VLOOKUP($D58,Curves!$A$2:$H$1700,4)*$B58</f>
        <v>-0.23020030638484226</v>
      </c>
      <c r="J58" s="174">
        <f ca="1">VLOOKUP($D58,Curves!$A$2:$H$1700,8)*$B58</f>
        <v>0.40483502157334328</v>
      </c>
      <c r="K58" s="172">
        <f t="shared" ca="1" si="2"/>
        <v>24.885085631293116</v>
      </c>
      <c r="L58" s="140">
        <f ca="1">VLOOKUP($D58,Curves!$N$2:$T$2600,2)*$B58</f>
        <v>26.797458907427497</v>
      </c>
      <c r="M58" s="141">
        <f ca="1">VLOOKUP($D58,Curves!$N$2:$T$2600,3)*$B58</f>
        <v>13.398729453713749</v>
      </c>
      <c r="N58" s="181">
        <f t="shared" ca="1" si="3"/>
        <v>1</v>
      </c>
      <c r="O58" s="182">
        <f t="shared" ca="1" si="4"/>
        <v>0</v>
      </c>
      <c r="P58" s="173">
        <f t="shared" ca="1" si="5"/>
        <v>29.647850590979505</v>
      </c>
      <c r="Q58" s="140">
        <f ca="1">VLOOKUP($D58,Curves!$N$2:$T$2600,4)*$B58</f>
        <v>26.797458907427497</v>
      </c>
      <c r="R58" s="141">
        <f ca="1">VLOOKUP($D58,Curves!$N$2:$T$2600,5)*$B58</f>
        <v>13.398729453713749</v>
      </c>
      <c r="S58" s="181">
        <f t="shared" ca="1" si="6"/>
        <v>0</v>
      </c>
      <c r="T58" s="182">
        <f t="shared" ca="1" si="7"/>
        <v>0</v>
      </c>
      <c r="U58" s="151">
        <f t="shared" ca="1" si="8"/>
        <v>25.480431251253911</v>
      </c>
      <c r="V58" s="151">
        <f t="shared" ca="1" si="9"/>
        <v>26.67112249117551</v>
      </c>
      <c r="W58" s="151">
        <f t="shared" ca="1" si="10"/>
        <v>24.885085631293116</v>
      </c>
      <c r="X58" s="343">
        <f ca="1">VLOOKUP($D58,[2]CurveFetch!$D$8:$S$13000,16,0)*$B58</f>
        <v>26.797458907427497</v>
      </c>
      <c r="Y58" s="141">
        <f ca="1">VLOOKUP($D58,Curves!$N$2:$T$2600,7)*$B58</f>
        <v>13.398729453713749</v>
      </c>
      <c r="Z58" s="200">
        <f t="shared" ca="1" si="11"/>
        <v>1</v>
      </c>
      <c r="AA58" s="181">
        <f t="shared" ca="1" si="12"/>
        <v>0</v>
      </c>
      <c r="AB58" s="181">
        <f t="shared" ca="1" si="13"/>
        <v>1</v>
      </c>
      <c r="AC58" s="181">
        <f t="shared" ca="1" si="13"/>
        <v>1</v>
      </c>
      <c r="AD58" s="181">
        <f t="shared" ca="1" si="14"/>
        <v>1</v>
      </c>
      <c r="AE58" s="182">
        <f t="shared" ca="1" si="15"/>
        <v>0</v>
      </c>
      <c r="AF58" s="23">
        <f t="shared" ca="1" si="41"/>
        <v>5880</v>
      </c>
      <c r="AG58" s="23">
        <f t="shared" ca="1" si="42"/>
        <v>0</v>
      </c>
      <c r="AH58" s="23">
        <f t="shared" ca="1" si="63"/>
        <v>48000</v>
      </c>
      <c r="AI58" s="23">
        <f t="shared" ca="1" si="64"/>
        <v>0</v>
      </c>
      <c r="AJ58" s="23">
        <f t="shared" ca="1" si="79"/>
        <v>54000</v>
      </c>
      <c r="AK58" s="23">
        <f t="shared" ca="1" si="80"/>
        <v>0</v>
      </c>
      <c r="AL58" s="23">
        <f t="shared" ca="1" si="89"/>
        <v>60000</v>
      </c>
      <c r="AM58" s="23">
        <f t="shared" ca="1" si="90"/>
        <v>0</v>
      </c>
      <c r="AN58" s="23">
        <f t="shared" ca="1" si="99"/>
        <v>60000</v>
      </c>
      <c r="AO58" s="23">
        <f t="shared" ca="1" si="100"/>
        <v>0</v>
      </c>
      <c r="AP58" s="23">
        <f t="shared" ca="1" si="91"/>
        <v>86400</v>
      </c>
      <c r="AQ58" s="23">
        <f t="shared" ca="1" si="92"/>
        <v>0</v>
      </c>
      <c r="AR58" s="23">
        <f t="shared" ca="1" si="103"/>
        <v>61200</v>
      </c>
      <c r="AS58" s="23">
        <f t="shared" ca="1" si="104"/>
        <v>0</v>
      </c>
      <c r="AT58" s="23">
        <f t="shared" ca="1" si="123"/>
        <v>132000</v>
      </c>
      <c r="AU58" s="23">
        <f t="shared" ca="1" si="124"/>
        <v>0</v>
      </c>
      <c r="AV58" s="228">
        <f t="shared" ca="1" si="19"/>
        <v>152280</v>
      </c>
      <c r="AW58" s="26">
        <f t="shared" ca="1" si="20"/>
        <v>447480</v>
      </c>
      <c r="AX58" s="228">
        <f t="shared" ca="1" si="21"/>
        <v>507480</v>
      </c>
      <c r="AY58" s="23">
        <f t="shared" ca="1" si="35"/>
        <v>0</v>
      </c>
      <c r="AZ58" s="23">
        <f t="shared" ca="1" si="36"/>
        <v>0</v>
      </c>
      <c r="BA58" s="23">
        <f t="shared" ca="1" si="43"/>
        <v>0</v>
      </c>
      <c r="BB58" s="23">
        <f t="shared" ca="1" si="44"/>
        <v>0</v>
      </c>
      <c r="BC58" s="23">
        <f t="shared" ca="1" si="37"/>
        <v>0</v>
      </c>
      <c r="BD58" s="23">
        <f t="shared" ca="1" si="38"/>
        <v>0</v>
      </c>
      <c r="BE58" s="23">
        <f t="shared" ca="1" si="47"/>
        <v>0</v>
      </c>
      <c r="BF58" s="23">
        <f t="shared" ca="1" si="48"/>
        <v>0</v>
      </c>
      <c r="BG58" s="23">
        <f t="shared" ca="1" si="53"/>
        <v>0</v>
      </c>
      <c r="BH58" s="23">
        <f t="shared" ca="1" si="54"/>
        <v>0</v>
      </c>
      <c r="BI58" s="23">
        <f t="shared" ca="1" si="75"/>
        <v>0</v>
      </c>
      <c r="BJ58" s="23">
        <f t="shared" ca="1" si="76"/>
        <v>0</v>
      </c>
      <c r="BK58" s="23">
        <f t="shared" ca="1" si="77"/>
        <v>0</v>
      </c>
      <c r="BL58" s="23">
        <f t="shared" ca="1" si="78"/>
        <v>0</v>
      </c>
      <c r="BM58" s="23">
        <f t="shared" ca="1" si="81"/>
        <v>0</v>
      </c>
      <c r="BN58" s="23">
        <f t="shared" ca="1" si="82"/>
        <v>0</v>
      </c>
      <c r="BO58" s="23">
        <f t="shared" ca="1" si="101"/>
        <v>0</v>
      </c>
      <c r="BP58" s="23">
        <f t="shared" ca="1" si="102"/>
        <v>0</v>
      </c>
      <c r="BQ58" s="23">
        <f t="shared" ca="1" si="111"/>
        <v>0</v>
      </c>
      <c r="BR58" s="23">
        <f t="shared" ca="1" si="112"/>
        <v>0</v>
      </c>
      <c r="BS58" s="23">
        <f t="shared" ca="1" si="127"/>
        <v>0</v>
      </c>
      <c r="BT58" s="23">
        <f t="shared" ca="1" si="128"/>
        <v>0</v>
      </c>
      <c r="BU58" s="23">
        <f t="shared" ca="1" si="129"/>
        <v>0</v>
      </c>
      <c r="BV58" s="23">
        <f t="shared" ca="1" si="130"/>
        <v>0</v>
      </c>
      <c r="BW58" s="389">
        <f t="shared" ca="1" si="22"/>
        <v>0</v>
      </c>
      <c r="BX58" s="224">
        <f t="shared" ca="1" si="23"/>
        <v>0</v>
      </c>
      <c r="BY58" s="93">
        <f t="shared" ca="1" si="24"/>
        <v>0</v>
      </c>
      <c r="BZ58" s="23">
        <f t="shared" ca="1" si="51"/>
        <v>125760</v>
      </c>
      <c r="CA58" s="23">
        <f t="shared" ca="1" si="52"/>
        <v>0</v>
      </c>
      <c r="CB58" s="23">
        <f t="shared" ca="1" si="83"/>
        <v>115200</v>
      </c>
      <c r="CC58" s="23">
        <f t="shared" ca="1" si="84"/>
        <v>0</v>
      </c>
      <c r="CD58" s="23">
        <f t="shared" ca="1" si="115"/>
        <v>120000</v>
      </c>
      <c r="CE58" s="23">
        <f t="shared" ca="1" si="116"/>
        <v>0</v>
      </c>
      <c r="CF58" s="228">
        <f t="shared" ca="1" si="25"/>
        <v>125760</v>
      </c>
      <c r="CG58" s="224">
        <f t="shared" ca="1" si="26"/>
        <v>240960</v>
      </c>
      <c r="CH58" s="228">
        <f t="shared" ca="1" si="27"/>
        <v>360960</v>
      </c>
      <c r="CI58" s="23">
        <f t="shared" ca="1" si="28"/>
        <v>65400</v>
      </c>
      <c r="CJ58" s="23">
        <f t="shared" ca="1" si="29"/>
        <v>32700</v>
      </c>
      <c r="CK58" s="23">
        <f t="shared" ca="1" si="33"/>
        <v>62400</v>
      </c>
      <c r="CL58" s="23">
        <f t="shared" ca="1" si="34"/>
        <v>31200</v>
      </c>
      <c r="CM58" s="23">
        <f t="shared" ca="1" si="39"/>
        <v>60000</v>
      </c>
      <c r="CN58" s="23">
        <f t="shared" ca="1" si="40"/>
        <v>30000</v>
      </c>
      <c r="CO58" s="23">
        <f t="shared" ca="1" si="49"/>
        <v>8400</v>
      </c>
      <c r="CP58" s="23">
        <f t="shared" ca="1" si="50"/>
        <v>4200</v>
      </c>
      <c r="CQ58" s="23">
        <f t="shared" ca="1" si="55"/>
        <v>27000</v>
      </c>
      <c r="CR58" s="23">
        <f t="shared" ca="1" si="56"/>
        <v>13500</v>
      </c>
      <c r="CS58" s="23">
        <f t="shared" ca="1" si="57"/>
        <v>15600</v>
      </c>
      <c r="CT58" s="23">
        <f t="shared" ca="1" si="58"/>
        <v>7800</v>
      </c>
      <c r="CU58" s="23">
        <f t="shared" ca="1" si="65"/>
        <v>42000</v>
      </c>
      <c r="CV58" s="23">
        <f t="shared" ca="1" si="66"/>
        <v>21000</v>
      </c>
      <c r="CW58" s="23">
        <f t="shared" ca="1" si="109"/>
        <v>63600</v>
      </c>
      <c r="CX58" s="23">
        <f t="shared" ca="1" si="110"/>
        <v>31800</v>
      </c>
      <c r="CY58" s="23">
        <f t="shared" ca="1" si="67"/>
        <v>72000</v>
      </c>
      <c r="CZ58" s="23">
        <f t="shared" ca="1" si="68"/>
        <v>36000</v>
      </c>
      <c r="DA58" s="23">
        <f t="shared" ca="1" si="85"/>
        <v>99000</v>
      </c>
      <c r="DB58" s="23">
        <f t="shared" ca="1" si="86"/>
        <v>49500</v>
      </c>
      <c r="DC58" s="23"/>
      <c r="DD58" s="23"/>
      <c r="DE58" s="23">
        <f t="shared" ca="1" si="87"/>
        <v>240000</v>
      </c>
      <c r="DF58" s="23">
        <f t="shared" ca="1" si="88"/>
        <v>120000</v>
      </c>
      <c r="DG58" s="23">
        <f t="shared" ca="1" si="93"/>
        <v>120000</v>
      </c>
      <c r="DH58" s="23">
        <f t="shared" ca="1" si="94"/>
        <v>60000</v>
      </c>
      <c r="DI58" s="23">
        <f t="shared" ca="1" si="105"/>
        <v>127200</v>
      </c>
      <c r="DJ58" s="23">
        <f t="shared" ca="1" si="106"/>
        <v>63600</v>
      </c>
      <c r="DK58" s="23">
        <f t="shared" ca="1" si="113"/>
        <v>63600</v>
      </c>
      <c r="DL58" s="23">
        <f t="shared" ca="1" si="114"/>
        <v>31800</v>
      </c>
      <c r="DM58" s="23">
        <f t="shared" ca="1" si="117"/>
        <v>150000</v>
      </c>
      <c r="DN58" s="23">
        <f t="shared" ca="1" si="118"/>
        <v>75000</v>
      </c>
      <c r="DO58" s="23">
        <f t="shared" ca="1" si="119"/>
        <v>66000</v>
      </c>
      <c r="DP58" s="23">
        <f t="shared" ca="1" si="120"/>
        <v>33000</v>
      </c>
      <c r="DQ58" s="23">
        <f t="shared" ca="1" si="133"/>
        <v>129600</v>
      </c>
      <c r="DR58" s="23">
        <f t="shared" ca="1" si="134"/>
        <v>64800</v>
      </c>
      <c r="DS58" s="228">
        <f t="shared" ca="1" si="30"/>
        <v>610200</v>
      </c>
      <c r="DT58" s="93">
        <f t="shared" ca="1" si="31"/>
        <v>1450800</v>
      </c>
      <c r="DU58" s="228">
        <f t="shared" ca="1" si="32"/>
        <v>2117700</v>
      </c>
      <c r="DZ58" s="23">
        <f t="shared" ca="1" si="61"/>
        <v>60000</v>
      </c>
      <c r="EA58" s="23">
        <f t="shared" ca="1" si="62"/>
        <v>30000</v>
      </c>
      <c r="EB58" s="23">
        <f t="shared" ca="1" si="71"/>
        <v>26400</v>
      </c>
      <c r="EC58" s="23">
        <f t="shared" ca="1" si="72"/>
        <v>13200</v>
      </c>
      <c r="ED58" s="23">
        <f t="shared" ca="1" si="97"/>
        <v>120000</v>
      </c>
      <c r="EE58" s="23">
        <f t="shared" ca="1" si="98"/>
        <v>60000</v>
      </c>
      <c r="EF58" s="23">
        <f t="shared" ca="1" si="125"/>
        <v>168000</v>
      </c>
      <c r="EG58" s="23">
        <f t="shared" ca="1" si="126"/>
        <v>84000</v>
      </c>
      <c r="EH58" s="23">
        <f t="shared" ca="1" si="107"/>
        <v>60000</v>
      </c>
      <c r="EI58" s="23">
        <f t="shared" ca="1" si="108"/>
        <v>30000</v>
      </c>
      <c r="EJ58" s="23">
        <f t="shared" ca="1" si="121"/>
        <v>60000</v>
      </c>
      <c r="EK58" s="23">
        <f t="shared" ca="1" si="122"/>
        <v>30000</v>
      </c>
      <c r="EL58" s="23">
        <f t="shared" ca="1" si="131"/>
        <v>120000</v>
      </c>
      <c r="EM58" s="23">
        <f t="shared" ca="1" si="132"/>
        <v>60000</v>
      </c>
      <c r="EN58" s="228">
        <f t="shared" ca="1" si="16"/>
        <v>39600</v>
      </c>
      <c r="EO58" s="93">
        <f t="shared" ca="1" si="17"/>
        <v>489600</v>
      </c>
      <c r="EP58" s="93">
        <f t="shared" ca="1" si="18"/>
        <v>921600</v>
      </c>
    </row>
    <row r="59" spans="1:146" x14ac:dyDescent="0.2">
      <c r="A59" s="172">
        <f ca="1">VLOOKUP($D59,Curves!$A$2:$I$1700,9)</f>
        <v>5.6762634420171001E-2</v>
      </c>
      <c r="B59" s="86">
        <f t="shared" ca="1" si="0"/>
        <v>0.78978506226874279</v>
      </c>
      <c r="C59" s="86">
        <f t="shared" si="1"/>
        <v>30</v>
      </c>
      <c r="D59" s="139">
        <v>38443</v>
      </c>
      <c r="E59" s="173">
        <f ca="1">VLOOKUP($D59,Curves!$A$2:$H$1700,2)*$B59</f>
        <v>3.1204407810238028</v>
      </c>
      <c r="F59" s="172">
        <f ca="1">VLOOKUP($D59,Curves!$A$2:$H$1700,3)*$B59</f>
        <v>0.52915599172005767</v>
      </c>
      <c r="G59" s="172">
        <f ca="1">VLOOKUP($D59,Curves!$A$2:$H$1700,7)*$B59</f>
        <v>-0.18559948963315454</v>
      </c>
      <c r="H59" s="172">
        <f ca="1">VLOOKUP($D59,Curves!$A$2:$H$1700,5)*$B59</f>
        <v>7.8978506226874273E-3</v>
      </c>
      <c r="I59" s="172">
        <f ca="1">VLOOKUP($D59,Curves!$A$2:$H$1700,4)*$B59</f>
        <v>-0.28037369710540366</v>
      </c>
      <c r="J59" s="174">
        <f ca="1">VLOOKUP($D59,Curves!$A$2:$H$1700,8)*$B59</f>
        <v>0.45017748549318337</v>
      </c>
      <c r="K59" s="172">
        <f t="shared" ca="1" si="2"/>
        <v>23.300503129387995</v>
      </c>
      <c r="L59" s="140">
        <f ca="1">VLOOKUP($D59,Curves!$N$2:$T$2600,2)*$B59</f>
        <v>26.147335078025044</v>
      </c>
      <c r="M59" s="141">
        <f ca="1">VLOOKUP($D59,Curves!$N$2:$T$2600,3)*$B59</f>
        <v>13.073667539012522</v>
      </c>
      <c r="N59" s="181">
        <f t="shared" ca="1" si="3"/>
        <v>1</v>
      </c>
      <c r="O59" s="182">
        <f t="shared" ca="1" si="4"/>
        <v>0</v>
      </c>
      <c r="P59" s="173">
        <f t="shared" ca="1" si="5"/>
        <v>28.779636998877397</v>
      </c>
      <c r="Q59" s="140">
        <f ca="1">VLOOKUP($D59,Curves!$N$2:$T$2600,4)*$B59</f>
        <v>26.147335078025044</v>
      </c>
      <c r="R59" s="141">
        <f ca="1">VLOOKUP($D59,Curves!$N$2:$T$2600,5)*$B59</f>
        <v>13.073667539012522</v>
      </c>
      <c r="S59" s="181">
        <f t="shared" ca="1" si="6"/>
        <v>0</v>
      </c>
      <c r="T59" s="182">
        <f t="shared" ca="1" si="7"/>
        <v>0</v>
      </c>
      <c r="U59" s="151">
        <f t="shared" ca="1" si="8"/>
        <v>24.011309685429861</v>
      </c>
      <c r="V59" s="151">
        <f t="shared" ca="1" si="9"/>
        <v>25.462539737348674</v>
      </c>
      <c r="W59" s="151">
        <f t="shared" ca="1" si="10"/>
        <v>23.300503129387995</v>
      </c>
      <c r="X59" s="343">
        <f ca="1">VLOOKUP($D59,[2]CurveFetch!$D$8:$S$13000,16,0)*$B59</f>
        <v>26.147335078025044</v>
      </c>
      <c r="Y59" s="141">
        <f ca="1">VLOOKUP($D59,Curves!$N$2:$T$2600,7)*$B59</f>
        <v>13.073667539012522</v>
      </c>
      <c r="Z59" s="200">
        <f t="shared" ca="1" si="11"/>
        <v>1</v>
      </c>
      <c r="AA59" s="181">
        <f t="shared" ca="1" si="12"/>
        <v>0</v>
      </c>
      <c r="AB59" s="181">
        <f t="shared" ca="1" si="13"/>
        <v>1</v>
      </c>
      <c r="AC59" s="181">
        <f t="shared" ca="1" si="13"/>
        <v>1</v>
      </c>
      <c r="AD59" s="181">
        <f t="shared" ca="1" si="14"/>
        <v>1</v>
      </c>
      <c r="AE59" s="182">
        <f t="shared" ca="1" si="15"/>
        <v>0</v>
      </c>
      <c r="AF59" s="23">
        <f t="shared" ca="1" si="41"/>
        <v>5880</v>
      </c>
      <c r="AG59" s="23">
        <f t="shared" ca="1" si="42"/>
        <v>0</v>
      </c>
      <c r="AH59" s="23">
        <f t="shared" ca="1" si="63"/>
        <v>48000</v>
      </c>
      <c r="AI59" s="23">
        <f t="shared" ca="1" si="64"/>
        <v>0</v>
      </c>
      <c r="AJ59" s="23">
        <f t="shared" ca="1" si="79"/>
        <v>54000</v>
      </c>
      <c r="AK59" s="23">
        <f t="shared" ca="1" si="80"/>
        <v>0</v>
      </c>
      <c r="AL59" s="23">
        <f t="shared" ca="1" si="89"/>
        <v>60000</v>
      </c>
      <c r="AM59" s="23">
        <f t="shared" ca="1" si="90"/>
        <v>0</v>
      </c>
      <c r="AN59" s="23">
        <f t="shared" ca="1" si="99"/>
        <v>60000</v>
      </c>
      <c r="AO59" s="23">
        <f t="shared" ca="1" si="100"/>
        <v>0</v>
      </c>
      <c r="AP59" s="23">
        <f t="shared" ca="1" si="91"/>
        <v>86400</v>
      </c>
      <c r="AQ59" s="23">
        <f t="shared" ca="1" si="92"/>
        <v>0</v>
      </c>
      <c r="AR59" s="23">
        <f t="shared" ca="1" si="103"/>
        <v>61200</v>
      </c>
      <c r="AS59" s="23">
        <f t="shared" ca="1" si="104"/>
        <v>0</v>
      </c>
      <c r="AT59" s="23">
        <f t="shared" ca="1" si="123"/>
        <v>132000</v>
      </c>
      <c r="AU59" s="23">
        <f t="shared" ca="1" si="124"/>
        <v>0</v>
      </c>
      <c r="AV59" s="228">
        <f t="shared" ca="1" si="19"/>
        <v>152280</v>
      </c>
      <c r="AW59" s="26">
        <f t="shared" ca="1" si="20"/>
        <v>447480</v>
      </c>
      <c r="AX59" s="228">
        <f t="shared" ca="1" si="21"/>
        <v>507480</v>
      </c>
      <c r="AY59" s="23">
        <f t="shared" ca="1" si="35"/>
        <v>0</v>
      </c>
      <c r="AZ59" s="23">
        <f t="shared" ca="1" si="36"/>
        <v>0</v>
      </c>
      <c r="BA59" s="23">
        <f t="shared" ca="1" si="43"/>
        <v>0</v>
      </c>
      <c r="BB59" s="23">
        <f t="shared" ca="1" si="44"/>
        <v>0</v>
      </c>
      <c r="BC59" s="23">
        <f t="shared" ca="1" si="37"/>
        <v>0</v>
      </c>
      <c r="BD59" s="23">
        <f t="shared" ca="1" si="38"/>
        <v>0</v>
      </c>
      <c r="BE59" s="23">
        <f t="shared" ca="1" si="47"/>
        <v>0</v>
      </c>
      <c r="BF59" s="23">
        <f t="shared" ca="1" si="48"/>
        <v>0</v>
      </c>
      <c r="BG59" s="23">
        <f t="shared" ca="1" si="53"/>
        <v>0</v>
      </c>
      <c r="BH59" s="23">
        <f t="shared" ca="1" si="54"/>
        <v>0</v>
      </c>
      <c r="BI59" s="23">
        <f t="shared" ca="1" si="75"/>
        <v>0</v>
      </c>
      <c r="BJ59" s="23">
        <f t="shared" ca="1" si="76"/>
        <v>0</v>
      </c>
      <c r="BK59" s="23">
        <f t="shared" ca="1" si="77"/>
        <v>0</v>
      </c>
      <c r="BL59" s="23">
        <f t="shared" ca="1" si="78"/>
        <v>0</v>
      </c>
      <c r="BM59" s="23">
        <f t="shared" ca="1" si="81"/>
        <v>0</v>
      </c>
      <c r="BN59" s="23">
        <f t="shared" ca="1" si="82"/>
        <v>0</v>
      </c>
      <c r="BO59" s="23">
        <f t="shared" ca="1" si="101"/>
        <v>0</v>
      </c>
      <c r="BP59" s="23">
        <f t="shared" ca="1" si="102"/>
        <v>0</v>
      </c>
      <c r="BQ59" s="23">
        <f t="shared" ca="1" si="111"/>
        <v>0</v>
      </c>
      <c r="BR59" s="23">
        <f t="shared" ca="1" si="112"/>
        <v>0</v>
      </c>
      <c r="BS59" s="23">
        <f t="shared" ca="1" si="127"/>
        <v>0</v>
      </c>
      <c r="BT59" s="23">
        <f t="shared" ca="1" si="128"/>
        <v>0</v>
      </c>
      <c r="BU59" s="23">
        <f t="shared" ca="1" si="129"/>
        <v>0</v>
      </c>
      <c r="BV59" s="23">
        <f t="shared" ca="1" si="130"/>
        <v>0</v>
      </c>
      <c r="BW59" s="389">
        <f t="shared" ca="1" si="22"/>
        <v>0</v>
      </c>
      <c r="BX59" s="224">
        <f t="shared" ca="1" si="23"/>
        <v>0</v>
      </c>
      <c r="BY59" s="93">
        <f t="shared" ca="1" si="24"/>
        <v>0</v>
      </c>
      <c r="BZ59" s="23">
        <f t="shared" ca="1" si="51"/>
        <v>125760</v>
      </c>
      <c r="CA59" s="23">
        <f t="shared" ca="1" si="52"/>
        <v>0</v>
      </c>
      <c r="CB59" s="23">
        <f t="shared" ca="1" si="83"/>
        <v>115200</v>
      </c>
      <c r="CC59" s="23">
        <f t="shared" ca="1" si="84"/>
        <v>0</v>
      </c>
      <c r="CD59" s="23">
        <f t="shared" ca="1" si="115"/>
        <v>120000</v>
      </c>
      <c r="CE59" s="23">
        <f t="shared" ca="1" si="116"/>
        <v>0</v>
      </c>
      <c r="CF59" s="228">
        <f t="shared" ca="1" si="25"/>
        <v>125760</v>
      </c>
      <c r="CG59" s="224">
        <f t="shared" ca="1" si="26"/>
        <v>240960</v>
      </c>
      <c r="CH59" s="228">
        <f t="shared" ca="1" si="27"/>
        <v>360960</v>
      </c>
      <c r="CI59" s="23">
        <f t="shared" ca="1" si="28"/>
        <v>65400</v>
      </c>
      <c r="CJ59" s="23">
        <f t="shared" ca="1" si="29"/>
        <v>32700</v>
      </c>
      <c r="CK59" s="23">
        <f t="shared" ca="1" si="33"/>
        <v>62400</v>
      </c>
      <c r="CL59" s="23">
        <f t="shared" ca="1" si="34"/>
        <v>31200</v>
      </c>
      <c r="CM59" s="23">
        <f t="shared" ca="1" si="39"/>
        <v>60000</v>
      </c>
      <c r="CN59" s="23">
        <f t="shared" ca="1" si="40"/>
        <v>30000</v>
      </c>
      <c r="CO59" s="23">
        <f t="shared" ca="1" si="49"/>
        <v>8400</v>
      </c>
      <c r="CP59" s="23">
        <f t="shared" ca="1" si="50"/>
        <v>4200</v>
      </c>
      <c r="CQ59" s="23">
        <f t="shared" ca="1" si="55"/>
        <v>27000</v>
      </c>
      <c r="CR59" s="23">
        <f t="shared" ca="1" si="56"/>
        <v>13500</v>
      </c>
      <c r="CS59" s="23">
        <f t="shared" ca="1" si="57"/>
        <v>15600</v>
      </c>
      <c r="CT59" s="23">
        <f t="shared" ca="1" si="58"/>
        <v>7800</v>
      </c>
      <c r="CU59" s="23">
        <f t="shared" ca="1" si="65"/>
        <v>42000</v>
      </c>
      <c r="CV59" s="23">
        <f t="shared" ca="1" si="66"/>
        <v>21000</v>
      </c>
      <c r="CW59" s="23">
        <f t="shared" ca="1" si="109"/>
        <v>63600</v>
      </c>
      <c r="CX59" s="23">
        <f t="shared" ca="1" si="110"/>
        <v>31800</v>
      </c>
      <c r="CY59" s="23">
        <f t="shared" ca="1" si="67"/>
        <v>72000</v>
      </c>
      <c r="CZ59" s="23">
        <f t="shared" ca="1" si="68"/>
        <v>36000</v>
      </c>
      <c r="DA59" s="23">
        <f t="shared" ca="1" si="85"/>
        <v>99000</v>
      </c>
      <c r="DB59" s="23">
        <f t="shared" ca="1" si="86"/>
        <v>49500</v>
      </c>
      <c r="DC59" s="23"/>
      <c r="DD59" s="23"/>
      <c r="DE59" s="23">
        <f t="shared" ca="1" si="87"/>
        <v>240000</v>
      </c>
      <c r="DF59" s="23">
        <f t="shared" ca="1" si="88"/>
        <v>120000</v>
      </c>
      <c r="DG59" s="23">
        <f t="shared" ca="1" si="93"/>
        <v>120000</v>
      </c>
      <c r="DH59" s="23">
        <f t="shared" ca="1" si="94"/>
        <v>60000</v>
      </c>
      <c r="DI59" s="23">
        <f t="shared" ca="1" si="105"/>
        <v>127200</v>
      </c>
      <c r="DJ59" s="23">
        <f t="shared" ca="1" si="106"/>
        <v>63600</v>
      </c>
      <c r="DK59" s="23">
        <f t="shared" ca="1" si="113"/>
        <v>63600</v>
      </c>
      <c r="DL59" s="23">
        <f t="shared" ca="1" si="114"/>
        <v>31800</v>
      </c>
      <c r="DM59" s="23">
        <f t="shared" ca="1" si="117"/>
        <v>150000</v>
      </c>
      <c r="DN59" s="23">
        <f t="shared" ca="1" si="118"/>
        <v>75000</v>
      </c>
      <c r="DO59" s="23">
        <f t="shared" ca="1" si="119"/>
        <v>66000</v>
      </c>
      <c r="DP59" s="23">
        <f t="shared" ca="1" si="120"/>
        <v>33000</v>
      </c>
      <c r="DQ59" s="23">
        <f t="shared" ca="1" si="133"/>
        <v>129600</v>
      </c>
      <c r="DR59" s="23">
        <f t="shared" ca="1" si="134"/>
        <v>64800</v>
      </c>
      <c r="DS59" s="228">
        <f t="shared" ca="1" si="30"/>
        <v>610200</v>
      </c>
      <c r="DT59" s="93">
        <f t="shared" ca="1" si="31"/>
        <v>1450800</v>
      </c>
      <c r="DU59" s="228">
        <f t="shared" ca="1" si="32"/>
        <v>2117700</v>
      </c>
      <c r="DZ59" s="23">
        <f t="shared" ca="1" si="61"/>
        <v>60000</v>
      </c>
      <c r="EA59" s="23">
        <f t="shared" ca="1" si="62"/>
        <v>30000</v>
      </c>
      <c r="EB59" s="23">
        <f t="shared" ca="1" si="71"/>
        <v>26400</v>
      </c>
      <c r="EC59" s="23">
        <f t="shared" ca="1" si="72"/>
        <v>13200</v>
      </c>
      <c r="ED59" s="23">
        <f t="shared" ca="1" si="97"/>
        <v>120000</v>
      </c>
      <c r="EE59" s="23">
        <f t="shared" ca="1" si="98"/>
        <v>60000</v>
      </c>
      <c r="EF59" s="23">
        <f t="shared" ca="1" si="125"/>
        <v>168000</v>
      </c>
      <c r="EG59" s="23">
        <f t="shared" ca="1" si="126"/>
        <v>84000</v>
      </c>
      <c r="EH59" s="23">
        <f t="shared" ca="1" si="107"/>
        <v>60000</v>
      </c>
      <c r="EI59" s="23">
        <f t="shared" ca="1" si="108"/>
        <v>30000</v>
      </c>
      <c r="EJ59" s="23">
        <f t="shared" ca="1" si="121"/>
        <v>60000</v>
      </c>
      <c r="EK59" s="23">
        <f t="shared" ca="1" si="122"/>
        <v>30000</v>
      </c>
      <c r="EL59" s="23">
        <f t="shared" ca="1" si="131"/>
        <v>120000</v>
      </c>
      <c r="EM59" s="23">
        <f t="shared" ca="1" si="132"/>
        <v>60000</v>
      </c>
      <c r="EN59" s="228">
        <f t="shared" ca="1" si="16"/>
        <v>39600</v>
      </c>
      <c r="EO59" s="93">
        <f t="shared" ca="1" si="17"/>
        <v>489600</v>
      </c>
      <c r="EP59" s="93">
        <f t="shared" ca="1" si="18"/>
        <v>921600</v>
      </c>
    </row>
    <row r="60" spans="1:146" x14ac:dyDescent="0.2">
      <c r="A60" s="172">
        <f ca="1">VLOOKUP($D60,Curves!$A$2:$I$1700,9)</f>
        <v>5.6827459944156999E-2</v>
      </c>
      <c r="B60" s="86">
        <f t="shared" ca="1" si="0"/>
        <v>0.78594953671131129</v>
      </c>
      <c r="C60" s="86">
        <f t="shared" si="1"/>
        <v>31</v>
      </c>
      <c r="D60" s="139">
        <v>38473</v>
      </c>
      <c r="E60" s="173">
        <f ca="1">VLOOKUP($D60,Curves!$A$2:$H$1700,2)*$B60</f>
        <v>3.085637881128608</v>
      </c>
      <c r="F60" s="172">
        <f ca="1">VLOOKUP($D60,Curves!$A$2:$H$1700,3)*$B60</f>
        <v>0.52658618959657855</v>
      </c>
      <c r="G60" s="172">
        <f ca="1">VLOOKUP($D60,Curves!$A$2:$H$1700,7)*$B60</f>
        <v>-0.18469814112715816</v>
      </c>
      <c r="H60" s="172">
        <f ca="1">VLOOKUP($D60,Curves!$A$2:$H$1700,5)*$B60</f>
        <v>7.8594953671131135E-3</v>
      </c>
      <c r="I60" s="172">
        <f ca="1">VLOOKUP($D60,Curves!$A$2:$H$1700,4)*$B60</f>
        <v>-0.2790120855325155</v>
      </c>
      <c r="J60" s="174">
        <f ca="1">VLOOKUP($D60,Curves!$A$2:$H$1700,8)*$B60</f>
        <v>0.44799123592544737</v>
      </c>
      <c r="K60" s="172">
        <f t="shared" ca="1" si="2"/>
        <v>23.049693466970695</v>
      </c>
      <c r="L60" s="140">
        <f ca="1">VLOOKUP($D60,Curves!$N$2:$T$2600,2)*$B60</f>
        <v>29.950100400504272</v>
      </c>
      <c r="M60" s="141">
        <f ca="1">VLOOKUP($D60,Curves!$N$2:$T$2600,3)*$B60</f>
        <v>14.975050200252136</v>
      </c>
      <c r="N60" s="181">
        <f t="shared" ca="1" si="3"/>
        <v>1</v>
      </c>
      <c r="O60" s="182">
        <f t="shared" ca="1" si="4"/>
        <v>0</v>
      </c>
      <c r="P60" s="173">
        <f t="shared" ca="1" si="5"/>
        <v>28.502218377905415</v>
      </c>
      <c r="Q60" s="140">
        <f ca="1">VLOOKUP($D60,Curves!$N$2:$T$2600,4)*$B60</f>
        <v>29.950100400504272</v>
      </c>
      <c r="R60" s="141">
        <f ca="1">VLOOKUP($D60,Curves!$N$2:$T$2600,5)*$B60</f>
        <v>14.975050200252136</v>
      </c>
      <c r="S60" s="181">
        <f t="shared" ca="1" si="6"/>
        <v>1</v>
      </c>
      <c r="T60" s="182">
        <f t="shared" ca="1" si="7"/>
        <v>0</v>
      </c>
      <c r="U60" s="151">
        <f t="shared" ca="1" si="8"/>
        <v>23.757048050010876</v>
      </c>
      <c r="V60" s="151">
        <f t="shared" ca="1" si="9"/>
        <v>25.201230323717908</v>
      </c>
      <c r="W60" s="151">
        <f t="shared" ca="1" si="10"/>
        <v>23.049693466970695</v>
      </c>
      <c r="X60" s="343">
        <f ca="1">VLOOKUP($D60,[2]CurveFetch!$D$8:$S$13000,16,0)*$B60</f>
        <v>29.950100400504272</v>
      </c>
      <c r="Y60" s="141">
        <f ca="1">VLOOKUP($D60,Curves!$N$2:$T$2600,7)*$B60</f>
        <v>14.975050200252136</v>
      </c>
      <c r="Z60" s="200">
        <f t="shared" ca="1" si="11"/>
        <v>1</v>
      </c>
      <c r="AA60" s="181">
        <f t="shared" ca="1" si="12"/>
        <v>0</v>
      </c>
      <c r="AB60" s="181">
        <f t="shared" ca="1" si="13"/>
        <v>1</v>
      </c>
      <c r="AC60" s="181">
        <f t="shared" ca="1" si="13"/>
        <v>1</v>
      </c>
      <c r="AD60" s="181">
        <f t="shared" ca="1" si="14"/>
        <v>1</v>
      </c>
      <c r="AE60" s="182">
        <f t="shared" ca="1" si="15"/>
        <v>0</v>
      </c>
      <c r="AF60" s="23">
        <f t="shared" ca="1" si="41"/>
        <v>5880</v>
      </c>
      <c r="AG60" s="23">
        <f t="shared" ca="1" si="42"/>
        <v>0</v>
      </c>
      <c r="AH60" s="23">
        <f t="shared" ca="1" si="63"/>
        <v>48000</v>
      </c>
      <c r="AI60" s="23">
        <f t="shared" ca="1" si="64"/>
        <v>0</v>
      </c>
      <c r="AJ60" s="23">
        <f t="shared" ca="1" si="79"/>
        <v>54000</v>
      </c>
      <c r="AK60" s="23">
        <f t="shared" ca="1" si="80"/>
        <v>0</v>
      </c>
      <c r="AL60" s="23">
        <f t="shared" ca="1" si="89"/>
        <v>60000</v>
      </c>
      <c r="AM60" s="23">
        <f t="shared" ca="1" si="90"/>
        <v>0</v>
      </c>
      <c r="AN60" s="23">
        <f t="shared" ca="1" si="99"/>
        <v>60000</v>
      </c>
      <c r="AO60" s="23">
        <f t="shared" ca="1" si="100"/>
        <v>0</v>
      </c>
      <c r="AP60" s="23">
        <f t="shared" ca="1" si="91"/>
        <v>86400</v>
      </c>
      <c r="AQ60" s="23">
        <f t="shared" ca="1" si="92"/>
        <v>0</v>
      </c>
      <c r="AR60" s="23">
        <f t="shared" ca="1" si="103"/>
        <v>61200</v>
      </c>
      <c r="AS60" s="23">
        <f t="shared" ca="1" si="104"/>
        <v>0</v>
      </c>
      <c r="AT60" s="23">
        <f t="shared" ca="1" si="123"/>
        <v>132000</v>
      </c>
      <c r="AU60" s="23">
        <f t="shared" ca="1" si="124"/>
        <v>0</v>
      </c>
      <c r="AV60" s="228">
        <f t="shared" ca="1" si="19"/>
        <v>152280</v>
      </c>
      <c r="AW60" s="26">
        <f t="shared" ca="1" si="20"/>
        <v>447480</v>
      </c>
      <c r="AX60" s="228">
        <f t="shared" ca="1" si="21"/>
        <v>507480</v>
      </c>
      <c r="AY60" s="23">
        <f t="shared" ca="1" si="35"/>
        <v>62400</v>
      </c>
      <c r="AZ60" s="23">
        <f t="shared" ca="1" si="36"/>
        <v>0</v>
      </c>
      <c r="BA60" s="23">
        <f t="shared" ca="1" si="43"/>
        <v>60000</v>
      </c>
      <c r="BB60" s="23">
        <f t="shared" ca="1" si="44"/>
        <v>0</v>
      </c>
      <c r="BC60" s="23">
        <f t="shared" ca="1" si="37"/>
        <v>10560</v>
      </c>
      <c r="BD60" s="23">
        <f t="shared" ca="1" si="38"/>
        <v>0</v>
      </c>
      <c r="BE60" s="23">
        <f t="shared" ca="1" si="47"/>
        <v>6120</v>
      </c>
      <c r="BF60" s="23">
        <f t="shared" ca="1" si="48"/>
        <v>0</v>
      </c>
      <c r="BG60" s="23">
        <f t="shared" ca="1" si="53"/>
        <v>20400</v>
      </c>
      <c r="BH60" s="23">
        <f t="shared" ca="1" si="54"/>
        <v>0</v>
      </c>
      <c r="BI60" s="23">
        <f t="shared" ca="1" si="75"/>
        <v>105600</v>
      </c>
      <c r="BJ60" s="23">
        <f t="shared" ca="1" si="76"/>
        <v>0</v>
      </c>
      <c r="BK60" s="23">
        <f t="shared" ca="1" si="77"/>
        <v>127200</v>
      </c>
      <c r="BL60" s="23">
        <f t="shared" ca="1" si="78"/>
        <v>0</v>
      </c>
      <c r="BM60" s="23">
        <f t="shared" ca="1" si="81"/>
        <v>60000</v>
      </c>
      <c r="BN60" s="23">
        <f t="shared" ca="1" si="82"/>
        <v>0</v>
      </c>
      <c r="BO60" s="23">
        <f t="shared" ca="1" si="101"/>
        <v>63600</v>
      </c>
      <c r="BP60" s="23">
        <f t="shared" ca="1" si="102"/>
        <v>0</v>
      </c>
      <c r="BQ60" s="23">
        <f t="shared" ca="1" si="111"/>
        <v>62400</v>
      </c>
      <c r="BR60" s="23">
        <f t="shared" ca="1" si="112"/>
        <v>0</v>
      </c>
      <c r="BS60" s="23">
        <f t="shared" ca="1" si="127"/>
        <v>132000</v>
      </c>
      <c r="BT60" s="23">
        <f t="shared" ca="1" si="128"/>
        <v>0</v>
      </c>
      <c r="BU60" s="23">
        <f t="shared" ca="1" si="129"/>
        <v>120000</v>
      </c>
      <c r="BV60" s="23">
        <f t="shared" ca="1" si="130"/>
        <v>0</v>
      </c>
      <c r="BW60" s="389">
        <f t="shared" ca="1" si="22"/>
        <v>371880</v>
      </c>
      <c r="BX60" s="224">
        <f t="shared" ca="1" si="23"/>
        <v>623880</v>
      </c>
      <c r="BY60" s="93">
        <f t="shared" ca="1" si="24"/>
        <v>830280</v>
      </c>
      <c r="BZ60" s="23">
        <f t="shared" ca="1" si="51"/>
        <v>125760</v>
      </c>
      <c r="CA60" s="23">
        <f t="shared" ca="1" si="52"/>
        <v>0</v>
      </c>
      <c r="CB60" s="23">
        <f t="shared" ca="1" si="83"/>
        <v>115200</v>
      </c>
      <c r="CC60" s="23">
        <f t="shared" ca="1" si="84"/>
        <v>0</v>
      </c>
      <c r="CD60" s="23">
        <f t="shared" ca="1" si="115"/>
        <v>120000</v>
      </c>
      <c r="CE60" s="23">
        <f t="shared" ca="1" si="116"/>
        <v>0</v>
      </c>
      <c r="CF60" s="228">
        <f t="shared" ca="1" si="25"/>
        <v>125760</v>
      </c>
      <c r="CG60" s="224">
        <f t="shared" ca="1" si="26"/>
        <v>240960</v>
      </c>
      <c r="CH60" s="228">
        <f t="shared" ca="1" si="27"/>
        <v>360960</v>
      </c>
      <c r="CI60" s="23">
        <f t="shared" ca="1" si="28"/>
        <v>65400</v>
      </c>
      <c r="CJ60" s="23">
        <f t="shared" ca="1" si="29"/>
        <v>32700</v>
      </c>
      <c r="CK60" s="23">
        <f t="shared" ca="1" si="33"/>
        <v>62400</v>
      </c>
      <c r="CL60" s="23">
        <f t="shared" ca="1" si="34"/>
        <v>31200</v>
      </c>
      <c r="CM60" s="23">
        <f t="shared" ca="1" si="39"/>
        <v>60000</v>
      </c>
      <c r="CN60" s="23">
        <f t="shared" ca="1" si="40"/>
        <v>30000</v>
      </c>
      <c r="CO60" s="23">
        <f t="shared" ca="1" si="49"/>
        <v>8400</v>
      </c>
      <c r="CP60" s="23">
        <f t="shared" ca="1" si="50"/>
        <v>4200</v>
      </c>
      <c r="CQ60" s="23">
        <f t="shared" ca="1" si="55"/>
        <v>27000</v>
      </c>
      <c r="CR60" s="23">
        <f t="shared" ca="1" si="56"/>
        <v>13500</v>
      </c>
      <c r="CS60" s="23">
        <f t="shared" ca="1" si="57"/>
        <v>15600</v>
      </c>
      <c r="CT60" s="23">
        <f t="shared" ca="1" si="58"/>
        <v>7800</v>
      </c>
      <c r="CU60" s="23">
        <f t="shared" ca="1" si="65"/>
        <v>42000</v>
      </c>
      <c r="CV60" s="23">
        <f t="shared" ca="1" si="66"/>
        <v>21000</v>
      </c>
      <c r="CW60" s="23">
        <f t="shared" ca="1" si="109"/>
        <v>63600</v>
      </c>
      <c r="CX60" s="23">
        <f t="shared" ca="1" si="110"/>
        <v>31800</v>
      </c>
      <c r="CY60" s="23">
        <f t="shared" ca="1" si="67"/>
        <v>72000</v>
      </c>
      <c r="CZ60" s="23">
        <f t="shared" ca="1" si="68"/>
        <v>36000</v>
      </c>
      <c r="DA60" s="23">
        <f t="shared" ca="1" si="85"/>
        <v>99000</v>
      </c>
      <c r="DB60" s="23">
        <f t="shared" ca="1" si="86"/>
        <v>49500</v>
      </c>
      <c r="DC60" s="23"/>
      <c r="DD60" s="23"/>
      <c r="DE60" s="23">
        <f t="shared" ca="1" si="87"/>
        <v>240000</v>
      </c>
      <c r="DF60" s="23">
        <f t="shared" ca="1" si="88"/>
        <v>120000</v>
      </c>
      <c r="DG60" s="23">
        <f t="shared" ca="1" si="93"/>
        <v>120000</v>
      </c>
      <c r="DH60" s="23">
        <f t="shared" ca="1" si="94"/>
        <v>60000</v>
      </c>
      <c r="DI60" s="23">
        <f t="shared" ca="1" si="105"/>
        <v>127200</v>
      </c>
      <c r="DJ60" s="23">
        <f t="shared" ca="1" si="106"/>
        <v>63600</v>
      </c>
      <c r="DK60" s="23">
        <f t="shared" ca="1" si="113"/>
        <v>63600</v>
      </c>
      <c r="DL60" s="23">
        <f t="shared" ca="1" si="114"/>
        <v>31800</v>
      </c>
      <c r="DM60" s="23">
        <f t="shared" ca="1" si="117"/>
        <v>150000</v>
      </c>
      <c r="DN60" s="23">
        <f t="shared" ca="1" si="118"/>
        <v>75000</v>
      </c>
      <c r="DO60" s="23">
        <f t="shared" ca="1" si="119"/>
        <v>66000</v>
      </c>
      <c r="DP60" s="23">
        <f t="shared" ca="1" si="120"/>
        <v>33000</v>
      </c>
      <c r="DQ60" s="23">
        <f t="shared" ca="1" si="133"/>
        <v>129600</v>
      </c>
      <c r="DR60" s="23">
        <f t="shared" ca="1" si="134"/>
        <v>64800</v>
      </c>
      <c r="DS60" s="228">
        <f t="shared" ca="1" si="30"/>
        <v>610200</v>
      </c>
      <c r="DT60" s="93">
        <f t="shared" ca="1" si="31"/>
        <v>1450800</v>
      </c>
      <c r="DU60" s="228">
        <f t="shared" ca="1" si="32"/>
        <v>2117700</v>
      </c>
      <c r="DZ60" s="23">
        <f t="shared" ca="1" si="61"/>
        <v>60000</v>
      </c>
      <c r="EA60" s="23">
        <f t="shared" ca="1" si="62"/>
        <v>30000</v>
      </c>
      <c r="EB60" s="23">
        <f t="shared" ca="1" si="71"/>
        <v>26400</v>
      </c>
      <c r="EC60" s="23">
        <f t="shared" ca="1" si="72"/>
        <v>13200</v>
      </c>
      <c r="ED60" s="23">
        <f t="shared" ca="1" si="97"/>
        <v>120000</v>
      </c>
      <c r="EE60" s="23">
        <f t="shared" ca="1" si="98"/>
        <v>60000</v>
      </c>
      <c r="EF60" s="23">
        <f t="shared" ca="1" si="125"/>
        <v>168000</v>
      </c>
      <c r="EG60" s="23">
        <f t="shared" ca="1" si="126"/>
        <v>84000</v>
      </c>
      <c r="EH60" s="23">
        <f t="shared" ca="1" si="107"/>
        <v>60000</v>
      </c>
      <c r="EI60" s="23">
        <f t="shared" ca="1" si="108"/>
        <v>30000</v>
      </c>
      <c r="EJ60" s="23">
        <f t="shared" ca="1" si="121"/>
        <v>60000</v>
      </c>
      <c r="EK60" s="23">
        <f t="shared" ca="1" si="122"/>
        <v>30000</v>
      </c>
      <c r="EL60" s="23">
        <f t="shared" ca="1" si="131"/>
        <v>120000</v>
      </c>
      <c r="EM60" s="23">
        <f t="shared" ca="1" si="132"/>
        <v>60000</v>
      </c>
      <c r="EN60" s="228">
        <f t="shared" ca="1" si="16"/>
        <v>39600</v>
      </c>
      <c r="EO60" s="93">
        <f t="shared" ca="1" si="17"/>
        <v>489600</v>
      </c>
      <c r="EP60" s="93">
        <f t="shared" ca="1" si="18"/>
        <v>921600</v>
      </c>
    </row>
    <row r="61" spans="1:146" x14ac:dyDescent="0.2">
      <c r="A61" s="172">
        <f ca="1">VLOOKUP($D61,Curves!$A$2:$I$1700,9)</f>
        <v>5.6894446320410998E-2</v>
      </c>
      <c r="B61" s="86">
        <f t="shared" ca="1" si="0"/>
        <v>0.78199722807348393</v>
      </c>
      <c r="C61" s="86">
        <f t="shared" si="1"/>
        <v>30</v>
      </c>
      <c r="D61" s="139">
        <v>38504</v>
      </c>
      <c r="E61" s="173">
        <f ca="1">VLOOKUP($D61,Curves!$A$2:$H$1700,2)*$B61</f>
        <v>3.0927990370306291</v>
      </c>
      <c r="F61" s="172">
        <f ca="1">VLOOKUP($D61,Curves!$A$2:$H$1700,3)*$B61</f>
        <v>0.52393814280923423</v>
      </c>
      <c r="G61" s="172">
        <f ca="1">VLOOKUP($D61,Curves!$A$2:$H$1700,7)*$B61</f>
        <v>-0.18376934859726871</v>
      </c>
      <c r="H61" s="172">
        <f ca="1">VLOOKUP($D61,Curves!$A$2:$H$1700,5)*$B61</f>
        <v>7.8199722807348396E-3</v>
      </c>
      <c r="I61" s="172">
        <f ca="1">VLOOKUP($D61,Curves!$A$2:$H$1700,4)*$B61</f>
        <v>-0.27760901596608678</v>
      </c>
      <c r="J61" s="174">
        <f ca="1">VLOOKUP($D61,Curves!$A$2:$H$1700,8)*$B61</f>
        <v>0.44573842000188579</v>
      </c>
      <c r="K61" s="172">
        <f t="shared" ca="1" si="2"/>
        <v>23.113925157984067</v>
      </c>
      <c r="L61" s="140">
        <f ca="1">VLOOKUP($D61,Curves!$N$2:$T$2600,2)*$B61</f>
        <v>49.349420872310546</v>
      </c>
      <c r="M61" s="141">
        <f ca="1">VLOOKUP($D61,Curves!$N$2:$T$2600,3)*$B61</f>
        <v>24.674710436155273</v>
      </c>
      <c r="N61" s="181">
        <f t="shared" ca="1" si="3"/>
        <v>1</v>
      </c>
      <c r="O61" s="182">
        <f t="shared" ca="1" si="4"/>
        <v>1</v>
      </c>
      <c r="P61" s="173">
        <f t="shared" ca="1" si="5"/>
        <v>28.539030927743859</v>
      </c>
      <c r="Q61" s="140">
        <f ca="1">VLOOKUP($D61,Curves!$N$2:$T$2600,4)*$B61</f>
        <v>49.349420872310546</v>
      </c>
      <c r="R61" s="141">
        <f ca="1">VLOOKUP($D61,Curves!$N$2:$T$2600,5)*$B61</f>
        <v>24.674710436155273</v>
      </c>
      <c r="S61" s="181">
        <f t="shared" ca="1" si="6"/>
        <v>1</v>
      </c>
      <c r="T61" s="182">
        <f t="shared" ca="1" si="7"/>
        <v>0</v>
      </c>
      <c r="U61" s="151">
        <f t="shared" ca="1" si="8"/>
        <v>23.817722663250201</v>
      </c>
      <c r="V61" s="151">
        <f t="shared" ca="1" si="9"/>
        <v>25.25464256983523</v>
      </c>
      <c r="W61" s="151">
        <f t="shared" ca="1" si="10"/>
        <v>23.113925157984067</v>
      </c>
      <c r="X61" s="343">
        <f ca="1">VLOOKUP($D61,[2]CurveFetch!$D$8:$S$13000,16,0)*$B61</f>
        <v>49.349420872310546</v>
      </c>
      <c r="Y61" s="141">
        <f ca="1">VLOOKUP($D61,Curves!$N$2:$T$2600,7)*$B61</f>
        <v>24.674710436155273</v>
      </c>
      <c r="Z61" s="200">
        <f t="shared" ca="1" si="11"/>
        <v>1</v>
      </c>
      <c r="AA61" s="181">
        <f t="shared" ca="1" si="12"/>
        <v>1</v>
      </c>
      <c r="AB61" s="181">
        <f t="shared" ca="1" si="13"/>
        <v>1</v>
      </c>
      <c r="AC61" s="181">
        <f t="shared" ca="1" si="13"/>
        <v>1</v>
      </c>
      <c r="AD61" s="181">
        <f t="shared" ca="1" si="14"/>
        <v>1</v>
      </c>
      <c r="AE61" s="182">
        <f t="shared" ca="1" si="15"/>
        <v>1</v>
      </c>
      <c r="AF61" s="23">
        <f t="shared" ca="1" si="41"/>
        <v>5880</v>
      </c>
      <c r="AG61" s="23">
        <f t="shared" ca="1" si="42"/>
        <v>5880</v>
      </c>
      <c r="AH61" s="23">
        <f t="shared" ca="1" si="63"/>
        <v>48000</v>
      </c>
      <c r="AI61" s="23">
        <f t="shared" ca="1" si="64"/>
        <v>48000</v>
      </c>
      <c r="AJ61" s="23">
        <f t="shared" ca="1" si="79"/>
        <v>54000</v>
      </c>
      <c r="AK61" s="23">
        <f t="shared" ca="1" si="80"/>
        <v>54000</v>
      </c>
      <c r="AL61" s="23">
        <f t="shared" ca="1" si="89"/>
        <v>60000</v>
      </c>
      <c r="AM61" s="23">
        <f t="shared" ca="1" si="90"/>
        <v>30000</v>
      </c>
      <c r="AN61" s="23">
        <f t="shared" ca="1" si="99"/>
        <v>60000</v>
      </c>
      <c r="AO61" s="23">
        <f t="shared" ca="1" si="100"/>
        <v>30000</v>
      </c>
      <c r="AP61" s="23">
        <f t="shared" ca="1" si="91"/>
        <v>86400</v>
      </c>
      <c r="AQ61" s="23">
        <f t="shared" ca="1" si="92"/>
        <v>30000</v>
      </c>
      <c r="AR61" s="23">
        <f t="shared" ca="1" si="103"/>
        <v>61200</v>
      </c>
      <c r="AS61" s="23">
        <f t="shared" ca="1" si="104"/>
        <v>30600</v>
      </c>
      <c r="AT61" s="23">
        <f t="shared" ca="1" si="123"/>
        <v>132000</v>
      </c>
      <c r="AU61" s="23">
        <f t="shared" ca="1" si="124"/>
        <v>66000</v>
      </c>
      <c r="AV61" s="228">
        <f t="shared" ca="1" si="19"/>
        <v>218160</v>
      </c>
      <c r="AW61" s="26">
        <f t="shared" ca="1" si="20"/>
        <v>711960</v>
      </c>
      <c r="AX61" s="228">
        <f t="shared" ca="1" si="21"/>
        <v>801960</v>
      </c>
      <c r="AY61" s="23">
        <f t="shared" ca="1" si="35"/>
        <v>62400</v>
      </c>
      <c r="AZ61" s="23">
        <f t="shared" ca="1" si="36"/>
        <v>0</v>
      </c>
      <c r="BA61" s="23">
        <f t="shared" ca="1" si="43"/>
        <v>60000</v>
      </c>
      <c r="BB61" s="23">
        <f t="shared" ca="1" si="44"/>
        <v>0</v>
      </c>
      <c r="BC61" s="23">
        <f t="shared" ca="1" si="37"/>
        <v>10560</v>
      </c>
      <c r="BD61" s="23">
        <f t="shared" ca="1" si="38"/>
        <v>0</v>
      </c>
      <c r="BE61" s="23">
        <f t="shared" ca="1" si="47"/>
        <v>6120</v>
      </c>
      <c r="BF61" s="23">
        <f t="shared" ca="1" si="48"/>
        <v>0</v>
      </c>
      <c r="BG61" s="23">
        <f t="shared" ca="1" si="53"/>
        <v>20400</v>
      </c>
      <c r="BH61" s="23">
        <f t="shared" ca="1" si="54"/>
        <v>0</v>
      </c>
      <c r="BI61" s="23">
        <f t="shared" ca="1" si="75"/>
        <v>105600</v>
      </c>
      <c r="BJ61" s="23">
        <f t="shared" ca="1" si="76"/>
        <v>0</v>
      </c>
      <c r="BK61" s="23">
        <f t="shared" ca="1" si="77"/>
        <v>127200</v>
      </c>
      <c r="BL61" s="23">
        <f t="shared" ca="1" si="78"/>
        <v>0</v>
      </c>
      <c r="BM61" s="23">
        <f t="shared" ca="1" si="81"/>
        <v>60000</v>
      </c>
      <c r="BN61" s="23">
        <f t="shared" ca="1" si="82"/>
        <v>0</v>
      </c>
      <c r="BO61" s="23">
        <f t="shared" ca="1" si="101"/>
        <v>63600</v>
      </c>
      <c r="BP61" s="23">
        <f t="shared" ca="1" si="102"/>
        <v>0</v>
      </c>
      <c r="BQ61" s="23">
        <f t="shared" ca="1" si="111"/>
        <v>62400</v>
      </c>
      <c r="BR61" s="23">
        <f t="shared" ca="1" si="112"/>
        <v>0</v>
      </c>
      <c r="BS61" s="23">
        <f t="shared" ca="1" si="127"/>
        <v>132000</v>
      </c>
      <c r="BT61" s="23">
        <f t="shared" ca="1" si="128"/>
        <v>0</v>
      </c>
      <c r="BU61" s="23">
        <f t="shared" ca="1" si="129"/>
        <v>120000</v>
      </c>
      <c r="BV61" s="23">
        <f t="shared" ca="1" si="130"/>
        <v>0</v>
      </c>
      <c r="BW61" s="389">
        <f t="shared" ca="1" si="22"/>
        <v>371880</v>
      </c>
      <c r="BX61" s="224">
        <f t="shared" ca="1" si="23"/>
        <v>623880</v>
      </c>
      <c r="BY61" s="93">
        <f t="shared" ca="1" si="24"/>
        <v>830280</v>
      </c>
      <c r="BZ61" s="23">
        <f t="shared" ca="1" si="51"/>
        <v>125760</v>
      </c>
      <c r="CA61" s="23">
        <f t="shared" ca="1" si="52"/>
        <v>62880</v>
      </c>
      <c r="CB61" s="23">
        <f t="shared" ca="1" si="83"/>
        <v>115200</v>
      </c>
      <c r="CC61" s="23">
        <f t="shared" ca="1" si="84"/>
        <v>57600</v>
      </c>
      <c r="CD61" s="23">
        <f t="shared" ca="1" si="115"/>
        <v>120000</v>
      </c>
      <c r="CE61" s="23">
        <f t="shared" ca="1" si="116"/>
        <v>60000</v>
      </c>
      <c r="CF61" s="228">
        <f t="shared" ca="1" si="25"/>
        <v>188640</v>
      </c>
      <c r="CG61" s="224">
        <f t="shared" ca="1" si="26"/>
        <v>361440</v>
      </c>
      <c r="CH61" s="228">
        <f t="shared" ca="1" si="27"/>
        <v>541440</v>
      </c>
      <c r="CI61" s="23">
        <f t="shared" ca="1" si="28"/>
        <v>65400</v>
      </c>
      <c r="CJ61" s="23">
        <f t="shared" ca="1" si="29"/>
        <v>32700</v>
      </c>
      <c r="CK61" s="23">
        <f t="shared" ca="1" si="33"/>
        <v>62400</v>
      </c>
      <c r="CL61" s="23">
        <f t="shared" ca="1" si="34"/>
        <v>31200</v>
      </c>
      <c r="CM61" s="23">
        <f t="shared" ca="1" si="39"/>
        <v>60000</v>
      </c>
      <c r="CN61" s="23">
        <f t="shared" ca="1" si="40"/>
        <v>30000</v>
      </c>
      <c r="CO61" s="23">
        <f t="shared" ca="1" si="49"/>
        <v>8400</v>
      </c>
      <c r="CP61" s="23">
        <f t="shared" ca="1" si="50"/>
        <v>4200</v>
      </c>
      <c r="CQ61" s="23">
        <f t="shared" ca="1" si="55"/>
        <v>27000</v>
      </c>
      <c r="CR61" s="23">
        <f t="shared" ca="1" si="56"/>
        <v>13500</v>
      </c>
      <c r="CS61" s="23">
        <f t="shared" ca="1" si="57"/>
        <v>15600</v>
      </c>
      <c r="CT61" s="23">
        <f t="shared" ca="1" si="58"/>
        <v>7800</v>
      </c>
      <c r="CU61" s="23">
        <f t="shared" ca="1" si="65"/>
        <v>42000</v>
      </c>
      <c r="CV61" s="23">
        <f t="shared" ca="1" si="66"/>
        <v>21000</v>
      </c>
      <c r="CW61" s="23">
        <f t="shared" ca="1" si="109"/>
        <v>63600</v>
      </c>
      <c r="CX61" s="23">
        <f t="shared" ca="1" si="110"/>
        <v>31800</v>
      </c>
      <c r="CY61" s="23">
        <f t="shared" ca="1" si="67"/>
        <v>72000</v>
      </c>
      <c r="CZ61" s="23">
        <f t="shared" ca="1" si="68"/>
        <v>36000</v>
      </c>
      <c r="DA61" s="23">
        <f t="shared" ca="1" si="85"/>
        <v>99000</v>
      </c>
      <c r="DB61" s="23">
        <f t="shared" ca="1" si="86"/>
        <v>49500</v>
      </c>
      <c r="DC61" s="23"/>
      <c r="DD61" s="23"/>
      <c r="DE61" s="23">
        <f t="shared" ca="1" si="87"/>
        <v>240000</v>
      </c>
      <c r="DF61" s="23">
        <f t="shared" ca="1" si="88"/>
        <v>120000</v>
      </c>
      <c r="DG61" s="23">
        <f t="shared" ca="1" si="93"/>
        <v>120000</v>
      </c>
      <c r="DH61" s="23">
        <f t="shared" ca="1" si="94"/>
        <v>60000</v>
      </c>
      <c r="DI61" s="23">
        <f t="shared" ca="1" si="105"/>
        <v>127200</v>
      </c>
      <c r="DJ61" s="23">
        <f t="shared" ca="1" si="106"/>
        <v>63600</v>
      </c>
      <c r="DK61" s="23">
        <f t="shared" ca="1" si="113"/>
        <v>63600</v>
      </c>
      <c r="DL61" s="23">
        <f t="shared" ca="1" si="114"/>
        <v>31800</v>
      </c>
      <c r="DM61" s="23">
        <f t="shared" ca="1" si="117"/>
        <v>150000</v>
      </c>
      <c r="DN61" s="23">
        <f t="shared" ca="1" si="118"/>
        <v>75000</v>
      </c>
      <c r="DO61" s="23">
        <f t="shared" ca="1" si="119"/>
        <v>66000</v>
      </c>
      <c r="DP61" s="23">
        <f t="shared" ca="1" si="120"/>
        <v>33000</v>
      </c>
      <c r="DQ61" s="23">
        <f t="shared" ca="1" si="133"/>
        <v>129600</v>
      </c>
      <c r="DR61" s="23">
        <f t="shared" ca="1" si="134"/>
        <v>64800</v>
      </c>
      <c r="DS61" s="228">
        <f t="shared" ca="1" si="30"/>
        <v>610200</v>
      </c>
      <c r="DT61" s="93">
        <f t="shared" ca="1" si="31"/>
        <v>1450800</v>
      </c>
      <c r="DU61" s="228">
        <f t="shared" ca="1" si="32"/>
        <v>2117700</v>
      </c>
      <c r="DZ61" s="23">
        <f t="shared" ca="1" si="61"/>
        <v>60000</v>
      </c>
      <c r="EA61" s="23">
        <f t="shared" ca="1" si="62"/>
        <v>30000</v>
      </c>
      <c r="EB61" s="23">
        <f t="shared" ca="1" si="71"/>
        <v>26400</v>
      </c>
      <c r="EC61" s="23">
        <f t="shared" ca="1" si="72"/>
        <v>13200</v>
      </c>
      <c r="ED61" s="23">
        <f t="shared" ca="1" si="97"/>
        <v>120000</v>
      </c>
      <c r="EE61" s="23">
        <f t="shared" ca="1" si="98"/>
        <v>60000</v>
      </c>
      <c r="EF61" s="23">
        <f t="shared" ca="1" si="125"/>
        <v>168000</v>
      </c>
      <c r="EG61" s="23">
        <f t="shared" ca="1" si="126"/>
        <v>84000</v>
      </c>
      <c r="EH61" s="23">
        <f t="shared" ca="1" si="107"/>
        <v>60000</v>
      </c>
      <c r="EI61" s="23">
        <f t="shared" ca="1" si="108"/>
        <v>30000</v>
      </c>
      <c r="EJ61" s="23">
        <f t="shared" ca="1" si="121"/>
        <v>60000</v>
      </c>
      <c r="EK61" s="23">
        <f t="shared" ca="1" si="122"/>
        <v>30000</v>
      </c>
      <c r="EL61" s="23">
        <f t="shared" ca="1" si="131"/>
        <v>120000</v>
      </c>
      <c r="EM61" s="23">
        <f t="shared" ca="1" si="132"/>
        <v>60000</v>
      </c>
      <c r="EN61" s="228">
        <f t="shared" ca="1" si="16"/>
        <v>39600</v>
      </c>
      <c r="EO61" s="93">
        <f t="shared" ca="1" si="17"/>
        <v>489600</v>
      </c>
      <c r="EP61" s="93">
        <f t="shared" ca="1" si="18"/>
        <v>921600</v>
      </c>
    </row>
    <row r="62" spans="1:146" x14ac:dyDescent="0.2">
      <c r="A62" s="172">
        <f ca="1">VLOOKUP($D62,Curves!$A$2:$I$1700,9)</f>
        <v>5.6959271847239E-2</v>
      </c>
      <c r="B62" s="86">
        <f t="shared" ca="1" si="0"/>
        <v>0.77818315285157591</v>
      </c>
      <c r="C62" s="86">
        <f t="shared" si="1"/>
        <v>31</v>
      </c>
      <c r="D62" s="139">
        <v>38534</v>
      </c>
      <c r="E62" s="173">
        <f ca="1">VLOOKUP($D62,Curves!$A$2:$H$1700,2)*$B62</f>
        <v>3.1010598641135299</v>
      </c>
      <c r="F62" s="172">
        <f ca="1">VLOOKUP($D62,Curves!$A$2:$H$1700,3)*$B62</f>
        <v>0.52138271241055589</v>
      </c>
      <c r="G62" s="172">
        <f ca="1">VLOOKUP($D62,Curves!$A$2:$H$1700,7)*$B62</f>
        <v>-0.18287304092012033</v>
      </c>
      <c r="H62" s="172">
        <f ca="1">VLOOKUP($D62,Curves!$A$2:$H$1700,5)*$B62</f>
        <v>7.7818315285157593E-3</v>
      </c>
      <c r="I62" s="172">
        <f ca="1">VLOOKUP($D62,Curves!$A$2:$H$1700,4)*$B62</f>
        <v>-0.27625501926230944</v>
      </c>
      <c r="J62" s="174">
        <f ca="1">VLOOKUP($D62,Curves!$A$2:$H$1700,8)*$B62</f>
        <v>0.44356439712539825</v>
      </c>
      <c r="K62" s="172">
        <f t="shared" ca="1" si="2"/>
        <v>23.186036336384152</v>
      </c>
      <c r="L62" s="140">
        <f ca="1">VLOOKUP($D62,Curves!$N$2:$T$2600,2)*$B62</f>
        <v>59.403544792708473</v>
      </c>
      <c r="M62" s="141">
        <f ca="1">VLOOKUP($D62,Curves!$N$2:$T$2600,3)*$B62</f>
        <v>29.701772396354237</v>
      </c>
      <c r="N62" s="181">
        <f t="shared" ca="1" si="3"/>
        <v>1</v>
      </c>
      <c r="O62" s="182">
        <f t="shared" ca="1" si="4"/>
        <v>1</v>
      </c>
      <c r="P62" s="173">
        <f t="shared" ca="1" si="5"/>
        <v>28.584681959291959</v>
      </c>
      <c r="Q62" s="140">
        <f ca="1">VLOOKUP($D62,Curves!$N$2:$T$2600,4)*$B62</f>
        <v>59.403544792708473</v>
      </c>
      <c r="R62" s="141">
        <f ca="1">VLOOKUP($D62,Curves!$N$2:$T$2600,5)*$B62</f>
        <v>29.701772396354237</v>
      </c>
      <c r="S62" s="181">
        <f t="shared" ca="1" si="6"/>
        <v>1</v>
      </c>
      <c r="T62" s="182">
        <f t="shared" ca="1" si="7"/>
        <v>1</v>
      </c>
      <c r="U62" s="151">
        <f t="shared" ca="1" si="8"/>
        <v>23.886401173950571</v>
      </c>
      <c r="V62" s="151">
        <f t="shared" ca="1" si="9"/>
        <v>25.316312717315341</v>
      </c>
      <c r="W62" s="151">
        <f t="shared" ca="1" si="10"/>
        <v>23.186036336384152</v>
      </c>
      <c r="X62" s="343">
        <f ca="1">VLOOKUP($D62,[2]CurveFetch!$D$8:$S$13000,16,0)*$B62</f>
        <v>59.403544792708473</v>
      </c>
      <c r="Y62" s="141">
        <f ca="1">VLOOKUP($D62,Curves!$N$2:$T$2600,7)*$B62</f>
        <v>29.701772396354237</v>
      </c>
      <c r="Z62" s="200">
        <f t="shared" ca="1" si="11"/>
        <v>1</v>
      </c>
      <c r="AA62" s="181">
        <f t="shared" ca="1" si="12"/>
        <v>1</v>
      </c>
      <c r="AB62" s="181">
        <f t="shared" ca="1" si="13"/>
        <v>1</v>
      </c>
      <c r="AC62" s="181">
        <f t="shared" ca="1" si="13"/>
        <v>1</v>
      </c>
      <c r="AD62" s="181">
        <f t="shared" ca="1" si="14"/>
        <v>1</v>
      </c>
      <c r="AE62" s="182">
        <f t="shared" ca="1" si="15"/>
        <v>1</v>
      </c>
      <c r="AF62" s="23">
        <f t="shared" ca="1" si="41"/>
        <v>5880</v>
      </c>
      <c r="AG62" s="23">
        <f t="shared" ca="1" si="42"/>
        <v>5880</v>
      </c>
      <c r="AH62" s="23">
        <f t="shared" ca="1" si="63"/>
        <v>48000</v>
      </c>
      <c r="AI62" s="23">
        <f t="shared" ca="1" si="64"/>
        <v>48000</v>
      </c>
      <c r="AJ62" s="23">
        <f t="shared" ca="1" si="79"/>
        <v>54000</v>
      </c>
      <c r="AK62" s="23">
        <f t="shared" ca="1" si="80"/>
        <v>54000</v>
      </c>
      <c r="AL62" s="23">
        <f t="shared" ca="1" si="89"/>
        <v>60000</v>
      </c>
      <c r="AM62" s="23">
        <f t="shared" ca="1" si="90"/>
        <v>30000</v>
      </c>
      <c r="AN62" s="23">
        <f t="shared" ca="1" si="99"/>
        <v>60000</v>
      </c>
      <c r="AO62" s="23">
        <f t="shared" ca="1" si="100"/>
        <v>30000</v>
      </c>
      <c r="AP62" s="23">
        <f t="shared" ca="1" si="91"/>
        <v>86400</v>
      </c>
      <c r="AQ62" s="23">
        <f t="shared" ca="1" si="92"/>
        <v>30000</v>
      </c>
      <c r="AR62" s="23">
        <f t="shared" ca="1" si="103"/>
        <v>61200</v>
      </c>
      <c r="AS62" s="23">
        <f t="shared" ca="1" si="104"/>
        <v>30600</v>
      </c>
      <c r="AT62" s="23">
        <f t="shared" ca="1" si="123"/>
        <v>132000</v>
      </c>
      <c r="AU62" s="23">
        <f t="shared" ca="1" si="124"/>
        <v>66000</v>
      </c>
      <c r="AV62" s="228">
        <f t="shared" ca="1" si="19"/>
        <v>218160</v>
      </c>
      <c r="AW62" s="26">
        <f t="shared" ca="1" si="20"/>
        <v>711960</v>
      </c>
      <c r="AX62" s="228">
        <f t="shared" ca="1" si="21"/>
        <v>801960</v>
      </c>
      <c r="AY62" s="23">
        <f t="shared" ca="1" si="35"/>
        <v>62400</v>
      </c>
      <c r="AZ62" s="23">
        <f t="shared" ca="1" si="36"/>
        <v>31200</v>
      </c>
      <c r="BA62" s="23">
        <f t="shared" ca="1" si="43"/>
        <v>60000</v>
      </c>
      <c r="BB62" s="23">
        <f t="shared" ca="1" si="44"/>
        <v>30000</v>
      </c>
      <c r="BC62" s="23">
        <f t="shared" ca="1" si="37"/>
        <v>10560</v>
      </c>
      <c r="BD62" s="23">
        <f t="shared" ca="1" si="38"/>
        <v>5280</v>
      </c>
      <c r="BE62" s="23">
        <f t="shared" ca="1" si="47"/>
        <v>6120</v>
      </c>
      <c r="BF62" s="23">
        <f t="shared" ca="1" si="48"/>
        <v>3060</v>
      </c>
      <c r="BG62" s="23">
        <f t="shared" ca="1" si="53"/>
        <v>20400</v>
      </c>
      <c r="BH62" s="23">
        <f t="shared" ca="1" si="54"/>
        <v>10200</v>
      </c>
      <c r="BI62" s="23">
        <f t="shared" ca="1" si="75"/>
        <v>105600</v>
      </c>
      <c r="BJ62" s="23">
        <f t="shared" ca="1" si="76"/>
        <v>52800</v>
      </c>
      <c r="BK62" s="23">
        <f t="shared" ca="1" si="77"/>
        <v>127200</v>
      </c>
      <c r="BL62" s="23">
        <f t="shared" ca="1" si="78"/>
        <v>63600</v>
      </c>
      <c r="BM62" s="23">
        <f t="shared" ca="1" si="81"/>
        <v>60000</v>
      </c>
      <c r="BN62" s="23">
        <f t="shared" ca="1" si="82"/>
        <v>30000</v>
      </c>
      <c r="BO62" s="23">
        <f t="shared" ca="1" si="101"/>
        <v>63600</v>
      </c>
      <c r="BP62" s="23">
        <f t="shared" ca="1" si="102"/>
        <v>31800</v>
      </c>
      <c r="BQ62" s="23">
        <f t="shared" ca="1" si="111"/>
        <v>62400</v>
      </c>
      <c r="BR62" s="23">
        <f t="shared" ca="1" si="112"/>
        <v>31200</v>
      </c>
      <c r="BS62" s="23">
        <f t="shared" ca="1" si="127"/>
        <v>132000</v>
      </c>
      <c r="BT62" s="23">
        <f t="shared" ca="1" si="128"/>
        <v>66000</v>
      </c>
      <c r="BU62" s="23">
        <f t="shared" ca="1" si="129"/>
        <v>120000</v>
      </c>
      <c r="BV62" s="23">
        <f t="shared" ca="1" si="130"/>
        <v>60000</v>
      </c>
      <c r="BW62" s="389">
        <f t="shared" ca="1" si="22"/>
        <v>557820</v>
      </c>
      <c r="BX62" s="224">
        <f t="shared" ca="1" si="23"/>
        <v>935820</v>
      </c>
      <c r="BY62" s="93">
        <f t="shared" ca="1" si="24"/>
        <v>1245420</v>
      </c>
      <c r="BZ62" s="23">
        <f t="shared" ca="1" si="51"/>
        <v>125760</v>
      </c>
      <c r="CA62" s="23">
        <f t="shared" ca="1" si="52"/>
        <v>62880</v>
      </c>
      <c r="CB62" s="23">
        <f t="shared" ca="1" si="83"/>
        <v>115200</v>
      </c>
      <c r="CC62" s="23">
        <f t="shared" ca="1" si="84"/>
        <v>57600</v>
      </c>
      <c r="CD62" s="23">
        <f t="shared" ca="1" si="115"/>
        <v>120000</v>
      </c>
      <c r="CE62" s="23">
        <f t="shared" ca="1" si="116"/>
        <v>60000</v>
      </c>
      <c r="CF62" s="228">
        <f t="shared" ca="1" si="25"/>
        <v>188640</v>
      </c>
      <c r="CG62" s="224">
        <f t="shared" ca="1" si="26"/>
        <v>361440</v>
      </c>
      <c r="CH62" s="228">
        <f t="shared" ca="1" si="27"/>
        <v>541440</v>
      </c>
      <c r="CI62" s="23">
        <f t="shared" ca="1" si="28"/>
        <v>65400</v>
      </c>
      <c r="CJ62" s="23">
        <f t="shared" ca="1" si="29"/>
        <v>32700</v>
      </c>
      <c r="CK62" s="23">
        <f t="shared" ca="1" si="33"/>
        <v>62400</v>
      </c>
      <c r="CL62" s="23">
        <f t="shared" ca="1" si="34"/>
        <v>31200</v>
      </c>
      <c r="CM62" s="23">
        <f t="shared" ca="1" si="39"/>
        <v>60000</v>
      </c>
      <c r="CN62" s="23">
        <f t="shared" ca="1" si="40"/>
        <v>30000</v>
      </c>
      <c r="CO62" s="23">
        <f t="shared" ca="1" si="49"/>
        <v>8400</v>
      </c>
      <c r="CP62" s="23">
        <f t="shared" ca="1" si="50"/>
        <v>4200</v>
      </c>
      <c r="CQ62" s="23">
        <f t="shared" ca="1" si="55"/>
        <v>27000</v>
      </c>
      <c r="CR62" s="23">
        <f t="shared" ca="1" si="56"/>
        <v>13500</v>
      </c>
      <c r="CS62" s="23">
        <f t="shared" ca="1" si="57"/>
        <v>15600</v>
      </c>
      <c r="CT62" s="23">
        <f t="shared" ca="1" si="58"/>
        <v>7800</v>
      </c>
      <c r="CU62" s="23">
        <f t="shared" ca="1" si="65"/>
        <v>42000</v>
      </c>
      <c r="CV62" s="23">
        <f t="shared" ca="1" si="66"/>
        <v>21000</v>
      </c>
      <c r="CW62" s="23">
        <f t="shared" ca="1" si="109"/>
        <v>63600</v>
      </c>
      <c r="CX62" s="23">
        <f t="shared" ca="1" si="110"/>
        <v>31800</v>
      </c>
      <c r="CY62" s="23">
        <f t="shared" ca="1" si="67"/>
        <v>72000</v>
      </c>
      <c r="CZ62" s="23">
        <f t="shared" ca="1" si="68"/>
        <v>36000</v>
      </c>
      <c r="DA62" s="23">
        <f t="shared" ca="1" si="85"/>
        <v>99000</v>
      </c>
      <c r="DB62" s="23">
        <f t="shared" ca="1" si="86"/>
        <v>49500</v>
      </c>
      <c r="DC62" s="23"/>
      <c r="DD62" s="23"/>
      <c r="DE62" s="23">
        <f t="shared" ca="1" si="87"/>
        <v>240000</v>
      </c>
      <c r="DF62" s="23">
        <f t="shared" ca="1" si="88"/>
        <v>120000</v>
      </c>
      <c r="DG62" s="23">
        <f t="shared" ca="1" si="93"/>
        <v>120000</v>
      </c>
      <c r="DH62" s="23">
        <f t="shared" ca="1" si="94"/>
        <v>60000</v>
      </c>
      <c r="DI62" s="23">
        <f t="shared" ca="1" si="105"/>
        <v>127200</v>
      </c>
      <c r="DJ62" s="23">
        <f t="shared" ca="1" si="106"/>
        <v>63600</v>
      </c>
      <c r="DK62" s="23">
        <f t="shared" ca="1" si="113"/>
        <v>63600</v>
      </c>
      <c r="DL62" s="23">
        <f t="shared" ca="1" si="114"/>
        <v>31800</v>
      </c>
      <c r="DM62" s="23">
        <f t="shared" ca="1" si="117"/>
        <v>150000</v>
      </c>
      <c r="DN62" s="23">
        <f t="shared" ca="1" si="118"/>
        <v>75000</v>
      </c>
      <c r="DO62" s="23">
        <f t="shared" ca="1" si="119"/>
        <v>66000</v>
      </c>
      <c r="DP62" s="23">
        <f t="shared" ca="1" si="120"/>
        <v>33000</v>
      </c>
      <c r="DQ62" s="23">
        <f t="shared" ca="1" si="133"/>
        <v>129600</v>
      </c>
      <c r="DR62" s="23">
        <f t="shared" ca="1" si="134"/>
        <v>64800</v>
      </c>
      <c r="DS62" s="228">
        <f t="shared" ca="1" si="30"/>
        <v>610200</v>
      </c>
      <c r="DT62" s="93">
        <f t="shared" ca="1" si="31"/>
        <v>1450800</v>
      </c>
      <c r="DU62" s="228">
        <f t="shared" ca="1" si="32"/>
        <v>2117700</v>
      </c>
      <c r="DZ62" s="23">
        <f t="shared" ca="1" si="61"/>
        <v>60000</v>
      </c>
      <c r="EA62" s="23">
        <f t="shared" ca="1" si="62"/>
        <v>30000</v>
      </c>
      <c r="EB62" s="23">
        <f t="shared" ca="1" si="71"/>
        <v>26400</v>
      </c>
      <c r="EC62" s="23">
        <f t="shared" ca="1" si="72"/>
        <v>13200</v>
      </c>
      <c r="ED62" s="23">
        <f t="shared" ca="1" si="97"/>
        <v>120000</v>
      </c>
      <c r="EE62" s="23">
        <f t="shared" ca="1" si="98"/>
        <v>60000</v>
      </c>
      <c r="EF62" s="23">
        <f t="shared" ca="1" si="125"/>
        <v>168000</v>
      </c>
      <c r="EG62" s="23">
        <f t="shared" ca="1" si="126"/>
        <v>84000</v>
      </c>
      <c r="EH62" s="23">
        <f t="shared" ca="1" si="107"/>
        <v>60000</v>
      </c>
      <c r="EI62" s="23">
        <f t="shared" ca="1" si="108"/>
        <v>30000</v>
      </c>
      <c r="EJ62" s="23">
        <f t="shared" ca="1" si="121"/>
        <v>60000</v>
      </c>
      <c r="EK62" s="23">
        <f t="shared" ca="1" si="122"/>
        <v>30000</v>
      </c>
      <c r="EL62" s="23">
        <f t="shared" ca="1" si="131"/>
        <v>120000</v>
      </c>
      <c r="EM62" s="23">
        <f t="shared" ca="1" si="132"/>
        <v>60000</v>
      </c>
      <c r="EN62" s="228">
        <f t="shared" ca="1" si="16"/>
        <v>39600</v>
      </c>
      <c r="EO62" s="93">
        <f t="shared" ca="1" si="17"/>
        <v>489600</v>
      </c>
      <c r="EP62" s="93">
        <f t="shared" ca="1" si="18"/>
        <v>921600</v>
      </c>
    </row>
    <row r="63" spans="1:146" x14ac:dyDescent="0.2">
      <c r="A63" s="172">
        <f ca="1">VLOOKUP($D63,Curves!$A$2:$I$1700,9)</f>
        <v>5.7026258226432001E-2</v>
      </c>
      <c r="B63" s="86">
        <f t="shared" ca="1" si="0"/>
        <v>0.77425306898285551</v>
      </c>
      <c r="C63" s="86">
        <f t="shared" si="1"/>
        <v>31</v>
      </c>
      <c r="D63" s="139">
        <v>38565</v>
      </c>
      <c r="E63" s="173">
        <f ca="1">VLOOKUP($D63,Curves!$A$2:$H$1700,2)*$B63</f>
        <v>3.1008835412763363</v>
      </c>
      <c r="F63" s="172">
        <f ca="1">VLOOKUP($D63,Curves!$A$2:$H$1700,3)*$B63</f>
        <v>0.51874955621851326</v>
      </c>
      <c r="G63" s="172">
        <f ca="1">VLOOKUP($D63,Curves!$A$2:$H$1700,7)*$B63</f>
        <v>-0.18194947121097105</v>
      </c>
      <c r="H63" s="172">
        <f ca="1">VLOOKUP($D63,Curves!$A$2:$H$1700,5)*$B63</f>
        <v>7.7425306898285555E-3</v>
      </c>
      <c r="I63" s="172">
        <f ca="1">VLOOKUP($D63,Curves!$A$2:$H$1700,4)*$B63</f>
        <v>-0.27485983948891368</v>
      </c>
      <c r="J63" s="174">
        <f ca="1">VLOOKUP($D63,Curves!$A$2:$H$1700,8)*$B63</f>
        <v>0.44132424932022762</v>
      </c>
      <c r="K63" s="172">
        <f t="shared" ca="1" si="2"/>
        <v>23.19517776340567</v>
      </c>
      <c r="L63" s="140">
        <f ca="1">VLOOKUP($D63,Curves!$N$2:$T$2600,2)*$B63</f>
        <v>66.846067814317607</v>
      </c>
      <c r="M63" s="141">
        <f ca="1">VLOOKUP($D63,Curves!$N$2:$T$2600,3)*$B63</f>
        <v>33.423033907158803</v>
      </c>
      <c r="N63" s="181">
        <f t="shared" ca="1" si="3"/>
        <v>1</v>
      </c>
      <c r="O63" s="182">
        <f t="shared" ca="1" si="4"/>
        <v>1</v>
      </c>
      <c r="P63" s="173">
        <f t="shared" ca="1" si="5"/>
        <v>28.566558429474227</v>
      </c>
      <c r="Q63" s="140">
        <f ca="1">VLOOKUP($D63,Curves!$N$2:$T$2600,4)*$B63</f>
        <v>66.846067814317607</v>
      </c>
      <c r="R63" s="141">
        <f ca="1">VLOOKUP($D63,Curves!$N$2:$T$2600,5)*$B63</f>
        <v>33.423033907158803</v>
      </c>
      <c r="S63" s="181">
        <f t="shared" ca="1" si="6"/>
        <v>1</v>
      </c>
      <c r="T63" s="182">
        <f t="shared" ca="1" si="7"/>
        <v>1</v>
      </c>
      <c r="U63" s="151">
        <f t="shared" ca="1" si="8"/>
        <v>23.892005525490241</v>
      </c>
      <c r="V63" s="151">
        <f t="shared" ca="1" si="9"/>
        <v>25.314695539746236</v>
      </c>
      <c r="W63" s="151">
        <f t="shared" ca="1" si="10"/>
        <v>23.19517776340567</v>
      </c>
      <c r="X63" s="343">
        <f ca="1">VLOOKUP($D63,[2]CurveFetch!$D$8:$S$13000,16,0)*$B63</f>
        <v>66.846067814317607</v>
      </c>
      <c r="Y63" s="141">
        <f ca="1">VLOOKUP($D63,Curves!$N$2:$T$2600,7)*$B63</f>
        <v>33.423033907158803</v>
      </c>
      <c r="Z63" s="200">
        <f t="shared" ca="1" si="11"/>
        <v>1</v>
      </c>
      <c r="AA63" s="181">
        <f t="shared" ca="1" si="12"/>
        <v>1</v>
      </c>
      <c r="AB63" s="181">
        <f t="shared" ca="1" si="13"/>
        <v>1</v>
      </c>
      <c r="AC63" s="181">
        <f t="shared" ca="1" si="13"/>
        <v>1</v>
      </c>
      <c r="AD63" s="181">
        <f t="shared" ca="1" si="14"/>
        <v>1</v>
      </c>
      <c r="AE63" s="182">
        <f t="shared" ca="1" si="15"/>
        <v>1</v>
      </c>
      <c r="AF63" s="23">
        <f t="shared" ca="1" si="41"/>
        <v>5880</v>
      </c>
      <c r="AG63" s="23">
        <f t="shared" ca="1" si="42"/>
        <v>5880</v>
      </c>
      <c r="AH63" s="23">
        <f t="shared" ca="1" si="63"/>
        <v>48000</v>
      </c>
      <c r="AI63" s="23">
        <f t="shared" ca="1" si="64"/>
        <v>48000</v>
      </c>
      <c r="AJ63" s="23">
        <f t="shared" ca="1" si="79"/>
        <v>54000</v>
      </c>
      <c r="AK63" s="23">
        <f t="shared" ca="1" si="80"/>
        <v>54000</v>
      </c>
      <c r="AL63" s="23">
        <f t="shared" ca="1" si="89"/>
        <v>60000</v>
      </c>
      <c r="AM63" s="23">
        <f t="shared" ca="1" si="90"/>
        <v>30000</v>
      </c>
      <c r="AN63" s="23">
        <f t="shared" ca="1" si="99"/>
        <v>60000</v>
      </c>
      <c r="AO63" s="23">
        <f t="shared" ca="1" si="100"/>
        <v>30000</v>
      </c>
      <c r="AP63" s="23">
        <f t="shared" ca="1" si="91"/>
        <v>86400</v>
      </c>
      <c r="AQ63" s="23">
        <f t="shared" ca="1" si="92"/>
        <v>30000</v>
      </c>
      <c r="AR63" s="23">
        <f t="shared" ca="1" si="103"/>
        <v>61200</v>
      </c>
      <c r="AS63" s="23">
        <f t="shared" ca="1" si="104"/>
        <v>30600</v>
      </c>
      <c r="AT63" s="23">
        <f t="shared" ca="1" si="123"/>
        <v>132000</v>
      </c>
      <c r="AU63" s="23">
        <f t="shared" ca="1" si="124"/>
        <v>66000</v>
      </c>
      <c r="AV63" s="228">
        <f t="shared" ca="1" si="19"/>
        <v>218160</v>
      </c>
      <c r="AW63" s="26">
        <f t="shared" ca="1" si="20"/>
        <v>711960</v>
      </c>
      <c r="AX63" s="228">
        <f t="shared" ca="1" si="21"/>
        <v>801960</v>
      </c>
      <c r="AY63" s="23">
        <f t="shared" ca="1" si="35"/>
        <v>62400</v>
      </c>
      <c r="AZ63" s="23">
        <f t="shared" ca="1" si="36"/>
        <v>31200</v>
      </c>
      <c r="BA63" s="23">
        <f t="shared" ca="1" si="43"/>
        <v>60000</v>
      </c>
      <c r="BB63" s="23">
        <f t="shared" ca="1" si="44"/>
        <v>30000</v>
      </c>
      <c r="BC63" s="23">
        <f t="shared" ca="1" si="37"/>
        <v>10560</v>
      </c>
      <c r="BD63" s="23">
        <f t="shared" ca="1" si="38"/>
        <v>5280</v>
      </c>
      <c r="BE63" s="23">
        <f t="shared" ca="1" si="47"/>
        <v>6120</v>
      </c>
      <c r="BF63" s="23">
        <f t="shared" ca="1" si="48"/>
        <v>3060</v>
      </c>
      <c r="BG63" s="23">
        <f t="shared" ca="1" si="53"/>
        <v>20400</v>
      </c>
      <c r="BH63" s="23">
        <f t="shared" ca="1" si="54"/>
        <v>10200</v>
      </c>
      <c r="BI63" s="23">
        <f t="shared" ca="1" si="75"/>
        <v>105600</v>
      </c>
      <c r="BJ63" s="23">
        <f t="shared" ca="1" si="76"/>
        <v>52800</v>
      </c>
      <c r="BK63" s="23">
        <f t="shared" ca="1" si="77"/>
        <v>127200</v>
      </c>
      <c r="BL63" s="23">
        <f t="shared" ca="1" si="78"/>
        <v>63600</v>
      </c>
      <c r="BM63" s="23">
        <f t="shared" ca="1" si="81"/>
        <v>60000</v>
      </c>
      <c r="BN63" s="23">
        <f t="shared" ca="1" si="82"/>
        <v>30000</v>
      </c>
      <c r="BO63" s="23">
        <f t="shared" ca="1" si="101"/>
        <v>63600</v>
      </c>
      <c r="BP63" s="23">
        <f t="shared" ca="1" si="102"/>
        <v>31800</v>
      </c>
      <c r="BQ63" s="23">
        <f t="shared" ca="1" si="111"/>
        <v>62400</v>
      </c>
      <c r="BR63" s="23">
        <f t="shared" ca="1" si="112"/>
        <v>31200</v>
      </c>
      <c r="BS63" s="23">
        <f t="shared" ca="1" si="127"/>
        <v>132000</v>
      </c>
      <c r="BT63" s="23">
        <f t="shared" ca="1" si="128"/>
        <v>66000</v>
      </c>
      <c r="BU63" s="23">
        <f t="shared" ca="1" si="129"/>
        <v>120000</v>
      </c>
      <c r="BV63" s="23">
        <f t="shared" ca="1" si="130"/>
        <v>60000</v>
      </c>
      <c r="BW63" s="389">
        <f t="shared" ca="1" si="22"/>
        <v>557820</v>
      </c>
      <c r="BX63" s="224">
        <f t="shared" ca="1" si="23"/>
        <v>935820</v>
      </c>
      <c r="BY63" s="93">
        <f t="shared" ca="1" si="24"/>
        <v>1245420</v>
      </c>
      <c r="BZ63" s="23">
        <f t="shared" ca="1" si="51"/>
        <v>125760</v>
      </c>
      <c r="CA63" s="23">
        <f t="shared" ca="1" si="52"/>
        <v>62880</v>
      </c>
      <c r="CB63" s="23">
        <f t="shared" ca="1" si="83"/>
        <v>115200</v>
      </c>
      <c r="CC63" s="23">
        <f t="shared" ca="1" si="84"/>
        <v>57600</v>
      </c>
      <c r="CD63" s="23">
        <f t="shared" ca="1" si="115"/>
        <v>120000</v>
      </c>
      <c r="CE63" s="23">
        <f t="shared" ca="1" si="116"/>
        <v>60000</v>
      </c>
      <c r="CF63" s="228">
        <f t="shared" ca="1" si="25"/>
        <v>188640</v>
      </c>
      <c r="CG63" s="224">
        <f t="shared" ca="1" si="26"/>
        <v>361440</v>
      </c>
      <c r="CH63" s="228">
        <f t="shared" ca="1" si="27"/>
        <v>541440</v>
      </c>
      <c r="CI63" s="23">
        <f t="shared" ca="1" si="28"/>
        <v>65400</v>
      </c>
      <c r="CJ63" s="23">
        <f t="shared" ca="1" si="29"/>
        <v>32700</v>
      </c>
      <c r="CK63" s="23">
        <f t="shared" ca="1" si="33"/>
        <v>62400</v>
      </c>
      <c r="CL63" s="23">
        <f t="shared" ca="1" si="34"/>
        <v>31200</v>
      </c>
      <c r="CM63" s="23">
        <f t="shared" ca="1" si="39"/>
        <v>60000</v>
      </c>
      <c r="CN63" s="23">
        <f t="shared" ca="1" si="40"/>
        <v>30000</v>
      </c>
      <c r="CO63" s="23">
        <f t="shared" ca="1" si="49"/>
        <v>8400</v>
      </c>
      <c r="CP63" s="23">
        <f t="shared" ca="1" si="50"/>
        <v>4200</v>
      </c>
      <c r="CQ63" s="23">
        <f t="shared" ca="1" si="55"/>
        <v>27000</v>
      </c>
      <c r="CR63" s="23">
        <f t="shared" ca="1" si="56"/>
        <v>13500</v>
      </c>
      <c r="CS63" s="23">
        <f t="shared" ca="1" si="57"/>
        <v>15600</v>
      </c>
      <c r="CT63" s="23">
        <f t="shared" ca="1" si="58"/>
        <v>7800</v>
      </c>
      <c r="CU63" s="23">
        <f t="shared" ca="1" si="65"/>
        <v>42000</v>
      </c>
      <c r="CV63" s="23">
        <f t="shared" ca="1" si="66"/>
        <v>21000</v>
      </c>
      <c r="CW63" s="23">
        <f t="shared" ca="1" si="109"/>
        <v>63600</v>
      </c>
      <c r="CX63" s="23">
        <f t="shared" ca="1" si="110"/>
        <v>31800</v>
      </c>
      <c r="CY63" s="23">
        <f t="shared" ca="1" si="67"/>
        <v>72000</v>
      </c>
      <c r="CZ63" s="23">
        <f t="shared" ca="1" si="68"/>
        <v>36000</v>
      </c>
      <c r="DA63" s="23">
        <f t="shared" ca="1" si="85"/>
        <v>99000</v>
      </c>
      <c r="DB63" s="23">
        <f t="shared" ca="1" si="86"/>
        <v>49500</v>
      </c>
      <c r="DC63" s="23"/>
      <c r="DD63" s="23"/>
      <c r="DE63" s="23">
        <f t="shared" ca="1" si="87"/>
        <v>240000</v>
      </c>
      <c r="DF63" s="23">
        <f t="shared" ca="1" si="88"/>
        <v>120000</v>
      </c>
      <c r="DG63" s="23">
        <f t="shared" ca="1" si="93"/>
        <v>120000</v>
      </c>
      <c r="DH63" s="23">
        <f t="shared" ca="1" si="94"/>
        <v>60000</v>
      </c>
      <c r="DI63" s="23">
        <f t="shared" ca="1" si="105"/>
        <v>127200</v>
      </c>
      <c r="DJ63" s="23">
        <f t="shared" ca="1" si="106"/>
        <v>63600</v>
      </c>
      <c r="DK63" s="23">
        <f t="shared" ca="1" si="113"/>
        <v>63600</v>
      </c>
      <c r="DL63" s="23">
        <f t="shared" ca="1" si="114"/>
        <v>31800</v>
      </c>
      <c r="DM63" s="23">
        <f t="shared" ca="1" si="117"/>
        <v>150000</v>
      </c>
      <c r="DN63" s="23">
        <f t="shared" ca="1" si="118"/>
        <v>75000</v>
      </c>
      <c r="DO63" s="23">
        <f t="shared" ca="1" si="119"/>
        <v>66000</v>
      </c>
      <c r="DP63" s="23">
        <f t="shared" ca="1" si="120"/>
        <v>33000</v>
      </c>
      <c r="DQ63" s="23">
        <f t="shared" ca="1" si="133"/>
        <v>129600</v>
      </c>
      <c r="DR63" s="23">
        <f t="shared" ca="1" si="134"/>
        <v>64800</v>
      </c>
      <c r="DS63" s="228">
        <f t="shared" ca="1" si="30"/>
        <v>610200</v>
      </c>
      <c r="DT63" s="93">
        <f t="shared" ca="1" si="31"/>
        <v>1450800</v>
      </c>
      <c r="DU63" s="228">
        <f t="shared" ca="1" si="32"/>
        <v>2117700</v>
      </c>
      <c r="DZ63" s="23">
        <f t="shared" ca="1" si="61"/>
        <v>60000</v>
      </c>
      <c r="EA63" s="23">
        <f t="shared" ca="1" si="62"/>
        <v>30000</v>
      </c>
      <c r="EB63" s="23">
        <f t="shared" ca="1" si="71"/>
        <v>26400</v>
      </c>
      <c r="EC63" s="23">
        <f t="shared" ca="1" si="72"/>
        <v>13200</v>
      </c>
      <c r="ED63" s="23">
        <f t="shared" ca="1" si="97"/>
        <v>120000</v>
      </c>
      <c r="EE63" s="23">
        <f t="shared" ca="1" si="98"/>
        <v>60000</v>
      </c>
      <c r="EF63" s="23">
        <f t="shared" ca="1" si="125"/>
        <v>168000</v>
      </c>
      <c r="EG63" s="23">
        <f t="shared" ca="1" si="126"/>
        <v>84000</v>
      </c>
      <c r="EH63" s="23">
        <f t="shared" ca="1" si="107"/>
        <v>60000</v>
      </c>
      <c r="EI63" s="23">
        <f t="shared" ca="1" si="108"/>
        <v>30000</v>
      </c>
      <c r="EJ63" s="23">
        <f t="shared" ca="1" si="121"/>
        <v>60000</v>
      </c>
      <c r="EK63" s="23">
        <f t="shared" ca="1" si="122"/>
        <v>30000</v>
      </c>
      <c r="EL63" s="23">
        <f t="shared" ca="1" si="131"/>
        <v>120000</v>
      </c>
      <c r="EM63" s="23">
        <f t="shared" ca="1" si="132"/>
        <v>60000</v>
      </c>
      <c r="EN63" s="228">
        <f t="shared" ca="1" si="16"/>
        <v>39600</v>
      </c>
      <c r="EO63" s="93">
        <f t="shared" ca="1" si="17"/>
        <v>489600</v>
      </c>
      <c r="EP63" s="93">
        <f t="shared" ca="1" si="18"/>
        <v>921600</v>
      </c>
    </row>
    <row r="64" spans="1:146" x14ac:dyDescent="0.2">
      <c r="A64" s="172">
        <f ca="1">VLOOKUP($D64,Curves!$A$2:$I$1700,9)</f>
        <v>5.7093244607116997E-2</v>
      </c>
      <c r="B64" s="86">
        <f t="shared" ca="1" si="0"/>
        <v>0.77033432430160176</v>
      </c>
      <c r="C64" s="86">
        <f t="shared" si="1"/>
        <v>30</v>
      </c>
      <c r="D64" s="139">
        <v>38596</v>
      </c>
      <c r="E64" s="173">
        <f ca="1">VLOOKUP($D64,Curves!$A$2:$H$1700,2)*$B64</f>
        <v>3.1013659896382486</v>
      </c>
      <c r="F64" s="172">
        <f ca="1">VLOOKUP($D64,Curves!$A$2:$H$1700,3)*$B64</f>
        <v>0.51612399728207325</v>
      </c>
      <c r="G64" s="172">
        <f ca="1">VLOOKUP($D64,Curves!$A$2:$H$1700,7)*$B64</f>
        <v>-0.1810285662108764</v>
      </c>
      <c r="H64" s="172">
        <f ca="1">VLOOKUP($D64,Curves!$A$2:$H$1700,5)*$B64</f>
        <v>7.7033432430160175E-3</v>
      </c>
      <c r="I64" s="172">
        <f ca="1">VLOOKUP($D64,Curves!$A$2:$H$1700,4)*$B64</f>
        <v>-0.27346868512706862</v>
      </c>
      <c r="J64" s="174">
        <f ca="1">VLOOKUP($D64,Curves!$A$2:$H$1700,8)*$B64</f>
        <v>0.43909056485191295</v>
      </c>
      <c r="K64" s="172">
        <f t="shared" ca="1" si="2"/>
        <v>23.209229783833848</v>
      </c>
      <c r="L64" s="140">
        <f ca="1">VLOOKUP($D64,Curves!$N$2:$T$2600,2)*$B64</f>
        <v>51.10105180373592</v>
      </c>
      <c r="M64" s="141">
        <f ca="1">VLOOKUP($D64,Curves!$N$2:$T$2600,3)*$B64</f>
        <v>25.55052590186796</v>
      </c>
      <c r="N64" s="181">
        <f t="shared" ca="1" si="3"/>
        <v>1</v>
      </c>
      <c r="O64" s="182">
        <f t="shared" ca="1" si="4"/>
        <v>1</v>
      </c>
      <c r="P64" s="173">
        <f t="shared" ca="1" si="5"/>
        <v>28.553424158676211</v>
      </c>
      <c r="Q64" s="140">
        <f ca="1">VLOOKUP($D64,Curves!$N$2:$T$2600,4)*$B64</f>
        <v>51.10105180373592</v>
      </c>
      <c r="R64" s="141">
        <f ca="1">VLOOKUP($D64,Curves!$N$2:$T$2600,5)*$B64</f>
        <v>25.55052590186796</v>
      </c>
      <c r="S64" s="181">
        <f t="shared" ca="1" si="6"/>
        <v>1</v>
      </c>
      <c r="T64" s="182">
        <f t="shared" ca="1" si="7"/>
        <v>0</v>
      </c>
      <c r="U64" s="151">
        <f t="shared" ca="1" si="8"/>
        <v>23.902530675705293</v>
      </c>
      <c r="V64" s="151">
        <f t="shared" ca="1" si="9"/>
        <v>25.318019996609486</v>
      </c>
      <c r="W64" s="151">
        <f t="shared" ca="1" si="10"/>
        <v>23.209229783833848</v>
      </c>
      <c r="X64" s="343">
        <f ca="1">VLOOKUP($D64,[2]CurveFetch!$D$8:$S$13000,16,0)*$B64</f>
        <v>51.10105180373592</v>
      </c>
      <c r="Y64" s="141">
        <f ca="1">VLOOKUP($D64,Curves!$N$2:$T$2600,7)*$B64</f>
        <v>25.55052590186796</v>
      </c>
      <c r="Z64" s="200">
        <f t="shared" ca="1" si="11"/>
        <v>1</v>
      </c>
      <c r="AA64" s="181">
        <f t="shared" ca="1" si="12"/>
        <v>1</v>
      </c>
      <c r="AB64" s="181">
        <f t="shared" ca="1" si="13"/>
        <v>1</v>
      </c>
      <c r="AC64" s="181">
        <f t="shared" ca="1" si="13"/>
        <v>1</v>
      </c>
      <c r="AD64" s="181">
        <f t="shared" ca="1" si="14"/>
        <v>1</v>
      </c>
      <c r="AE64" s="182">
        <f t="shared" ca="1" si="15"/>
        <v>1</v>
      </c>
      <c r="AF64" s="23">
        <f t="shared" ca="1" si="41"/>
        <v>5880</v>
      </c>
      <c r="AG64" s="23">
        <f t="shared" ca="1" si="42"/>
        <v>5880</v>
      </c>
      <c r="AH64" s="23">
        <f t="shared" ca="1" si="63"/>
        <v>48000</v>
      </c>
      <c r="AI64" s="23">
        <f t="shared" ca="1" si="64"/>
        <v>48000</v>
      </c>
      <c r="AJ64" s="23">
        <f t="shared" ca="1" si="79"/>
        <v>54000</v>
      </c>
      <c r="AK64" s="23">
        <f t="shared" ca="1" si="80"/>
        <v>54000</v>
      </c>
      <c r="AL64" s="23">
        <f t="shared" ca="1" si="89"/>
        <v>60000</v>
      </c>
      <c r="AM64" s="23">
        <f t="shared" ca="1" si="90"/>
        <v>30000</v>
      </c>
      <c r="AN64" s="23">
        <f t="shared" ca="1" si="99"/>
        <v>60000</v>
      </c>
      <c r="AO64" s="23">
        <f t="shared" ca="1" si="100"/>
        <v>30000</v>
      </c>
      <c r="AP64" s="23">
        <f t="shared" ca="1" si="91"/>
        <v>86400</v>
      </c>
      <c r="AQ64" s="23">
        <f t="shared" ca="1" si="92"/>
        <v>30000</v>
      </c>
      <c r="AR64" s="23">
        <f t="shared" ca="1" si="103"/>
        <v>61200</v>
      </c>
      <c r="AS64" s="23">
        <f t="shared" ca="1" si="104"/>
        <v>30600</v>
      </c>
      <c r="AT64" s="23">
        <f t="shared" ca="1" si="123"/>
        <v>132000</v>
      </c>
      <c r="AU64" s="23">
        <f t="shared" ca="1" si="124"/>
        <v>66000</v>
      </c>
      <c r="AV64" s="228">
        <f t="shared" ca="1" si="19"/>
        <v>218160</v>
      </c>
      <c r="AW64" s="26">
        <f t="shared" ca="1" si="20"/>
        <v>711960</v>
      </c>
      <c r="AX64" s="228">
        <f t="shared" ca="1" si="21"/>
        <v>801960</v>
      </c>
      <c r="AY64" s="23">
        <f t="shared" ca="1" si="35"/>
        <v>62400</v>
      </c>
      <c r="AZ64" s="23">
        <f t="shared" ca="1" si="36"/>
        <v>0</v>
      </c>
      <c r="BA64" s="23">
        <f t="shared" ca="1" si="43"/>
        <v>60000</v>
      </c>
      <c r="BB64" s="23">
        <f t="shared" ca="1" si="44"/>
        <v>0</v>
      </c>
      <c r="BC64" s="23">
        <f t="shared" ca="1" si="37"/>
        <v>10560</v>
      </c>
      <c r="BD64" s="23">
        <f t="shared" ca="1" si="38"/>
        <v>0</v>
      </c>
      <c r="BE64" s="23">
        <f t="shared" ca="1" si="47"/>
        <v>6120</v>
      </c>
      <c r="BF64" s="23">
        <f t="shared" ca="1" si="48"/>
        <v>0</v>
      </c>
      <c r="BG64" s="23">
        <f t="shared" ca="1" si="53"/>
        <v>20400</v>
      </c>
      <c r="BH64" s="23">
        <f t="shared" ca="1" si="54"/>
        <v>0</v>
      </c>
      <c r="BI64" s="23">
        <f t="shared" ca="1" si="75"/>
        <v>105600</v>
      </c>
      <c r="BJ64" s="23">
        <f t="shared" ca="1" si="76"/>
        <v>0</v>
      </c>
      <c r="BK64" s="23">
        <f t="shared" ca="1" si="77"/>
        <v>127200</v>
      </c>
      <c r="BL64" s="23">
        <f t="shared" ca="1" si="78"/>
        <v>0</v>
      </c>
      <c r="BM64" s="23">
        <f t="shared" ca="1" si="81"/>
        <v>60000</v>
      </c>
      <c r="BN64" s="23">
        <f t="shared" ca="1" si="82"/>
        <v>0</v>
      </c>
      <c r="BO64" s="23">
        <f t="shared" ca="1" si="101"/>
        <v>63600</v>
      </c>
      <c r="BP64" s="23">
        <f t="shared" ca="1" si="102"/>
        <v>0</v>
      </c>
      <c r="BQ64" s="23">
        <f t="shared" ca="1" si="111"/>
        <v>62400</v>
      </c>
      <c r="BR64" s="23">
        <f t="shared" ca="1" si="112"/>
        <v>0</v>
      </c>
      <c r="BS64" s="23">
        <f t="shared" ca="1" si="127"/>
        <v>132000</v>
      </c>
      <c r="BT64" s="23">
        <f t="shared" ca="1" si="128"/>
        <v>0</v>
      </c>
      <c r="BU64" s="23">
        <f t="shared" ca="1" si="129"/>
        <v>120000</v>
      </c>
      <c r="BV64" s="23">
        <f t="shared" ca="1" si="130"/>
        <v>0</v>
      </c>
      <c r="BW64" s="389">
        <f t="shared" ca="1" si="22"/>
        <v>371880</v>
      </c>
      <c r="BX64" s="224">
        <f t="shared" ca="1" si="23"/>
        <v>623880</v>
      </c>
      <c r="BY64" s="93">
        <f t="shared" ca="1" si="24"/>
        <v>830280</v>
      </c>
      <c r="BZ64" s="23">
        <f t="shared" ca="1" si="51"/>
        <v>125760</v>
      </c>
      <c r="CA64" s="23">
        <f t="shared" ca="1" si="52"/>
        <v>62880</v>
      </c>
      <c r="CB64" s="23">
        <f t="shared" ca="1" si="83"/>
        <v>115200</v>
      </c>
      <c r="CC64" s="23">
        <f t="shared" ca="1" si="84"/>
        <v>57600</v>
      </c>
      <c r="CD64" s="23">
        <f t="shared" ca="1" si="115"/>
        <v>120000</v>
      </c>
      <c r="CE64" s="23">
        <f t="shared" ca="1" si="116"/>
        <v>60000</v>
      </c>
      <c r="CF64" s="228">
        <f t="shared" ca="1" si="25"/>
        <v>188640</v>
      </c>
      <c r="CG64" s="224">
        <f t="shared" ca="1" si="26"/>
        <v>361440</v>
      </c>
      <c r="CH64" s="228">
        <f t="shared" ca="1" si="27"/>
        <v>541440</v>
      </c>
      <c r="CI64" s="23">
        <f t="shared" ca="1" si="28"/>
        <v>65400</v>
      </c>
      <c r="CJ64" s="23">
        <f t="shared" ca="1" si="29"/>
        <v>32700</v>
      </c>
      <c r="CK64" s="23">
        <f t="shared" ca="1" si="33"/>
        <v>62400</v>
      </c>
      <c r="CL64" s="23">
        <f t="shared" ca="1" si="34"/>
        <v>31200</v>
      </c>
      <c r="CM64" s="23">
        <f t="shared" ca="1" si="39"/>
        <v>60000</v>
      </c>
      <c r="CN64" s="23">
        <f t="shared" ca="1" si="40"/>
        <v>30000</v>
      </c>
      <c r="CO64" s="23">
        <f t="shared" ca="1" si="49"/>
        <v>8400</v>
      </c>
      <c r="CP64" s="23">
        <f t="shared" ca="1" si="50"/>
        <v>4200</v>
      </c>
      <c r="CQ64" s="23">
        <f t="shared" ca="1" si="55"/>
        <v>27000</v>
      </c>
      <c r="CR64" s="23">
        <f t="shared" ca="1" si="56"/>
        <v>13500</v>
      </c>
      <c r="CS64" s="23">
        <f t="shared" ca="1" si="57"/>
        <v>15600</v>
      </c>
      <c r="CT64" s="23">
        <f t="shared" ca="1" si="58"/>
        <v>7800</v>
      </c>
      <c r="CU64" s="23">
        <f t="shared" ca="1" si="65"/>
        <v>42000</v>
      </c>
      <c r="CV64" s="23">
        <f t="shared" ca="1" si="66"/>
        <v>21000</v>
      </c>
      <c r="CW64" s="23">
        <f t="shared" ca="1" si="109"/>
        <v>63600</v>
      </c>
      <c r="CX64" s="23">
        <f t="shared" ca="1" si="110"/>
        <v>31800</v>
      </c>
      <c r="CY64" s="23">
        <f t="shared" ca="1" si="67"/>
        <v>72000</v>
      </c>
      <c r="CZ64" s="23">
        <f t="shared" ca="1" si="68"/>
        <v>36000</v>
      </c>
      <c r="DA64" s="23">
        <f t="shared" ca="1" si="85"/>
        <v>99000</v>
      </c>
      <c r="DB64" s="23">
        <f t="shared" ca="1" si="86"/>
        <v>49500</v>
      </c>
      <c r="DC64" s="23"/>
      <c r="DD64" s="23"/>
      <c r="DE64" s="23">
        <f t="shared" ca="1" si="87"/>
        <v>240000</v>
      </c>
      <c r="DF64" s="23">
        <f t="shared" ca="1" si="88"/>
        <v>120000</v>
      </c>
      <c r="DG64" s="23">
        <f t="shared" ca="1" si="93"/>
        <v>120000</v>
      </c>
      <c r="DH64" s="23">
        <f t="shared" ca="1" si="94"/>
        <v>60000</v>
      </c>
      <c r="DI64" s="23">
        <f t="shared" ca="1" si="105"/>
        <v>127200</v>
      </c>
      <c r="DJ64" s="23">
        <f t="shared" ca="1" si="106"/>
        <v>63600</v>
      </c>
      <c r="DK64" s="23">
        <f t="shared" ca="1" si="113"/>
        <v>63600</v>
      </c>
      <c r="DL64" s="23">
        <f t="shared" ca="1" si="114"/>
        <v>31800</v>
      </c>
      <c r="DM64" s="23">
        <f t="shared" ca="1" si="117"/>
        <v>150000</v>
      </c>
      <c r="DN64" s="23">
        <f t="shared" ca="1" si="118"/>
        <v>75000</v>
      </c>
      <c r="DO64" s="23">
        <f t="shared" ca="1" si="119"/>
        <v>66000</v>
      </c>
      <c r="DP64" s="23">
        <f t="shared" ca="1" si="120"/>
        <v>33000</v>
      </c>
      <c r="DQ64" s="23">
        <f t="shared" ca="1" si="133"/>
        <v>129600</v>
      </c>
      <c r="DR64" s="23">
        <f t="shared" ca="1" si="134"/>
        <v>64800</v>
      </c>
      <c r="DS64" s="228">
        <f t="shared" ca="1" si="30"/>
        <v>610200</v>
      </c>
      <c r="DT64" s="93">
        <f t="shared" ca="1" si="31"/>
        <v>1450800</v>
      </c>
      <c r="DU64" s="228">
        <f t="shared" ca="1" si="32"/>
        <v>2117700</v>
      </c>
      <c r="DZ64" s="23">
        <f t="shared" ca="1" si="61"/>
        <v>60000</v>
      </c>
      <c r="EA64" s="23">
        <f t="shared" ca="1" si="62"/>
        <v>30000</v>
      </c>
      <c r="EB64" s="23">
        <f t="shared" ca="1" si="71"/>
        <v>26400</v>
      </c>
      <c r="EC64" s="23">
        <f t="shared" ca="1" si="72"/>
        <v>13200</v>
      </c>
      <c r="ED64" s="23">
        <f t="shared" ca="1" si="97"/>
        <v>120000</v>
      </c>
      <c r="EE64" s="23">
        <f t="shared" ca="1" si="98"/>
        <v>60000</v>
      </c>
      <c r="EF64" s="23">
        <f t="shared" ca="1" si="125"/>
        <v>168000</v>
      </c>
      <c r="EG64" s="23">
        <f t="shared" ca="1" si="126"/>
        <v>84000</v>
      </c>
      <c r="EH64" s="23">
        <f t="shared" ca="1" si="107"/>
        <v>60000</v>
      </c>
      <c r="EI64" s="23">
        <f t="shared" ca="1" si="108"/>
        <v>30000</v>
      </c>
      <c r="EJ64" s="23">
        <f t="shared" ca="1" si="121"/>
        <v>60000</v>
      </c>
      <c r="EK64" s="23">
        <f t="shared" ca="1" si="122"/>
        <v>30000</v>
      </c>
      <c r="EL64" s="23">
        <f t="shared" ca="1" si="131"/>
        <v>120000</v>
      </c>
      <c r="EM64" s="23">
        <f t="shared" ca="1" si="132"/>
        <v>60000</v>
      </c>
      <c r="EN64" s="228">
        <f t="shared" ca="1" si="16"/>
        <v>39600</v>
      </c>
      <c r="EO64" s="93">
        <f t="shared" ca="1" si="17"/>
        <v>489600</v>
      </c>
      <c r="EP64" s="93">
        <f t="shared" ca="1" si="18"/>
        <v>921600</v>
      </c>
    </row>
    <row r="65" spans="1:146" x14ac:dyDescent="0.2">
      <c r="A65" s="172">
        <f ca="1">VLOOKUP($D65,Curves!$A$2:$I$1700,9)</f>
        <v>5.7158070138233999E-2</v>
      </c>
      <c r="B65" s="86">
        <f t="shared" ca="1" si="0"/>
        <v>0.766552814827133</v>
      </c>
      <c r="C65" s="86">
        <f t="shared" si="1"/>
        <v>31</v>
      </c>
      <c r="D65" s="139">
        <v>38626</v>
      </c>
      <c r="E65" s="173">
        <f ca="1">VLOOKUP($D65,Curves!$A$2:$H$1700,2)*$B65</f>
        <v>3.1091382169388515</v>
      </c>
      <c r="F65" s="172">
        <f ca="1">VLOOKUP($D65,Curves!$A$2:$H$1700,3)*$B65</f>
        <v>0.51359038593417916</v>
      </c>
      <c r="G65" s="172">
        <f ca="1">VLOOKUP($D65,Curves!$A$2:$H$1700,7)*$B65</f>
        <v>-0.18013991148437625</v>
      </c>
      <c r="H65" s="172">
        <f ca="1">VLOOKUP($D65,Curves!$A$2:$H$1700,5)*$B65</f>
        <v>7.6655281482713306E-3</v>
      </c>
      <c r="I65" s="172">
        <f ca="1">VLOOKUP($D65,Curves!$A$2:$H$1700,4)*$B65</f>
        <v>-0.27212624926363221</v>
      </c>
      <c r="J65" s="174">
        <f ca="1">VLOOKUP($D65,Curves!$A$2:$H$1700,8)*$B65</f>
        <v>0.43693510445146577</v>
      </c>
      <c r="K65" s="172">
        <f t="shared" ca="1" si="2"/>
        <v>23.277589757564147</v>
      </c>
      <c r="L65" s="140">
        <f ca="1">VLOOKUP($D65,Curves!$N$2:$T$2600,2)*$B65</f>
        <v>50.396861500246892</v>
      </c>
      <c r="M65" s="141">
        <f ca="1">VLOOKUP($D65,Curves!$N$2:$T$2600,3)*$B65</f>
        <v>25.198430750123446</v>
      </c>
      <c r="N65" s="181">
        <f t="shared" ca="1" si="3"/>
        <v>1</v>
      </c>
      <c r="O65" s="182">
        <f t="shared" ca="1" si="4"/>
        <v>1</v>
      </c>
      <c r="P65" s="173">
        <f t="shared" ca="1" si="5"/>
        <v>28.59554991042738</v>
      </c>
      <c r="Q65" s="140">
        <f ca="1">VLOOKUP($D65,Curves!$N$2:$T$2600,4)*$B65</f>
        <v>50.396861500246892</v>
      </c>
      <c r="R65" s="141">
        <f ca="1">VLOOKUP($D65,Curves!$N$2:$T$2600,5)*$B65</f>
        <v>25.198430750123446</v>
      </c>
      <c r="S65" s="181">
        <f t="shared" ca="1" si="6"/>
        <v>1</v>
      </c>
      <c r="T65" s="182">
        <f t="shared" ca="1" si="7"/>
        <v>0</v>
      </c>
      <c r="U65" s="151">
        <f t="shared" ca="1" si="8"/>
        <v>23.967487290908561</v>
      </c>
      <c r="V65" s="151">
        <f t="shared" ca="1" si="9"/>
        <v>25.376028088153419</v>
      </c>
      <c r="W65" s="151">
        <f t="shared" ca="1" si="10"/>
        <v>23.277589757564147</v>
      </c>
      <c r="X65" s="343">
        <f ca="1">VLOOKUP($D65,[2]CurveFetch!$D$8:$S$13000,16,0)*$B65</f>
        <v>50.396861500246892</v>
      </c>
      <c r="Y65" s="141">
        <f ca="1">VLOOKUP($D65,Curves!$N$2:$T$2600,7)*$B65</f>
        <v>25.198430750123446</v>
      </c>
      <c r="Z65" s="200">
        <f t="shared" ca="1" si="11"/>
        <v>1</v>
      </c>
      <c r="AA65" s="181">
        <f t="shared" ca="1" si="12"/>
        <v>1</v>
      </c>
      <c r="AB65" s="181">
        <f t="shared" ca="1" si="13"/>
        <v>1</v>
      </c>
      <c r="AC65" s="181">
        <f t="shared" ca="1" si="13"/>
        <v>1</v>
      </c>
      <c r="AD65" s="181">
        <f t="shared" ca="1" si="14"/>
        <v>1</v>
      </c>
      <c r="AE65" s="182">
        <f t="shared" ca="1" si="15"/>
        <v>1</v>
      </c>
      <c r="AF65" s="23">
        <f t="shared" ca="1" si="41"/>
        <v>5880</v>
      </c>
      <c r="AG65" s="23">
        <f t="shared" ca="1" si="42"/>
        <v>5880</v>
      </c>
      <c r="AH65" s="23">
        <f t="shared" ca="1" si="63"/>
        <v>48000</v>
      </c>
      <c r="AI65" s="23">
        <f t="shared" ca="1" si="64"/>
        <v>48000</v>
      </c>
      <c r="AJ65" s="23">
        <f t="shared" ca="1" si="79"/>
        <v>54000</v>
      </c>
      <c r="AK65" s="23">
        <f t="shared" ca="1" si="80"/>
        <v>54000</v>
      </c>
      <c r="AL65" s="23">
        <f t="shared" ca="1" si="89"/>
        <v>60000</v>
      </c>
      <c r="AM65" s="23">
        <f t="shared" ca="1" si="90"/>
        <v>30000</v>
      </c>
      <c r="AN65" s="23">
        <f t="shared" ca="1" si="99"/>
        <v>60000</v>
      </c>
      <c r="AO65" s="23">
        <f t="shared" ca="1" si="100"/>
        <v>30000</v>
      </c>
      <c r="AP65" s="23">
        <f t="shared" ca="1" si="91"/>
        <v>86400</v>
      </c>
      <c r="AQ65" s="23">
        <f t="shared" ca="1" si="92"/>
        <v>30000</v>
      </c>
      <c r="AR65" s="23">
        <f t="shared" ca="1" si="103"/>
        <v>61200</v>
      </c>
      <c r="AS65" s="23">
        <f t="shared" ca="1" si="104"/>
        <v>30600</v>
      </c>
      <c r="AT65" s="23">
        <f t="shared" ca="1" si="123"/>
        <v>132000</v>
      </c>
      <c r="AU65" s="23">
        <f t="shared" ca="1" si="124"/>
        <v>66000</v>
      </c>
      <c r="AV65" s="228">
        <f t="shared" ca="1" si="19"/>
        <v>218160</v>
      </c>
      <c r="AW65" s="26">
        <f t="shared" ca="1" si="20"/>
        <v>711960</v>
      </c>
      <c r="AX65" s="228">
        <f t="shared" ca="1" si="21"/>
        <v>801960</v>
      </c>
      <c r="AY65" s="23">
        <f t="shared" ca="1" si="35"/>
        <v>62400</v>
      </c>
      <c r="AZ65" s="23">
        <f t="shared" ca="1" si="36"/>
        <v>0</v>
      </c>
      <c r="BA65" s="23">
        <f t="shared" ca="1" si="43"/>
        <v>60000</v>
      </c>
      <c r="BB65" s="23">
        <f t="shared" ca="1" si="44"/>
        <v>0</v>
      </c>
      <c r="BC65" s="23">
        <f t="shared" ca="1" si="37"/>
        <v>10560</v>
      </c>
      <c r="BD65" s="23">
        <f t="shared" ca="1" si="38"/>
        <v>0</v>
      </c>
      <c r="BE65" s="23">
        <f t="shared" ca="1" si="47"/>
        <v>6120</v>
      </c>
      <c r="BF65" s="23">
        <f t="shared" ca="1" si="48"/>
        <v>0</v>
      </c>
      <c r="BG65" s="23">
        <f t="shared" ca="1" si="53"/>
        <v>20400</v>
      </c>
      <c r="BH65" s="23">
        <f t="shared" ca="1" si="54"/>
        <v>0</v>
      </c>
      <c r="BI65" s="23">
        <f t="shared" ca="1" si="75"/>
        <v>105600</v>
      </c>
      <c r="BJ65" s="23">
        <f t="shared" ca="1" si="76"/>
        <v>0</v>
      </c>
      <c r="BK65" s="23">
        <f t="shared" ca="1" si="77"/>
        <v>127200</v>
      </c>
      <c r="BL65" s="23">
        <f t="shared" ca="1" si="78"/>
        <v>0</v>
      </c>
      <c r="BM65" s="23">
        <f t="shared" ca="1" si="81"/>
        <v>60000</v>
      </c>
      <c r="BN65" s="23">
        <f t="shared" ca="1" si="82"/>
        <v>0</v>
      </c>
      <c r="BO65" s="23">
        <f t="shared" ca="1" si="101"/>
        <v>63600</v>
      </c>
      <c r="BP65" s="23">
        <f t="shared" ca="1" si="102"/>
        <v>0</v>
      </c>
      <c r="BQ65" s="23">
        <f t="shared" ca="1" si="111"/>
        <v>62400</v>
      </c>
      <c r="BR65" s="23">
        <f t="shared" ca="1" si="112"/>
        <v>0</v>
      </c>
      <c r="BS65" s="23">
        <f t="shared" ca="1" si="127"/>
        <v>132000</v>
      </c>
      <c r="BT65" s="23">
        <f t="shared" ca="1" si="128"/>
        <v>0</v>
      </c>
      <c r="BU65" s="23">
        <f t="shared" ca="1" si="129"/>
        <v>120000</v>
      </c>
      <c r="BV65" s="23">
        <f t="shared" ca="1" si="130"/>
        <v>0</v>
      </c>
      <c r="BW65" s="389">
        <f t="shared" ca="1" si="22"/>
        <v>371880</v>
      </c>
      <c r="BX65" s="224">
        <f t="shared" ca="1" si="23"/>
        <v>623880</v>
      </c>
      <c r="BY65" s="93">
        <f t="shared" ca="1" si="24"/>
        <v>830280</v>
      </c>
      <c r="BZ65" s="23">
        <f t="shared" ca="1" si="51"/>
        <v>125760</v>
      </c>
      <c r="CA65" s="23">
        <f t="shared" ca="1" si="52"/>
        <v>62880</v>
      </c>
      <c r="CB65" s="23">
        <f t="shared" ca="1" si="83"/>
        <v>115200</v>
      </c>
      <c r="CC65" s="23">
        <f t="shared" ca="1" si="84"/>
        <v>57600</v>
      </c>
      <c r="CD65" s="23">
        <f t="shared" ca="1" si="115"/>
        <v>120000</v>
      </c>
      <c r="CE65" s="23">
        <f t="shared" ca="1" si="116"/>
        <v>60000</v>
      </c>
      <c r="CF65" s="228">
        <f t="shared" ca="1" si="25"/>
        <v>188640</v>
      </c>
      <c r="CG65" s="224">
        <f t="shared" ca="1" si="26"/>
        <v>361440</v>
      </c>
      <c r="CH65" s="228">
        <f t="shared" ca="1" si="27"/>
        <v>541440</v>
      </c>
      <c r="CI65" s="23">
        <f t="shared" ca="1" si="28"/>
        <v>65400</v>
      </c>
      <c r="CJ65" s="23">
        <f t="shared" ca="1" si="29"/>
        <v>32700</v>
      </c>
      <c r="CK65" s="23">
        <f t="shared" ca="1" si="33"/>
        <v>62400</v>
      </c>
      <c r="CL65" s="23">
        <f t="shared" ca="1" si="34"/>
        <v>31200</v>
      </c>
      <c r="CM65" s="23">
        <f t="shared" ca="1" si="39"/>
        <v>60000</v>
      </c>
      <c r="CN65" s="23">
        <f t="shared" ca="1" si="40"/>
        <v>30000</v>
      </c>
      <c r="CO65" s="23">
        <f t="shared" ca="1" si="49"/>
        <v>8400</v>
      </c>
      <c r="CP65" s="23">
        <f t="shared" ca="1" si="50"/>
        <v>4200</v>
      </c>
      <c r="CQ65" s="23">
        <f t="shared" ca="1" si="55"/>
        <v>27000</v>
      </c>
      <c r="CR65" s="23">
        <f t="shared" ca="1" si="56"/>
        <v>13500</v>
      </c>
      <c r="CS65" s="23">
        <f t="shared" ca="1" si="57"/>
        <v>15600</v>
      </c>
      <c r="CT65" s="23">
        <f t="shared" ca="1" si="58"/>
        <v>7800</v>
      </c>
      <c r="CU65" s="23">
        <f t="shared" ca="1" si="65"/>
        <v>42000</v>
      </c>
      <c r="CV65" s="23">
        <f t="shared" ca="1" si="66"/>
        <v>21000</v>
      </c>
      <c r="CW65" s="23">
        <f t="shared" ca="1" si="109"/>
        <v>63600</v>
      </c>
      <c r="CX65" s="23">
        <f t="shared" ca="1" si="110"/>
        <v>31800</v>
      </c>
      <c r="CY65" s="23">
        <f t="shared" ca="1" si="67"/>
        <v>72000</v>
      </c>
      <c r="CZ65" s="23">
        <f t="shared" ca="1" si="68"/>
        <v>36000</v>
      </c>
      <c r="DA65" s="23">
        <f t="shared" ca="1" si="85"/>
        <v>99000</v>
      </c>
      <c r="DB65" s="23">
        <f t="shared" ca="1" si="86"/>
        <v>49500</v>
      </c>
      <c r="DC65" s="23"/>
      <c r="DD65" s="23"/>
      <c r="DE65" s="23">
        <f t="shared" ca="1" si="87"/>
        <v>240000</v>
      </c>
      <c r="DF65" s="23">
        <f t="shared" ca="1" si="88"/>
        <v>120000</v>
      </c>
      <c r="DG65" s="23">
        <f t="shared" ca="1" si="93"/>
        <v>120000</v>
      </c>
      <c r="DH65" s="23">
        <f t="shared" ca="1" si="94"/>
        <v>60000</v>
      </c>
      <c r="DI65" s="23">
        <f t="shared" ca="1" si="105"/>
        <v>127200</v>
      </c>
      <c r="DJ65" s="23">
        <f t="shared" ca="1" si="106"/>
        <v>63600</v>
      </c>
      <c r="DK65" s="23">
        <f t="shared" ca="1" si="113"/>
        <v>63600</v>
      </c>
      <c r="DL65" s="23">
        <f t="shared" ca="1" si="114"/>
        <v>31800</v>
      </c>
      <c r="DM65" s="23">
        <f t="shared" ca="1" si="117"/>
        <v>150000</v>
      </c>
      <c r="DN65" s="23">
        <f t="shared" ca="1" si="118"/>
        <v>75000</v>
      </c>
      <c r="DO65" s="23">
        <f t="shared" ca="1" si="119"/>
        <v>66000</v>
      </c>
      <c r="DP65" s="23">
        <f t="shared" ca="1" si="120"/>
        <v>33000</v>
      </c>
      <c r="DQ65" s="23">
        <f t="shared" ca="1" si="133"/>
        <v>129600</v>
      </c>
      <c r="DR65" s="23">
        <f t="shared" ca="1" si="134"/>
        <v>64800</v>
      </c>
      <c r="DS65" s="228">
        <f t="shared" ca="1" si="30"/>
        <v>610200</v>
      </c>
      <c r="DT65" s="93">
        <f t="shared" ca="1" si="31"/>
        <v>1450800</v>
      </c>
      <c r="DU65" s="228">
        <f t="shared" ca="1" si="32"/>
        <v>2117700</v>
      </c>
      <c r="DZ65" s="23">
        <f t="shared" ca="1" si="61"/>
        <v>60000</v>
      </c>
      <c r="EA65" s="23">
        <f t="shared" ca="1" si="62"/>
        <v>30000</v>
      </c>
      <c r="EB65" s="23">
        <f t="shared" ca="1" si="71"/>
        <v>26400</v>
      </c>
      <c r="EC65" s="23">
        <f t="shared" ca="1" si="72"/>
        <v>13200</v>
      </c>
      <c r="ED65" s="23">
        <f t="shared" ca="1" si="97"/>
        <v>120000</v>
      </c>
      <c r="EE65" s="23">
        <f t="shared" ca="1" si="98"/>
        <v>60000</v>
      </c>
      <c r="EF65" s="23">
        <f t="shared" ca="1" si="125"/>
        <v>168000</v>
      </c>
      <c r="EG65" s="23">
        <f t="shared" ca="1" si="126"/>
        <v>84000</v>
      </c>
      <c r="EH65" s="23">
        <f t="shared" ca="1" si="107"/>
        <v>60000</v>
      </c>
      <c r="EI65" s="23">
        <f t="shared" ca="1" si="108"/>
        <v>30000</v>
      </c>
      <c r="EJ65" s="23">
        <f t="shared" ca="1" si="121"/>
        <v>60000</v>
      </c>
      <c r="EK65" s="23">
        <f t="shared" ca="1" si="122"/>
        <v>30000</v>
      </c>
      <c r="EL65" s="23">
        <f t="shared" ca="1" si="131"/>
        <v>120000</v>
      </c>
      <c r="EM65" s="23">
        <f t="shared" ca="1" si="132"/>
        <v>60000</v>
      </c>
      <c r="EN65" s="228">
        <f t="shared" ca="1" si="16"/>
        <v>39600</v>
      </c>
      <c r="EO65" s="93">
        <f t="shared" ca="1" si="17"/>
        <v>489600</v>
      </c>
      <c r="EP65" s="93">
        <f t="shared" ca="1" si="18"/>
        <v>921600</v>
      </c>
    </row>
    <row r="66" spans="1:146" x14ac:dyDescent="0.2">
      <c r="A66" s="172">
        <f ca="1">VLOOKUP($D66,Curves!$A$2:$I$1700,9)</f>
        <v>5.7225056521856998E-2</v>
      </c>
      <c r="B66" s="86">
        <f t="shared" ca="1" si="0"/>
        <v>0.7626564680088509</v>
      </c>
      <c r="C66" s="86">
        <f t="shared" si="1"/>
        <v>30</v>
      </c>
      <c r="D66" s="139">
        <v>38657</v>
      </c>
      <c r="E66" s="173">
        <f ca="1">VLOOKUP($D66,Curves!$A$2:$H$1700,2)*$B66</f>
        <v>3.2001065397651383</v>
      </c>
      <c r="F66" s="172">
        <f ca="1">VLOOKUP($D66,Curves!$A$2:$H$1700,3)*$B66</f>
        <v>0.39658136336460248</v>
      </c>
      <c r="G66" s="172">
        <f ca="1">VLOOKUP($D66,Curves!$A$2:$H$1700,7)*$B66</f>
        <v>-0.14490472892168169</v>
      </c>
      <c r="H66" s="172">
        <f ca="1">VLOOKUP($D66,Curves!$A$2:$H$1700,5)*$B66</f>
        <v>7.6265646800885096E-3</v>
      </c>
      <c r="I66" s="172">
        <f ca="1">VLOOKUP($D66,Curves!$A$2:$H$1700,4)*$B66</f>
        <v>-0.22117037572256673</v>
      </c>
      <c r="J66" s="174">
        <f ca="1">VLOOKUP($D66,Curves!$A$2:$H$1700,8)*$B66</f>
        <v>0.32031571656371738</v>
      </c>
      <c r="K66" s="172">
        <f t="shared" ca="1" si="2"/>
        <v>24.342021230319286</v>
      </c>
      <c r="L66" s="140">
        <f ca="1">VLOOKUP($D66,Curves!$N$2:$T$2600,2)*$B66</f>
        <v>27.26100291768277</v>
      </c>
      <c r="M66" s="141">
        <f ca="1">VLOOKUP($D66,Curves!$N$2:$T$2600,3)*$B66</f>
        <v>13.630501458841385</v>
      </c>
      <c r="N66" s="181">
        <f t="shared" ca="1" si="3"/>
        <v>1</v>
      </c>
      <c r="O66" s="182">
        <f t="shared" ca="1" si="4"/>
        <v>0</v>
      </c>
      <c r="P66" s="173">
        <f t="shared" ca="1" si="5"/>
        <v>28.403166922466418</v>
      </c>
      <c r="Q66" s="140">
        <f ca="1">VLOOKUP($D66,Curves!$N$2:$T$2600,4)*$B66</f>
        <v>27.26100291768277</v>
      </c>
      <c r="R66" s="141">
        <f ca="1">VLOOKUP($D66,Curves!$N$2:$T$2600,5)*$B66</f>
        <v>13.630501458841385</v>
      </c>
      <c r="S66" s="181">
        <f t="shared" ca="1" si="6"/>
        <v>0</v>
      </c>
      <c r="T66" s="182">
        <f t="shared" ca="1" si="7"/>
        <v>0</v>
      </c>
      <c r="U66" s="151">
        <f t="shared" ca="1" si="8"/>
        <v>24.914013581325925</v>
      </c>
      <c r="V66" s="151">
        <f t="shared" ca="1" si="9"/>
        <v>26.057998283339202</v>
      </c>
      <c r="W66" s="151">
        <f t="shared" ca="1" si="10"/>
        <v>24.342021230319286</v>
      </c>
      <c r="X66" s="343">
        <f ca="1">VLOOKUP($D66,[2]CurveFetch!$D$8:$S$13000,16,0)*$B66</f>
        <v>27.26100291768277</v>
      </c>
      <c r="Y66" s="141">
        <f ca="1">VLOOKUP($D66,Curves!$N$2:$T$2600,7)*$B66</f>
        <v>13.630501458841385</v>
      </c>
      <c r="Z66" s="200">
        <f t="shared" ca="1" si="11"/>
        <v>1</v>
      </c>
      <c r="AA66" s="181">
        <f t="shared" ca="1" si="12"/>
        <v>0</v>
      </c>
      <c r="AB66" s="181">
        <f t="shared" ca="1" si="13"/>
        <v>1</v>
      </c>
      <c r="AC66" s="181">
        <f t="shared" ca="1" si="13"/>
        <v>1</v>
      </c>
      <c r="AD66" s="181">
        <f t="shared" ca="1" si="14"/>
        <v>1</v>
      </c>
      <c r="AE66" s="182">
        <f t="shared" ca="1" si="15"/>
        <v>0</v>
      </c>
      <c r="AF66" s="23">
        <f t="shared" ca="1" si="41"/>
        <v>5880</v>
      </c>
      <c r="AG66" s="23">
        <f t="shared" ca="1" si="42"/>
        <v>0</v>
      </c>
      <c r="AH66" s="23">
        <f t="shared" ca="1" si="63"/>
        <v>48000</v>
      </c>
      <c r="AI66" s="23">
        <f t="shared" ca="1" si="64"/>
        <v>0</v>
      </c>
      <c r="AJ66" s="23">
        <f t="shared" ca="1" si="79"/>
        <v>54000</v>
      </c>
      <c r="AK66" s="23">
        <f t="shared" ca="1" si="80"/>
        <v>0</v>
      </c>
      <c r="AL66" s="23">
        <f t="shared" ca="1" si="89"/>
        <v>60000</v>
      </c>
      <c r="AM66" s="23">
        <f t="shared" ca="1" si="90"/>
        <v>0</v>
      </c>
      <c r="AN66" s="23">
        <f t="shared" ca="1" si="99"/>
        <v>60000</v>
      </c>
      <c r="AO66" s="23">
        <f t="shared" ca="1" si="100"/>
        <v>0</v>
      </c>
      <c r="AP66" s="23">
        <f t="shared" ca="1" si="91"/>
        <v>86400</v>
      </c>
      <c r="AQ66" s="23">
        <f t="shared" ca="1" si="92"/>
        <v>0</v>
      </c>
      <c r="AR66" s="23">
        <f t="shared" ca="1" si="103"/>
        <v>61200</v>
      </c>
      <c r="AS66" s="23">
        <f t="shared" ca="1" si="104"/>
        <v>0</v>
      </c>
      <c r="AT66" s="23">
        <f t="shared" ca="1" si="123"/>
        <v>132000</v>
      </c>
      <c r="AU66" s="23">
        <f t="shared" ca="1" si="124"/>
        <v>0</v>
      </c>
      <c r="AV66" s="228">
        <f t="shared" ca="1" si="19"/>
        <v>152280</v>
      </c>
      <c r="AW66" s="26">
        <f t="shared" ca="1" si="20"/>
        <v>447480</v>
      </c>
      <c r="AX66" s="228">
        <f t="shared" ca="1" si="21"/>
        <v>507480</v>
      </c>
      <c r="AY66" s="23">
        <f t="shared" ca="1" si="35"/>
        <v>0</v>
      </c>
      <c r="AZ66" s="23">
        <f t="shared" ca="1" si="36"/>
        <v>0</v>
      </c>
      <c r="BA66" s="23">
        <f t="shared" ca="1" si="43"/>
        <v>0</v>
      </c>
      <c r="BB66" s="23">
        <f t="shared" ca="1" si="44"/>
        <v>0</v>
      </c>
      <c r="BC66" s="23">
        <f t="shared" ca="1" si="37"/>
        <v>0</v>
      </c>
      <c r="BD66" s="23">
        <f t="shared" ca="1" si="38"/>
        <v>0</v>
      </c>
      <c r="BE66" s="23">
        <f t="shared" ca="1" si="47"/>
        <v>0</v>
      </c>
      <c r="BF66" s="23">
        <f t="shared" ca="1" si="48"/>
        <v>0</v>
      </c>
      <c r="BG66" s="23">
        <f t="shared" ca="1" si="53"/>
        <v>0</v>
      </c>
      <c r="BH66" s="23">
        <f t="shared" ca="1" si="54"/>
        <v>0</v>
      </c>
      <c r="BI66" s="23">
        <f t="shared" ca="1" si="75"/>
        <v>0</v>
      </c>
      <c r="BJ66" s="23">
        <f t="shared" ca="1" si="76"/>
        <v>0</v>
      </c>
      <c r="BK66" s="23">
        <f t="shared" ca="1" si="77"/>
        <v>0</v>
      </c>
      <c r="BL66" s="23">
        <f t="shared" ca="1" si="78"/>
        <v>0</v>
      </c>
      <c r="BM66" s="23">
        <f t="shared" ca="1" si="81"/>
        <v>0</v>
      </c>
      <c r="BN66" s="23">
        <f t="shared" ca="1" si="82"/>
        <v>0</v>
      </c>
      <c r="BO66" s="23">
        <f t="shared" ca="1" si="101"/>
        <v>0</v>
      </c>
      <c r="BP66" s="23">
        <f t="shared" ca="1" si="102"/>
        <v>0</v>
      </c>
      <c r="BQ66" s="23">
        <f t="shared" ca="1" si="111"/>
        <v>0</v>
      </c>
      <c r="BR66" s="23">
        <f t="shared" ca="1" si="112"/>
        <v>0</v>
      </c>
      <c r="BS66" s="23">
        <f t="shared" ca="1" si="127"/>
        <v>0</v>
      </c>
      <c r="BT66" s="23">
        <f t="shared" ca="1" si="128"/>
        <v>0</v>
      </c>
      <c r="BU66" s="23">
        <f t="shared" ca="1" si="129"/>
        <v>0</v>
      </c>
      <c r="BV66" s="23">
        <f t="shared" ca="1" si="130"/>
        <v>0</v>
      </c>
      <c r="BW66" s="389">
        <f t="shared" ca="1" si="22"/>
        <v>0</v>
      </c>
      <c r="BX66" s="224">
        <f t="shared" ca="1" si="23"/>
        <v>0</v>
      </c>
      <c r="BY66" s="93">
        <f t="shared" ca="1" si="24"/>
        <v>0</v>
      </c>
      <c r="BZ66" s="23">
        <f t="shared" ca="1" si="51"/>
        <v>125760</v>
      </c>
      <c r="CA66" s="23">
        <f t="shared" ca="1" si="52"/>
        <v>0</v>
      </c>
      <c r="CB66" s="23">
        <f t="shared" ca="1" si="83"/>
        <v>115200</v>
      </c>
      <c r="CC66" s="23">
        <f t="shared" ca="1" si="84"/>
        <v>0</v>
      </c>
      <c r="CD66" s="23">
        <f t="shared" ca="1" si="115"/>
        <v>120000</v>
      </c>
      <c r="CE66" s="23">
        <f t="shared" ca="1" si="116"/>
        <v>0</v>
      </c>
      <c r="CF66" s="228">
        <f t="shared" ca="1" si="25"/>
        <v>125760</v>
      </c>
      <c r="CG66" s="224">
        <f t="shared" ca="1" si="26"/>
        <v>240960</v>
      </c>
      <c r="CH66" s="228">
        <f t="shared" ca="1" si="27"/>
        <v>360960</v>
      </c>
      <c r="CI66" s="23">
        <f t="shared" ca="1" si="28"/>
        <v>65400</v>
      </c>
      <c r="CJ66" s="23">
        <f t="shared" ca="1" si="29"/>
        <v>32700</v>
      </c>
      <c r="CK66" s="23">
        <f t="shared" ca="1" si="33"/>
        <v>62400</v>
      </c>
      <c r="CL66" s="23">
        <f t="shared" ca="1" si="34"/>
        <v>31200</v>
      </c>
      <c r="CM66" s="23">
        <f t="shared" ca="1" si="39"/>
        <v>60000</v>
      </c>
      <c r="CN66" s="23">
        <f t="shared" ca="1" si="40"/>
        <v>30000</v>
      </c>
      <c r="CO66" s="23">
        <f t="shared" ca="1" si="49"/>
        <v>8400</v>
      </c>
      <c r="CP66" s="23">
        <f t="shared" ca="1" si="50"/>
        <v>4200</v>
      </c>
      <c r="CQ66" s="23">
        <f t="shared" ca="1" si="55"/>
        <v>27000</v>
      </c>
      <c r="CR66" s="23">
        <f t="shared" ca="1" si="56"/>
        <v>13500</v>
      </c>
      <c r="CS66" s="23">
        <f t="shared" ca="1" si="57"/>
        <v>15600</v>
      </c>
      <c r="CT66" s="23">
        <f t="shared" ca="1" si="58"/>
        <v>7800</v>
      </c>
      <c r="CU66" s="23">
        <f t="shared" ca="1" si="65"/>
        <v>42000</v>
      </c>
      <c r="CV66" s="23">
        <f t="shared" ca="1" si="66"/>
        <v>21000</v>
      </c>
      <c r="CW66" s="23">
        <f t="shared" ca="1" si="109"/>
        <v>63600</v>
      </c>
      <c r="CX66" s="23">
        <f t="shared" ca="1" si="110"/>
        <v>31800</v>
      </c>
      <c r="CY66" s="23">
        <f t="shared" ca="1" si="67"/>
        <v>72000</v>
      </c>
      <c r="CZ66" s="23">
        <f t="shared" ca="1" si="68"/>
        <v>36000</v>
      </c>
      <c r="DA66" s="23">
        <f t="shared" ca="1" si="85"/>
        <v>99000</v>
      </c>
      <c r="DB66" s="23">
        <f t="shared" ca="1" si="86"/>
        <v>49500</v>
      </c>
      <c r="DC66" s="23"/>
      <c r="DD66" s="23"/>
      <c r="DE66" s="23">
        <f t="shared" ca="1" si="87"/>
        <v>240000</v>
      </c>
      <c r="DF66" s="23">
        <f t="shared" ca="1" si="88"/>
        <v>120000</v>
      </c>
      <c r="DG66" s="23">
        <f t="shared" ca="1" si="93"/>
        <v>120000</v>
      </c>
      <c r="DH66" s="23">
        <f t="shared" ca="1" si="94"/>
        <v>60000</v>
      </c>
      <c r="DI66" s="23">
        <f t="shared" ca="1" si="105"/>
        <v>127200</v>
      </c>
      <c r="DJ66" s="23">
        <f t="shared" ca="1" si="106"/>
        <v>63600</v>
      </c>
      <c r="DK66" s="23">
        <f t="shared" ca="1" si="113"/>
        <v>63600</v>
      </c>
      <c r="DL66" s="23">
        <f t="shared" ca="1" si="114"/>
        <v>31800</v>
      </c>
      <c r="DM66" s="23">
        <f t="shared" ca="1" si="117"/>
        <v>150000</v>
      </c>
      <c r="DN66" s="23">
        <f t="shared" ca="1" si="118"/>
        <v>75000</v>
      </c>
      <c r="DO66" s="23">
        <f t="shared" ca="1" si="119"/>
        <v>66000</v>
      </c>
      <c r="DP66" s="23">
        <f t="shared" ca="1" si="120"/>
        <v>33000</v>
      </c>
      <c r="DQ66" s="23">
        <f t="shared" ca="1" si="133"/>
        <v>129600</v>
      </c>
      <c r="DR66" s="23">
        <f t="shared" ca="1" si="134"/>
        <v>64800</v>
      </c>
      <c r="DS66" s="228">
        <f t="shared" ca="1" si="30"/>
        <v>610200</v>
      </c>
      <c r="DT66" s="93">
        <f t="shared" ca="1" si="31"/>
        <v>1450800</v>
      </c>
      <c r="DU66" s="228">
        <f t="shared" ca="1" si="32"/>
        <v>2117700</v>
      </c>
      <c r="DZ66" s="23">
        <f t="shared" ca="1" si="61"/>
        <v>60000</v>
      </c>
      <c r="EA66" s="23">
        <f t="shared" ca="1" si="62"/>
        <v>30000</v>
      </c>
      <c r="EB66" s="23">
        <f t="shared" ca="1" si="71"/>
        <v>26400</v>
      </c>
      <c r="EC66" s="23">
        <f t="shared" ca="1" si="72"/>
        <v>13200</v>
      </c>
      <c r="ED66" s="23">
        <f t="shared" ca="1" si="97"/>
        <v>120000</v>
      </c>
      <c r="EE66" s="23">
        <f t="shared" ca="1" si="98"/>
        <v>60000</v>
      </c>
      <c r="EF66" s="23">
        <f t="shared" ca="1" si="125"/>
        <v>168000</v>
      </c>
      <c r="EG66" s="23">
        <f t="shared" ca="1" si="126"/>
        <v>84000</v>
      </c>
      <c r="EH66" s="23">
        <f t="shared" ca="1" si="107"/>
        <v>60000</v>
      </c>
      <c r="EI66" s="23">
        <f t="shared" ca="1" si="108"/>
        <v>30000</v>
      </c>
      <c r="EJ66" s="23">
        <f t="shared" ca="1" si="121"/>
        <v>60000</v>
      </c>
      <c r="EK66" s="23">
        <f t="shared" ca="1" si="122"/>
        <v>30000</v>
      </c>
      <c r="EL66" s="23">
        <f t="shared" ca="1" si="131"/>
        <v>120000</v>
      </c>
      <c r="EM66" s="23">
        <f t="shared" ca="1" si="132"/>
        <v>60000</v>
      </c>
      <c r="EN66" s="228">
        <f t="shared" ca="1" si="16"/>
        <v>39600</v>
      </c>
      <c r="EO66" s="93">
        <f t="shared" ca="1" si="17"/>
        <v>489600</v>
      </c>
      <c r="EP66" s="93">
        <f t="shared" ca="1" si="18"/>
        <v>921600</v>
      </c>
    </row>
    <row r="67" spans="1:146" x14ac:dyDescent="0.2">
      <c r="A67" s="172">
        <f ca="1">VLOOKUP($D67,Curves!$A$2:$I$1700,9)</f>
        <v>5.7289882055816997E-2</v>
      </c>
      <c r="B67" s="86">
        <f t="shared" ca="1" si="0"/>
        <v>0.75889668745527517</v>
      </c>
      <c r="C67" s="86">
        <f t="shared" si="1"/>
        <v>31</v>
      </c>
      <c r="D67" s="139">
        <v>38687</v>
      </c>
      <c r="E67" s="173">
        <f ca="1">VLOOKUP($D67,Curves!$A$2:$H$1700,2)*$B67</f>
        <v>3.2791925864942439</v>
      </c>
      <c r="F67" s="172">
        <f ca="1">VLOOKUP($D67,Curves!$A$2:$H$1700,3)*$B67</f>
        <v>0.39462627747674311</v>
      </c>
      <c r="G67" s="172">
        <f ca="1">VLOOKUP($D67,Curves!$A$2:$H$1700,7)*$B67</f>
        <v>-0.14419037061650228</v>
      </c>
      <c r="H67" s="172">
        <f ca="1">VLOOKUP($D67,Curves!$A$2:$H$1700,5)*$B67</f>
        <v>7.5889668745527522E-3</v>
      </c>
      <c r="I67" s="172">
        <f ca="1">VLOOKUP($D67,Curves!$A$2:$H$1700,4)*$B67</f>
        <v>-0.22008003936202977</v>
      </c>
      <c r="J67" s="174">
        <f ca="1">VLOOKUP($D67,Curves!$A$2:$H$1700,8)*$B67</f>
        <v>0.31873660873121556</v>
      </c>
      <c r="K67" s="172">
        <f t="shared" ca="1" si="2"/>
        <v>24.943344103491604</v>
      </c>
      <c r="L67" s="140">
        <f ca="1">VLOOKUP($D67,Curves!$N$2:$T$2600,2)*$B67</f>
        <v>15.743160001922194</v>
      </c>
      <c r="M67" s="141">
        <f ca="1">VLOOKUP($D67,Curves!$N$2:$T$2600,3)*$B67</f>
        <v>7.8715800009610968</v>
      </c>
      <c r="N67" s="181">
        <f t="shared" ca="1" si="3"/>
        <v>0</v>
      </c>
      <c r="O67" s="182">
        <f t="shared" ca="1" si="4"/>
        <v>0</v>
      </c>
      <c r="P67" s="173">
        <f t="shared" ca="1" si="5"/>
        <v>28.984468964190945</v>
      </c>
      <c r="Q67" s="140">
        <f ca="1">VLOOKUP($D67,Curves!$N$2:$T$2600,4)*$B67</f>
        <v>15.743160001922194</v>
      </c>
      <c r="R67" s="141">
        <f ca="1">VLOOKUP($D67,Curves!$N$2:$T$2600,5)*$B67</f>
        <v>7.8715800009610968</v>
      </c>
      <c r="S67" s="181">
        <f t="shared" ca="1" si="6"/>
        <v>0</v>
      </c>
      <c r="T67" s="182">
        <f t="shared" ca="1" si="7"/>
        <v>0</v>
      </c>
      <c r="U67" s="151">
        <f t="shared" ca="1" si="8"/>
        <v>25.512516619083062</v>
      </c>
      <c r="V67" s="151">
        <f t="shared" ca="1" si="9"/>
        <v>26.650861650265973</v>
      </c>
      <c r="W67" s="151">
        <f t="shared" ca="1" si="10"/>
        <v>24.943344103491604</v>
      </c>
      <c r="X67" s="343">
        <f ca="1">VLOOKUP($D67,[2]CurveFetch!$D$8:$S$13000,16,0)*$B67</f>
        <v>15.743160001922194</v>
      </c>
      <c r="Y67" s="141">
        <f ca="1">VLOOKUP($D67,Curves!$N$2:$T$2600,7)*$B67</f>
        <v>7.8715800009610968</v>
      </c>
      <c r="Z67" s="200">
        <f t="shared" ca="1" si="11"/>
        <v>0</v>
      </c>
      <c r="AA67" s="181">
        <f t="shared" ca="1" si="12"/>
        <v>0</v>
      </c>
      <c r="AB67" s="181">
        <f t="shared" ca="1" si="13"/>
        <v>0</v>
      </c>
      <c r="AC67" s="181">
        <f t="shared" ca="1" si="13"/>
        <v>0</v>
      </c>
      <c r="AD67" s="181">
        <f t="shared" ca="1" si="14"/>
        <v>0</v>
      </c>
      <c r="AE67" s="182">
        <f t="shared" ca="1" si="15"/>
        <v>0</v>
      </c>
      <c r="AF67" s="23">
        <f t="shared" ca="1" si="41"/>
        <v>0</v>
      </c>
      <c r="AG67" s="23">
        <f t="shared" ca="1" si="42"/>
        <v>0</v>
      </c>
      <c r="AH67" s="23">
        <f t="shared" ca="1" si="63"/>
        <v>0</v>
      </c>
      <c r="AI67" s="23">
        <f t="shared" ca="1" si="64"/>
        <v>0</v>
      </c>
      <c r="AJ67" s="23">
        <f t="shared" ca="1" si="79"/>
        <v>0</v>
      </c>
      <c r="AK67" s="23">
        <f t="shared" ca="1" si="80"/>
        <v>0</v>
      </c>
      <c r="AL67" s="23">
        <f t="shared" ca="1" si="89"/>
        <v>0</v>
      </c>
      <c r="AM67" s="23">
        <f t="shared" ca="1" si="90"/>
        <v>0</v>
      </c>
      <c r="AN67" s="23">
        <f t="shared" ca="1" si="99"/>
        <v>0</v>
      </c>
      <c r="AO67" s="23">
        <f t="shared" ca="1" si="100"/>
        <v>0</v>
      </c>
      <c r="AP67" s="23">
        <f t="shared" ca="1" si="91"/>
        <v>0</v>
      </c>
      <c r="AQ67" s="23">
        <f t="shared" ca="1" si="92"/>
        <v>0</v>
      </c>
      <c r="AR67" s="23">
        <f t="shared" ca="1" si="103"/>
        <v>0</v>
      </c>
      <c r="AS67" s="23">
        <f t="shared" ca="1" si="104"/>
        <v>0</v>
      </c>
      <c r="AT67" s="23">
        <f t="shared" ca="1" si="123"/>
        <v>0</v>
      </c>
      <c r="AU67" s="23">
        <f t="shared" ca="1" si="124"/>
        <v>0</v>
      </c>
      <c r="AV67" s="228">
        <f t="shared" ca="1" si="19"/>
        <v>0</v>
      </c>
      <c r="AW67" s="26">
        <f t="shared" ca="1" si="20"/>
        <v>0</v>
      </c>
      <c r="AX67" s="228">
        <f t="shared" ca="1" si="21"/>
        <v>0</v>
      </c>
      <c r="AY67" s="23">
        <f t="shared" ca="1" si="35"/>
        <v>0</v>
      </c>
      <c r="AZ67" s="23">
        <f t="shared" ca="1" si="36"/>
        <v>0</v>
      </c>
      <c r="BA67" s="23">
        <f t="shared" ca="1" si="43"/>
        <v>0</v>
      </c>
      <c r="BB67" s="23">
        <f t="shared" ca="1" si="44"/>
        <v>0</v>
      </c>
      <c r="BC67" s="23">
        <f t="shared" ca="1" si="37"/>
        <v>0</v>
      </c>
      <c r="BD67" s="23">
        <f t="shared" ca="1" si="38"/>
        <v>0</v>
      </c>
      <c r="BE67" s="23">
        <f t="shared" ca="1" si="47"/>
        <v>0</v>
      </c>
      <c r="BF67" s="23">
        <f t="shared" ca="1" si="48"/>
        <v>0</v>
      </c>
      <c r="BG67" s="23">
        <f t="shared" ca="1" si="53"/>
        <v>0</v>
      </c>
      <c r="BH67" s="23">
        <f t="shared" ca="1" si="54"/>
        <v>0</v>
      </c>
      <c r="BI67" s="23">
        <f t="shared" ca="1" si="75"/>
        <v>0</v>
      </c>
      <c r="BJ67" s="23">
        <f t="shared" ca="1" si="76"/>
        <v>0</v>
      </c>
      <c r="BK67" s="23">
        <f t="shared" ca="1" si="77"/>
        <v>0</v>
      </c>
      <c r="BL67" s="23">
        <f t="shared" ca="1" si="78"/>
        <v>0</v>
      </c>
      <c r="BM67" s="23">
        <f t="shared" ca="1" si="81"/>
        <v>0</v>
      </c>
      <c r="BN67" s="23">
        <f t="shared" ca="1" si="82"/>
        <v>0</v>
      </c>
      <c r="BO67" s="23">
        <f t="shared" ca="1" si="101"/>
        <v>0</v>
      </c>
      <c r="BP67" s="23">
        <f t="shared" ca="1" si="102"/>
        <v>0</v>
      </c>
      <c r="BQ67" s="23">
        <f t="shared" ca="1" si="111"/>
        <v>0</v>
      </c>
      <c r="BR67" s="23">
        <f t="shared" ca="1" si="112"/>
        <v>0</v>
      </c>
      <c r="BS67" s="23">
        <f t="shared" ca="1" si="127"/>
        <v>0</v>
      </c>
      <c r="BT67" s="23">
        <f t="shared" ca="1" si="128"/>
        <v>0</v>
      </c>
      <c r="BU67" s="23">
        <f t="shared" ca="1" si="129"/>
        <v>0</v>
      </c>
      <c r="BV67" s="23">
        <f t="shared" ca="1" si="130"/>
        <v>0</v>
      </c>
      <c r="BW67" s="389">
        <f t="shared" ca="1" si="22"/>
        <v>0</v>
      </c>
      <c r="BX67" s="224">
        <f t="shared" ca="1" si="23"/>
        <v>0</v>
      </c>
      <c r="BY67" s="93">
        <f t="shared" ca="1" si="24"/>
        <v>0</v>
      </c>
      <c r="BZ67" s="23">
        <f t="shared" ca="1" si="51"/>
        <v>0</v>
      </c>
      <c r="CA67" s="23">
        <f t="shared" ca="1" si="52"/>
        <v>0</v>
      </c>
      <c r="CB67" s="23">
        <f t="shared" ca="1" si="83"/>
        <v>0</v>
      </c>
      <c r="CC67" s="23">
        <f t="shared" ca="1" si="84"/>
        <v>0</v>
      </c>
      <c r="CD67" s="23">
        <f t="shared" ca="1" si="115"/>
        <v>0</v>
      </c>
      <c r="CE67" s="23">
        <f t="shared" ca="1" si="116"/>
        <v>0</v>
      </c>
      <c r="CF67" s="228">
        <f t="shared" ca="1" si="25"/>
        <v>0</v>
      </c>
      <c r="CG67" s="224">
        <f t="shared" ca="1" si="26"/>
        <v>0</v>
      </c>
      <c r="CH67" s="228">
        <f t="shared" ca="1" si="27"/>
        <v>0</v>
      </c>
      <c r="CI67" s="23">
        <f t="shared" ca="1" si="28"/>
        <v>0</v>
      </c>
      <c r="CJ67" s="23">
        <f t="shared" ca="1" si="29"/>
        <v>0</v>
      </c>
      <c r="CK67" s="23">
        <f t="shared" ca="1" si="33"/>
        <v>0</v>
      </c>
      <c r="CL67" s="23">
        <f t="shared" ca="1" si="34"/>
        <v>0</v>
      </c>
      <c r="CM67" s="23">
        <f t="shared" ca="1" si="39"/>
        <v>0</v>
      </c>
      <c r="CN67" s="23">
        <f t="shared" ca="1" si="40"/>
        <v>0</v>
      </c>
      <c r="CO67" s="23">
        <f t="shared" ca="1" si="49"/>
        <v>0</v>
      </c>
      <c r="CP67" s="23">
        <f t="shared" ca="1" si="50"/>
        <v>0</v>
      </c>
      <c r="CQ67" s="23">
        <f t="shared" ca="1" si="55"/>
        <v>0</v>
      </c>
      <c r="CR67" s="23">
        <f t="shared" ca="1" si="56"/>
        <v>0</v>
      </c>
      <c r="CS67" s="23">
        <f t="shared" ca="1" si="57"/>
        <v>0</v>
      </c>
      <c r="CT67" s="23">
        <f t="shared" ca="1" si="58"/>
        <v>0</v>
      </c>
      <c r="CU67" s="23">
        <f t="shared" ca="1" si="65"/>
        <v>0</v>
      </c>
      <c r="CV67" s="23">
        <f t="shared" ca="1" si="66"/>
        <v>0</v>
      </c>
      <c r="CW67" s="23">
        <f t="shared" ca="1" si="109"/>
        <v>0</v>
      </c>
      <c r="CX67" s="23">
        <f t="shared" ca="1" si="110"/>
        <v>0</v>
      </c>
      <c r="CY67" s="23">
        <f t="shared" ca="1" si="67"/>
        <v>0</v>
      </c>
      <c r="CZ67" s="23">
        <f t="shared" ca="1" si="68"/>
        <v>0</v>
      </c>
      <c r="DA67" s="23">
        <f t="shared" ca="1" si="85"/>
        <v>0</v>
      </c>
      <c r="DB67" s="23">
        <f t="shared" ca="1" si="86"/>
        <v>0</v>
      </c>
      <c r="DC67" s="23"/>
      <c r="DD67" s="23"/>
      <c r="DE67" s="23">
        <f t="shared" ca="1" si="87"/>
        <v>0</v>
      </c>
      <c r="DF67" s="23">
        <f t="shared" ca="1" si="88"/>
        <v>0</v>
      </c>
      <c r="DG67" s="23">
        <f t="shared" ca="1" si="93"/>
        <v>0</v>
      </c>
      <c r="DH67" s="23">
        <f t="shared" ca="1" si="94"/>
        <v>0</v>
      </c>
      <c r="DI67" s="23">
        <f t="shared" ca="1" si="105"/>
        <v>0</v>
      </c>
      <c r="DJ67" s="23">
        <f t="shared" ca="1" si="106"/>
        <v>0</v>
      </c>
      <c r="DK67" s="23">
        <f t="shared" ca="1" si="113"/>
        <v>0</v>
      </c>
      <c r="DL67" s="23">
        <f t="shared" ca="1" si="114"/>
        <v>0</v>
      </c>
      <c r="DM67" s="23">
        <f t="shared" ca="1" si="117"/>
        <v>0</v>
      </c>
      <c r="DN67" s="23">
        <f t="shared" ca="1" si="118"/>
        <v>0</v>
      </c>
      <c r="DO67" s="23">
        <f t="shared" ca="1" si="119"/>
        <v>0</v>
      </c>
      <c r="DP67" s="23">
        <f t="shared" ca="1" si="120"/>
        <v>0</v>
      </c>
      <c r="DQ67" s="23">
        <f t="shared" ca="1" si="133"/>
        <v>0</v>
      </c>
      <c r="DR67" s="23">
        <f t="shared" ca="1" si="134"/>
        <v>0</v>
      </c>
      <c r="DS67" s="228">
        <f t="shared" ca="1" si="30"/>
        <v>0</v>
      </c>
      <c r="DT67" s="93">
        <f t="shared" ca="1" si="31"/>
        <v>0</v>
      </c>
      <c r="DU67" s="228">
        <f t="shared" ca="1" si="32"/>
        <v>0</v>
      </c>
      <c r="DZ67" s="23">
        <f t="shared" ca="1" si="61"/>
        <v>0</v>
      </c>
      <c r="EA67" s="23">
        <f t="shared" ca="1" si="62"/>
        <v>0</v>
      </c>
      <c r="EB67" s="23">
        <f t="shared" ca="1" si="71"/>
        <v>0</v>
      </c>
      <c r="EC67" s="23">
        <f t="shared" ca="1" si="72"/>
        <v>0</v>
      </c>
      <c r="ED67" s="23">
        <f t="shared" ca="1" si="97"/>
        <v>0</v>
      </c>
      <c r="EE67" s="23">
        <f t="shared" ca="1" si="98"/>
        <v>0</v>
      </c>
      <c r="EF67" s="23">
        <f t="shared" ca="1" si="125"/>
        <v>0</v>
      </c>
      <c r="EG67" s="23">
        <f t="shared" ca="1" si="126"/>
        <v>0</v>
      </c>
      <c r="EH67" s="23">
        <f t="shared" ca="1" si="107"/>
        <v>0</v>
      </c>
      <c r="EI67" s="23">
        <f t="shared" ca="1" si="108"/>
        <v>0</v>
      </c>
      <c r="EJ67" s="23">
        <f t="shared" ca="1" si="121"/>
        <v>0</v>
      </c>
      <c r="EK67" s="23">
        <f t="shared" ca="1" si="122"/>
        <v>0</v>
      </c>
      <c r="EL67" s="23">
        <f t="shared" ca="1" si="131"/>
        <v>0</v>
      </c>
      <c r="EM67" s="23">
        <f t="shared" ca="1" si="132"/>
        <v>0</v>
      </c>
      <c r="EN67" s="228">
        <f t="shared" ca="1" si="16"/>
        <v>0</v>
      </c>
      <c r="EO67" s="93">
        <f t="shared" ca="1" si="17"/>
        <v>0</v>
      </c>
      <c r="EP67" s="93">
        <f t="shared" ca="1" si="18"/>
        <v>0</v>
      </c>
    </row>
    <row r="68" spans="1:146" x14ac:dyDescent="0.2">
      <c r="A68" s="172">
        <f ca="1">VLOOKUP($D68,Curves!$A$2:$I$1700,9)</f>
        <v>5.7356868442378001E-2</v>
      </c>
      <c r="B68" s="86">
        <f t="shared" ca="1" si="0"/>
        <v>0.75502284819782595</v>
      </c>
      <c r="C68" s="86">
        <f t="shared" si="1"/>
        <v>31</v>
      </c>
      <c r="D68" s="139">
        <v>38718</v>
      </c>
      <c r="E68" s="173">
        <f ca="1">VLOOKUP($D68,Curves!$A$2:$H$1700,2)*$B68</f>
        <v>3.3334258747934018</v>
      </c>
      <c r="F68" s="172">
        <f ca="1">VLOOKUP($D68,Curves!$A$2:$H$1700,3)*$B68</f>
        <v>0.39261188106286948</v>
      </c>
      <c r="G68" s="172">
        <f ca="1">VLOOKUP($D68,Curves!$A$2:$H$1700,7)*$B68</f>
        <v>-0.14345434115758693</v>
      </c>
      <c r="H68" s="172">
        <f ca="1">VLOOKUP($D68,Curves!$A$2:$H$1700,5)*$B68</f>
        <v>7.5502284819782594E-3</v>
      </c>
      <c r="I68" s="172">
        <f ca="1">VLOOKUP($D68,Curves!$A$2:$H$1700,4)*$B68</f>
        <v>-0.21895662597736951</v>
      </c>
      <c r="J68" s="174">
        <f ca="1">VLOOKUP($D68,Curves!$A$2:$H$1700,8)*$B68</f>
        <v>0.31710959624308688</v>
      </c>
      <c r="K68" s="172">
        <f t="shared" ca="1" si="2"/>
        <v>25.358519366120241</v>
      </c>
      <c r="L68" s="140">
        <f ca="1">VLOOKUP($D68,Curves!$N$2:$T$2600,2)*$B68</f>
        <v>40.477982928442565</v>
      </c>
      <c r="M68" s="141">
        <f ca="1">VLOOKUP($D68,Curves!$N$2:$T$2600,3)*$B68</f>
        <v>20.238991464221282</v>
      </c>
      <c r="N68" s="181">
        <f t="shared" ca="1" si="3"/>
        <v>1</v>
      </c>
      <c r="O68" s="182">
        <f t="shared" ca="1" si="4"/>
        <v>0</v>
      </c>
      <c r="P68" s="173">
        <f t="shared" ca="1" si="5"/>
        <v>29.379016032773663</v>
      </c>
      <c r="Q68" s="140">
        <f ca="1">VLOOKUP($D68,Curves!$N$2:$T$2600,4)*$B68</f>
        <v>40.477982928442565</v>
      </c>
      <c r="R68" s="141">
        <f ca="1">VLOOKUP($D68,Curves!$N$2:$T$2600,5)*$B68</f>
        <v>20.238991464221282</v>
      </c>
      <c r="S68" s="181">
        <f t="shared" ca="1" si="6"/>
        <v>1</v>
      </c>
      <c r="T68" s="182">
        <f t="shared" ca="1" si="7"/>
        <v>0</v>
      </c>
      <c r="U68" s="151">
        <f t="shared" ca="1" si="8"/>
        <v>25.924786502268613</v>
      </c>
      <c r="V68" s="151">
        <f t="shared" ca="1" si="9"/>
        <v>27.057320774565351</v>
      </c>
      <c r="W68" s="151">
        <f t="shared" ca="1" si="10"/>
        <v>25.358519366120241</v>
      </c>
      <c r="X68" s="343">
        <f ca="1">VLOOKUP($D68,[2]CurveFetch!$D$8:$S$13000,16,0)*$B68</f>
        <v>40.477982928442565</v>
      </c>
      <c r="Y68" s="141">
        <f ca="1">VLOOKUP($D68,Curves!$N$2:$T$2600,7)*$B68</f>
        <v>20.238991464221282</v>
      </c>
      <c r="Z68" s="200">
        <f t="shared" ca="1" si="11"/>
        <v>1</v>
      </c>
      <c r="AA68" s="181">
        <f t="shared" ca="1" si="12"/>
        <v>0</v>
      </c>
      <c r="AB68" s="181">
        <f t="shared" ca="1" si="13"/>
        <v>1</v>
      </c>
      <c r="AC68" s="181">
        <f t="shared" ca="1" si="13"/>
        <v>1</v>
      </c>
      <c r="AD68" s="181">
        <f t="shared" ca="1" si="14"/>
        <v>1</v>
      </c>
      <c r="AE68" s="182">
        <f t="shared" ca="1" si="15"/>
        <v>0</v>
      </c>
      <c r="AF68" s="23">
        <f t="shared" ca="1" si="41"/>
        <v>5880</v>
      </c>
      <c r="AG68" s="23">
        <f t="shared" ca="1" si="42"/>
        <v>0</v>
      </c>
      <c r="AH68" s="23">
        <f t="shared" ca="1" si="63"/>
        <v>48000</v>
      </c>
      <c r="AI68" s="23">
        <f t="shared" ca="1" si="64"/>
        <v>0</v>
      </c>
      <c r="AJ68" s="23">
        <f t="shared" ca="1" si="79"/>
        <v>54000</v>
      </c>
      <c r="AK68" s="23">
        <f t="shared" ca="1" si="80"/>
        <v>0</v>
      </c>
      <c r="AL68" s="23">
        <f t="shared" ca="1" si="89"/>
        <v>60000</v>
      </c>
      <c r="AM68" s="23">
        <f t="shared" ca="1" si="90"/>
        <v>0</v>
      </c>
      <c r="AN68" s="23">
        <f t="shared" ca="1" si="99"/>
        <v>60000</v>
      </c>
      <c r="AO68" s="23">
        <f t="shared" ca="1" si="100"/>
        <v>0</v>
      </c>
      <c r="AP68" s="23">
        <f t="shared" ca="1" si="91"/>
        <v>86400</v>
      </c>
      <c r="AQ68" s="23">
        <f t="shared" ca="1" si="92"/>
        <v>0</v>
      </c>
      <c r="AR68" s="23">
        <f t="shared" ca="1" si="103"/>
        <v>61200</v>
      </c>
      <c r="AS68" s="23">
        <f t="shared" ca="1" si="104"/>
        <v>0</v>
      </c>
      <c r="AT68" s="23">
        <f t="shared" ca="1" si="123"/>
        <v>132000</v>
      </c>
      <c r="AU68" s="23">
        <f t="shared" ca="1" si="124"/>
        <v>0</v>
      </c>
      <c r="AV68" s="228">
        <f t="shared" ca="1" si="19"/>
        <v>152280</v>
      </c>
      <c r="AW68" s="26">
        <f t="shared" ca="1" si="20"/>
        <v>447480</v>
      </c>
      <c r="AX68" s="228">
        <f t="shared" ca="1" si="21"/>
        <v>507480</v>
      </c>
      <c r="AY68" s="23">
        <f t="shared" ca="1" si="35"/>
        <v>62400</v>
      </c>
      <c r="AZ68" s="23">
        <f t="shared" ca="1" si="36"/>
        <v>0</v>
      </c>
      <c r="BA68" s="23">
        <f t="shared" ca="1" si="43"/>
        <v>60000</v>
      </c>
      <c r="BB68" s="23">
        <f t="shared" ca="1" si="44"/>
        <v>0</v>
      </c>
      <c r="BC68" s="23">
        <f t="shared" ca="1" si="37"/>
        <v>10560</v>
      </c>
      <c r="BD68" s="23">
        <f t="shared" ca="1" si="38"/>
        <v>0</v>
      </c>
      <c r="BE68" s="23">
        <f t="shared" ca="1" si="47"/>
        <v>6120</v>
      </c>
      <c r="BF68" s="23">
        <f t="shared" ca="1" si="48"/>
        <v>0</v>
      </c>
      <c r="BG68" s="23">
        <f t="shared" ca="1" si="53"/>
        <v>20400</v>
      </c>
      <c r="BH68" s="23">
        <f t="shared" ca="1" si="54"/>
        <v>0</v>
      </c>
      <c r="BI68" s="23">
        <f t="shared" ca="1" si="75"/>
        <v>105600</v>
      </c>
      <c r="BJ68" s="23">
        <f t="shared" ca="1" si="76"/>
        <v>0</v>
      </c>
      <c r="BK68" s="23">
        <f t="shared" ca="1" si="77"/>
        <v>127200</v>
      </c>
      <c r="BL68" s="23">
        <f t="shared" ca="1" si="78"/>
        <v>0</v>
      </c>
      <c r="BM68" s="23">
        <f t="shared" ca="1" si="81"/>
        <v>60000</v>
      </c>
      <c r="BN68" s="23">
        <f t="shared" ca="1" si="82"/>
        <v>0</v>
      </c>
      <c r="BO68" s="23">
        <f t="shared" ca="1" si="101"/>
        <v>63600</v>
      </c>
      <c r="BP68" s="23">
        <f t="shared" ca="1" si="102"/>
        <v>0</v>
      </c>
      <c r="BQ68" s="23">
        <f t="shared" ca="1" si="111"/>
        <v>62400</v>
      </c>
      <c r="BR68" s="23">
        <f t="shared" ca="1" si="112"/>
        <v>0</v>
      </c>
      <c r="BS68" s="23">
        <f t="shared" ca="1" si="127"/>
        <v>132000</v>
      </c>
      <c r="BT68" s="23">
        <f t="shared" ca="1" si="128"/>
        <v>0</v>
      </c>
      <c r="BU68" s="23">
        <f t="shared" ca="1" si="129"/>
        <v>120000</v>
      </c>
      <c r="BV68" s="23">
        <f t="shared" ca="1" si="130"/>
        <v>0</v>
      </c>
      <c r="BW68" s="389">
        <f t="shared" ca="1" si="22"/>
        <v>371880</v>
      </c>
      <c r="BX68" s="224">
        <f t="shared" ca="1" si="23"/>
        <v>623880</v>
      </c>
      <c r="BY68" s="93">
        <f t="shared" ca="1" si="24"/>
        <v>830280</v>
      </c>
      <c r="BZ68" s="23">
        <f t="shared" ca="1" si="51"/>
        <v>125760</v>
      </c>
      <c r="CA68" s="23">
        <f t="shared" ca="1" si="52"/>
        <v>0</v>
      </c>
      <c r="CB68" s="23">
        <f t="shared" ca="1" si="83"/>
        <v>115200</v>
      </c>
      <c r="CC68" s="23">
        <f t="shared" ca="1" si="84"/>
        <v>0</v>
      </c>
      <c r="CD68" s="23">
        <f t="shared" ca="1" si="115"/>
        <v>120000</v>
      </c>
      <c r="CE68" s="23">
        <f t="shared" ca="1" si="116"/>
        <v>0</v>
      </c>
      <c r="CF68" s="228">
        <f t="shared" ca="1" si="25"/>
        <v>125760</v>
      </c>
      <c r="CG68" s="224">
        <f t="shared" ca="1" si="26"/>
        <v>240960</v>
      </c>
      <c r="CH68" s="228">
        <f t="shared" ca="1" si="27"/>
        <v>360960</v>
      </c>
      <c r="CI68" s="23">
        <f t="shared" ca="1" si="28"/>
        <v>65400</v>
      </c>
      <c r="CJ68" s="23">
        <f t="shared" ca="1" si="29"/>
        <v>32700</v>
      </c>
      <c r="CK68" s="23">
        <f t="shared" ca="1" si="33"/>
        <v>62400</v>
      </c>
      <c r="CL68" s="23">
        <f t="shared" ca="1" si="34"/>
        <v>31200</v>
      </c>
      <c r="CM68" s="23">
        <f t="shared" ca="1" si="39"/>
        <v>60000</v>
      </c>
      <c r="CN68" s="23">
        <f t="shared" ca="1" si="40"/>
        <v>30000</v>
      </c>
      <c r="CO68" s="23">
        <f t="shared" ca="1" si="49"/>
        <v>8400</v>
      </c>
      <c r="CP68" s="23">
        <f t="shared" ca="1" si="50"/>
        <v>4200</v>
      </c>
      <c r="CQ68" s="23">
        <f t="shared" ca="1" si="55"/>
        <v>27000</v>
      </c>
      <c r="CR68" s="23">
        <f t="shared" ca="1" si="56"/>
        <v>13500</v>
      </c>
      <c r="CS68" s="23">
        <f t="shared" ca="1" si="57"/>
        <v>15600</v>
      </c>
      <c r="CT68" s="23">
        <f t="shared" ca="1" si="58"/>
        <v>7800</v>
      </c>
      <c r="CU68" s="23">
        <f t="shared" ca="1" si="65"/>
        <v>42000</v>
      </c>
      <c r="CV68" s="23">
        <f t="shared" ca="1" si="66"/>
        <v>21000</v>
      </c>
      <c r="CW68" s="23">
        <f t="shared" ca="1" si="109"/>
        <v>63600</v>
      </c>
      <c r="CX68" s="23">
        <f t="shared" ca="1" si="110"/>
        <v>31800</v>
      </c>
      <c r="CY68" s="23">
        <f t="shared" ca="1" si="67"/>
        <v>72000</v>
      </c>
      <c r="CZ68" s="23">
        <f t="shared" ca="1" si="68"/>
        <v>36000</v>
      </c>
      <c r="DA68" s="23">
        <f t="shared" ca="1" si="85"/>
        <v>99000</v>
      </c>
      <c r="DB68" s="23">
        <f t="shared" ca="1" si="86"/>
        <v>49500</v>
      </c>
      <c r="DC68" s="23"/>
      <c r="DD68" s="23"/>
      <c r="DE68" s="23">
        <f t="shared" ca="1" si="87"/>
        <v>240000</v>
      </c>
      <c r="DF68" s="23">
        <f t="shared" ca="1" si="88"/>
        <v>120000</v>
      </c>
      <c r="DG68" s="23">
        <f t="shared" ca="1" si="93"/>
        <v>120000</v>
      </c>
      <c r="DH68" s="23">
        <f t="shared" ca="1" si="94"/>
        <v>60000</v>
      </c>
      <c r="DI68" s="23">
        <f t="shared" ca="1" si="105"/>
        <v>127200</v>
      </c>
      <c r="DJ68" s="23">
        <f t="shared" ca="1" si="106"/>
        <v>63600</v>
      </c>
      <c r="DK68" s="23">
        <f t="shared" ca="1" si="113"/>
        <v>63600</v>
      </c>
      <c r="DL68" s="23">
        <f t="shared" ca="1" si="114"/>
        <v>31800</v>
      </c>
      <c r="DM68" s="23">
        <f t="shared" ca="1" si="117"/>
        <v>150000</v>
      </c>
      <c r="DN68" s="23">
        <f t="shared" ca="1" si="118"/>
        <v>75000</v>
      </c>
      <c r="DO68" s="23">
        <f t="shared" ca="1" si="119"/>
        <v>66000</v>
      </c>
      <c r="DP68" s="23">
        <f t="shared" ca="1" si="120"/>
        <v>33000</v>
      </c>
      <c r="DQ68" s="23">
        <f t="shared" ca="1" si="133"/>
        <v>129600</v>
      </c>
      <c r="DR68" s="23">
        <f t="shared" ca="1" si="134"/>
        <v>64800</v>
      </c>
      <c r="DS68" s="228">
        <f t="shared" ca="1" si="30"/>
        <v>610200</v>
      </c>
      <c r="DT68" s="93">
        <f t="shared" ca="1" si="31"/>
        <v>1450800</v>
      </c>
      <c r="DU68" s="228">
        <f t="shared" ca="1" si="32"/>
        <v>2117700</v>
      </c>
      <c r="DZ68" s="23">
        <f t="shared" ca="1" si="61"/>
        <v>60000</v>
      </c>
      <c r="EA68" s="23">
        <f t="shared" ca="1" si="62"/>
        <v>30000</v>
      </c>
      <c r="EB68" s="23">
        <f t="shared" ca="1" si="71"/>
        <v>26400</v>
      </c>
      <c r="EC68" s="23">
        <f t="shared" ca="1" si="72"/>
        <v>13200</v>
      </c>
      <c r="ED68" s="23">
        <f t="shared" ca="1" si="97"/>
        <v>120000</v>
      </c>
      <c r="EE68" s="23">
        <f t="shared" ca="1" si="98"/>
        <v>60000</v>
      </c>
      <c r="EF68" s="23">
        <f t="shared" ca="1" si="125"/>
        <v>168000</v>
      </c>
      <c r="EG68" s="23">
        <f t="shared" ca="1" si="126"/>
        <v>84000</v>
      </c>
      <c r="EH68" s="23">
        <f t="shared" ca="1" si="107"/>
        <v>60000</v>
      </c>
      <c r="EI68" s="23">
        <f t="shared" ca="1" si="108"/>
        <v>30000</v>
      </c>
      <c r="EJ68" s="23">
        <f t="shared" ca="1" si="121"/>
        <v>60000</v>
      </c>
      <c r="EK68" s="23">
        <f t="shared" ca="1" si="122"/>
        <v>30000</v>
      </c>
      <c r="EL68" s="23">
        <f t="shared" ca="1" si="131"/>
        <v>120000</v>
      </c>
      <c r="EM68" s="23">
        <f t="shared" ca="1" si="132"/>
        <v>60000</v>
      </c>
      <c r="EN68" s="228">
        <f t="shared" ca="1" si="16"/>
        <v>39600</v>
      </c>
      <c r="EO68" s="93">
        <f t="shared" ca="1" si="17"/>
        <v>489600</v>
      </c>
      <c r="EP68" s="93">
        <f t="shared" ca="1" si="18"/>
        <v>921600</v>
      </c>
    </row>
    <row r="69" spans="1:146" x14ac:dyDescent="0.2">
      <c r="A69" s="172">
        <f ca="1">VLOOKUP($D69,Curves!$A$2:$I$1700,9)</f>
        <v>5.7423720292517001E-2</v>
      </c>
      <c r="B69" s="86">
        <f t="shared" ca="1" si="0"/>
        <v>0.75116098446728319</v>
      </c>
      <c r="C69" s="86">
        <f t="shared" si="1"/>
        <v>28</v>
      </c>
      <c r="D69" s="139">
        <v>38749</v>
      </c>
      <c r="E69" s="173">
        <f ca="1">VLOOKUP($D69,Curves!$A$2:$H$1700,2)*$B69</f>
        <v>3.2367526820695236</v>
      </c>
      <c r="F69" s="172">
        <f ca="1">VLOOKUP($D69,Curves!$A$2:$H$1700,3)*$B69</f>
        <v>0.39060371192298726</v>
      </c>
      <c r="G69" s="172">
        <f ca="1">VLOOKUP($D69,Curves!$A$2:$H$1700,7)*$B69</f>
        <v>-0.14272058704878382</v>
      </c>
      <c r="H69" s="172">
        <f ca="1">VLOOKUP($D69,Curves!$A$2:$H$1700,5)*$B69</f>
        <v>7.5116098446728324E-3</v>
      </c>
      <c r="I69" s="172">
        <f ca="1">VLOOKUP($D69,Curves!$A$2:$H$1700,4)*$B69</f>
        <v>-0.21783668549551211</v>
      </c>
      <c r="J69" s="174">
        <f ca="1">VLOOKUP($D69,Curves!$A$2:$H$1700,8)*$B69</f>
        <v>0.31548761347625892</v>
      </c>
      <c r="K69" s="172">
        <f t="shared" ca="1" si="2"/>
        <v>24.641869974305088</v>
      </c>
      <c r="L69" s="140">
        <f ca="1">VLOOKUP($D69,Curves!$N$2:$T$2600,2)*$B69</f>
        <v>32.759332390193372</v>
      </c>
      <c r="M69" s="141">
        <f ca="1">VLOOKUP($D69,Curves!$N$2:$T$2600,3)*$B69</f>
        <v>16.379666195096686</v>
      </c>
      <c r="N69" s="181">
        <f t="shared" ca="1" si="3"/>
        <v>1</v>
      </c>
      <c r="O69" s="182">
        <f t="shared" ca="1" si="4"/>
        <v>0</v>
      </c>
      <c r="P69" s="173">
        <f t="shared" ca="1" si="5"/>
        <v>28.641802216593369</v>
      </c>
      <c r="Q69" s="140">
        <f ca="1">VLOOKUP($D69,Curves!$N$2:$T$2600,4)*$B69</f>
        <v>32.759332390193372</v>
      </c>
      <c r="R69" s="141">
        <f ca="1">VLOOKUP($D69,Curves!$N$2:$T$2600,5)*$B69</f>
        <v>16.379666195096686</v>
      </c>
      <c r="S69" s="181">
        <f t="shared" ca="1" si="6"/>
        <v>1</v>
      </c>
      <c r="T69" s="182">
        <f t="shared" ca="1" si="7"/>
        <v>0</v>
      </c>
      <c r="U69" s="151">
        <f t="shared" ca="1" si="8"/>
        <v>25.205240712655549</v>
      </c>
      <c r="V69" s="151">
        <f t="shared" ca="1" si="9"/>
        <v>26.331982189356474</v>
      </c>
      <c r="W69" s="151">
        <f t="shared" ca="1" si="10"/>
        <v>24.641869974305088</v>
      </c>
      <c r="X69" s="343">
        <f ca="1">VLOOKUP($D69,[2]CurveFetch!$D$8:$S$13000,16,0)*$B69</f>
        <v>32.759332390193372</v>
      </c>
      <c r="Y69" s="141">
        <f ca="1">VLOOKUP($D69,Curves!$N$2:$T$2600,7)*$B69</f>
        <v>16.379666195096686</v>
      </c>
      <c r="Z69" s="200">
        <f t="shared" ca="1" si="11"/>
        <v>1</v>
      </c>
      <c r="AA69" s="181">
        <f t="shared" ca="1" si="12"/>
        <v>0</v>
      </c>
      <c r="AB69" s="181">
        <f t="shared" ca="1" si="13"/>
        <v>1</v>
      </c>
      <c r="AC69" s="181">
        <f t="shared" ca="1" si="13"/>
        <v>1</v>
      </c>
      <c r="AD69" s="181">
        <f t="shared" ca="1" si="14"/>
        <v>1</v>
      </c>
      <c r="AE69" s="182">
        <f t="shared" ca="1" si="15"/>
        <v>0</v>
      </c>
      <c r="AF69" s="23">
        <f t="shared" ca="1" si="41"/>
        <v>5880</v>
      </c>
      <c r="AG69" s="23">
        <f t="shared" ca="1" si="42"/>
        <v>0</v>
      </c>
      <c r="AH69" s="23">
        <f t="shared" ca="1" si="63"/>
        <v>48000</v>
      </c>
      <c r="AI69" s="23">
        <f t="shared" ca="1" si="64"/>
        <v>0</v>
      </c>
      <c r="AJ69" s="23">
        <f t="shared" ca="1" si="79"/>
        <v>54000</v>
      </c>
      <c r="AK69" s="23">
        <f t="shared" ca="1" si="80"/>
        <v>0</v>
      </c>
      <c r="AL69" s="23">
        <f t="shared" ca="1" si="89"/>
        <v>60000</v>
      </c>
      <c r="AM69" s="23">
        <f t="shared" ca="1" si="90"/>
        <v>0</v>
      </c>
      <c r="AN69" s="23">
        <f t="shared" ca="1" si="99"/>
        <v>60000</v>
      </c>
      <c r="AO69" s="23">
        <f t="shared" ca="1" si="100"/>
        <v>0</v>
      </c>
      <c r="AP69" s="23">
        <f t="shared" ca="1" si="91"/>
        <v>86400</v>
      </c>
      <c r="AQ69" s="23">
        <f t="shared" ca="1" si="92"/>
        <v>0</v>
      </c>
      <c r="AR69" s="23">
        <f t="shared" ca="1" si="103"/>
        <v>61200</v>
      </c>
      <c r="AS69" s="23">
        <f t="shared" ca="1" si="104"/>
        <v>0</v>
      </c>
      <c r="AT69" s="23">
        <f t="shared" ca="1" si="123"/>
        <v>132000</v>
      </c>
      <c r="AU69" s="23">
        <f t="shared" ca="1" si="124"/>
        <v>0</v>
      </c>
      <c r="AV69" s="228">
        <f t="shared" ca="1" si="19"/>
        <v>152280</v>
      </c>
      <c r="AW69" s="26">
        <f t="shared" ca="1" si="20"/>
        <v>447480</v>
      </c>
      <c r="AX69" s="228">
        <f t="shared" ca="1" si="21"/>
        <v>507480</v>
      </c>
      <c r="AY69" s="23">
        <f t="shared" ca="1" si="35"/>
        <v>62400</v>
      </c>
      <c r="AZ69" s="23">
        <f t="shared" ca="1" si="36"/>
        <v>0</v>
      </c>
      <c r="BA69" s="23">
        <f t="shared" ca="1" si="43"/>
        <v>60000</v>
      </c>
      <c r="BB69" s="23">
        <f t="shared" ca="1" si="44"/>
        <v>0</v>
      </c>
      <c r="BC69" s="23">
        <f t="shared" ca="1" si="37"/>
        <v>10560</v>
      </c>
      <c r="BD69" s="23">
        <f t="shared" ca="1" si="38"/>
        <v>0</v>
      </c>
      <c r="BE69" s="23">
        <f t="shared" ca="1" si="47"/>
        <v>6120</v>
      </c>
      <c r="BF69" s="23">
        <f t="shared" ca="1" si="48"/>
        <v>0</v>
      </c>
      <c r="BG69" s="23">
        <f t="shared" ca="1" si="53"/>
        <v>20400</v>
      </c>
      <c r="BH69" s="23">
        <f t="shared" ca="1" si="54"/>
        <v>0</v>
      </c>
      <c r="BI69" s="23">
        <f t="shared" ca="1" si="75"/>
        <v>105600</v>
      </c>
      <c r="BJ69" s="23">
        <f t="shared" ca="1" si="76"/>
        <v>0</v>
      </c>
      <c r="BK69" s="23">
        <f t="shared" ca="1" si="77"/>
        <v>127200</v>
      </c>
      <c r="BL69" s="23">
        <f t="shared" ca="1" si="78"/>
        <v>0</v>
      </c>
      <c r="BM69" s="23">
        <f t="shared" ca="1" si="81"/>
        <v>60000</v>
      </c>
      <c r="BN69" s="23">
        <f t="shared" ca="1" si="82"/>
        <v>0</v>
      </c>
      <c r="BO69" s="23">
        <f t="shared" ca="1" si="101"/>
        <v>63600</v>
      </c>
      <c r="BP69" s="23">
        <f t="shared" ca="1" si="102"/>
        <v>0</v>
      </c>
      <c r="BQ69" s="23">
        <f t="shared" ca="1" si="111"/>
        <v>62400</v>
      </c>
      <c r="BR69" s="23">
        <f t="shared" ca="1" si="112"/>
        <v>0</v>
      </c>
      <c r="BS69" s="23">
        <f t="shared" ca="1" si="127"/>
        <v>132000</v>
      </c>
      <c r="BT69" s="23">
        <f t="shared" ca="1" si="128"/>
        <v>0</v>
      </c>
      <c r="BU69" s="23">
        <f t="shared" ca="1" si="129"/>
        <v>120000</v>
      </c>
      <c r="BV69" s="23">
        <f t="shared" ca="1" si="130"/>
        <v>0</v>
      </c>
      <c r="BW69" s="389">
        <f t="shared" ca="1" si="22"/>
        <v>371880</v>
      </c>
      <c r="BX69" s="224">
        <f t="shared" ca="1" si="23"/>
        <v>623880</v>
      </c>
      <c r="BY69" s="93">
        <f t="shared" ca="1" si="24"/>
        <v>830280</v>
      </c>
      <c r="BZ69" s="23">
        <f t="shared" ca="1" si="51"/>
        <v>125760</v>
      </c>
      <c r="CA69" s="23">
        <f t="shared" ca="1" si="52"/>
        <v>0</v>
      </c>
      <c r="CB69" s="23">
        <f t="shared" ca="1" si="83"/>
        <v>115200</v>
      </c>
      <c r="CC69" s="23">
        <f t="shared" ca="1" si="84"/>
        <v>0</v>
      </c>
      <c r="CD69" s="23">
        <f t="shared" ca="1" si="115"/>
        <v>120000</v>
      </c>
      <c r="CE69" s="23">
        <f t="shared" ca="1" si="116"/>
        <v>0</v>
      </c>
      <c r="CF69" s="228">
        <f t="shared" ca="1" si="25"/>
        <v>125760</v>
      </c>
      <c r="CG69" s="224">
        <f t="shared" ca="1" si="26"/>
        <v>240960</v>
      </c>
      <c r="CH69" s="228">
        <f t="shared" ca="1" si="27"/>
        <v>360960</v>
      </c>
      <c r="CI69" s="23">
        <f t="shared" ca="1" si="28"/>
        <v>65400</v>
      </c>
      <c r="CJ69" s="23">
        <f t="shared" ca="1" si="29"/>
        <v>32700</v>
      </c>
      <c r="CK69" s="23">
        <f t="shared" ca="1" si="33"/>
        <v>62400</v>
      </c>
      <c r="CL69" s="23">
        <f t="shared" ca="1" si="34"/>
        <v>31200</v>
      </c>
      <c r="CM69" s="23">
        <f t="shared" ca="1" si="39"/>
        <v>60000</v>
      </c>
      <c r="CN69" s="23">
        <f t="shared" ca="1" si="40"/>
        <v>30000</v>
      </c>
      <c r="CO69" s="23">
        <f t="shared" ca="1" si="49"/>
        <v>8400</v>
      </c>
      <c r="CP69" s="23">
        <f t="shared" ca="1" si="50"/>
        <v>4200</v>
      </c>
      <c r="CQ69" s="23">
        <f t="shared" ca="1" si="55"/>
        <v>27000</v>
      </c>
      <c r="CR69" s="23">
        <f t="shared" ca="1" si="56"/>
        <v>13500</v>
      </c>
      <c r="CS69" s="23">
        <f t="shared" ca="1" si="57"/>
        <v>15600</v>
      </c>
      <c r="CT69" s="23">
        <f t="shared" ca="1" si="58"/>
        <v>7800</v>
      </c>
      <c r="CU69" s="23">
        <f t="shared" ca="1" si="65"/>
        <v>42000</v>
      </c>
      <c r="CV69" s="23">
        <f t="shared" ca="1" si="66"/>
        <v>21000</v>
      </c>
      <c r="CW69" s="23">
        <f t="shared" ca="1" si="109"/>
        <v>63600</v>
      </c>
      <c r="CX69" s="23">
        <f t="shared" ca="1" si="110"/>
        <v>31800</v>
      </c>
      <c r="CY69" s="23">
        <f t="shared" ca="1" si="67"/>
        <v>72000</v>
      </c>
      <c r="CZ69" s="23">
        <f t="shared" ca="1" si="68"/>
        <v>36000</v>
      </c>
      <c r="DA69" s="23">
        <f t="shared" ca="1" si="85"/>
        <v>99000</v>
      </c>
      <c r="DB69" s="23">
        <f t="shared" ca="1" si="86"/>
        <v>49500</v>
      </c>
      <c r="DC69" s="23"/>
      <c r="DD69" s="23"/>
      <c r="DE69" s="23">
        <f t="shared" ca="1" si="87"/>
        <v>240000</v>
      </c>
      <c r="DF69" s="23">
        <f t="shared" ca="1" si="88"/>
        <v>120000</v>
      </c>
      <c r="DG69" s="23">
        <f t="shared" ca="1" si="93"/>
        <v>120000</v>
      </c>
      <c r="DH69" s="23">
        <f t="shared" ca="1" si="94"/>
        <v>60000</v>
      </c>
      <c r="DI69" s="23">
        <f t="shared" ca="1" si="105"/>
        <v>127200</v>
      </c>
      <c r="DJ69" s="23">
        <f t="shared" ca="1" si="106"/>
        <v>63600</v>
      </c>
      <c r="DK69" s="23">
        <f t="shared" ca="1" si="113"/>
        <v>63600</v>
      </c>
      <c r="DL69" s="23">
        <f t="shared" ca="1" si="114"/>
        <v>31800</v>
      </c>
      <c r="DM69" s="23">
        <f t="shared" ca="1" si="117"/>
        <v>150000</v>
      </c>
      <c r="DN69" s="23">
        <f t="shared" ca="1" si="118"/>
        <v>75000</v>
      </c>
      <c r="DO69" s="23">
        <f t="shared" ca="1" si="119"/>
        <v>66000</v>
      </c>
      <c r="DP69" s="23">
        <f t="shared" ca="1" si="120"/>
        <v>33000</v>
      </c>
      <c r="DQ69" s="23">
        <f t="shared" ca="1" si="133"/>
        <v>129600</v>
      </c>
      <c r="DR69" s="23">
        <f t="shared" ca="1" si="134"/>
        <v>64800</v>
      </c>
      <c r="DS69" s="228">
        <f t="shared" ca="1" si="30"/>
        <v>610200</v>
      </c>
      <c r="DT69" s="93">
        <f t="shared" ca="1" si="31"/>
        <v>1450800</v>
      </c>
      <c r="DU69" s="228">
        <f t="shared" ca="1" si="32"/>
        <v>2117700</v>
      </c>
      <c r="DZ69" s="23">
        <f t="shared" ca="1" si="61"/>
        <v>60000</v>
      </c>
      <c r="EA69" s="23">
        <f t="shared" ca="1" si="62"/>
        <v>30000</v>
      </c>
      <c r="EB69" s="23">
        <f t="shared" ca="1" si="71"/>
        <v>26400</v>
      </c>
      <c r="EC69" s="23">
        <f t="shared" ca="1" si="72"/>
        <v>13200</v>
      </c>
      <c r="ED69" s="23">
        <f t="shared" ca="1" si="97"/>
        <v>120000</v>
      </c>
      <c r="EE69" s="23">
        <f t="shared" ca="1" si="98"/>
        <v>60000</v>
      </c>
      <c r="EF69" s="23">
        <f t="shared" ca="1" si="125"/>
        <v>168000</v>
      </c>
      <c r="EG69" s="23">
        <f t="shared" ca="1" si="126"/>
        <v>84000</v>
      </c>
      <c r="EH69" s="23">
        <f t="shared" ca="1" si="107"/>
        <v>60000</v>
      </c>
      <c r="EI69" s="23">
        <f t="shared" ca="1" si="108"/>
        <v>30000</v>
      </c>
      <c r="EJ69" s="23">
        <f t="shared" ca="1" si="121"/>
        <v>60000</v>
      </c>
      <c r="EK69" s="23">
        <f t="shared" ca="1" si="122"/>
        <v>30000</v>
      </c>
      <c r="EL69" s="23">
        <f t="shared" ca="1" si="131"/>
        <v>120000</v>
      </c>
      <c r="EM69" s="23">
        <f t="shared" ca="1" si="132"/>
        <v>60000</v>
      </c>
      <c r="EN69" s="228">
        <f t="shared" ca="1" si="16"/>
        <v>39600</v>
      </c>
      <c r="EO69" s="93">
        <f t="shared" ca="1" si="17"/>
        <v>489600</v>
      </c>
      <c r="EP69" s="93">
        <f t="shared" ca="1" si="18"/>
        <v>921600</v>
      </c>
    </row>
    <row r="70" spans="1:146" x14ac:dyDescent="0.2">
      <c r="A70" s="172">
        <f ca="1">VLOOKUP($D70,Curves!$A$2:$I$1700,9)</f>
        <v>5.7483972990722998E-2</v>
      </c>
      <c r="B70" s="86">
        <f t="shared" ca="1" si="0"/>
        <v>0.74768323143450233</v>
      </c>
      <c r="C70" s="86">
        <f t="shared" si="1"/>
        <v>31</v>
      </c>
      <c r="D70" s="139">
        <v>38777</v>
      </c>
      <c r="E70" s="173">
        <f ca="1">VLOOKUP($D70,Curves!$A$2:$H$1700,2)*$B70</f>
        <v>3.1096145595360949</v>
      </c>
      <c r="F70" s="172">
        <f ca="1">VLOOKUP($D70,Curves!$A$2:$H$1700,3)*$B70</f>
        <v>0.38879528034594124</v>
      </c>
      <c r="G70" s="172">
        <f ca="1">VLOOKUP($D70,Curves!$A$2:$H$1700,7)*$B70</f>
        <v>-0.14205981397255543</v>
      </c>
      <c r="H70" s="172">
        <f ca="1">VLOOKUP($D70,Curves!$A$2:$H$1700,5)*$B70</f>
        <v>7.4768323143450232E-3</v>
      </c>
      <c r="I70" s="172">
        <f ca="1">VLOOKUP($D70,Curves!$A$2:$H$1700,4)*$B70</f>
        <v>-0.21682813711600565</v>
      </c>
      <c r="J70" s="174">
        <f ca="1">VLOOKUP($D70,Curves!$A$2:$H$1700,8)*$B70</f>
        <v>0.31402695720249096</v>
      </c>
      <c r="K70" s="172">
        <f t="shared" ca="1" si="2"/>
        <v>23.69589816815067</v>
      </c>
      <c r="L70" s="140">
        <f ca="1">VLOOKUP($D70,Curves!$N$2:$T$2600,2)*$B70</f>
        <v>25.130829701683922</v>
      </c>
      <c r="M70" s="141">
        <f ca="1">VLOOKUP($D70,Curves!$N$2:$T$2600,3)*$B70</f>
        <v>12.565414850841961</v>
      </c>
      <c r="N70" s="181">
        <f t="shared" ca="1" si="3"/>
        <v>1</v>
      </c>
      <c r="O70" s="182">
        <f t="shared" ca="1" si="4"/>
        <v>0</v>
      </c>
      <c r="P70" s="173">
        <f t="shared" ref="P70:P133" ca="1" si="135">($E70+J70)*$J$5+$J$4</f>
        <v>27.677311375539396</v>
      </c>
      <c r="Q70" s="140">
        <f ca="1">VLOOKUP($D70,Curves!$N$2:$T$2600,4)*$B70</f>
        <v>25.130829701683922</v>
      </c>
      <c r="R70" s="141">
        <f ca="1">VLOOKUP($D70,Curves!$N$2:$T$2600,5)*$B70</f>
        <v>12.565414850841961</v>
      </c>
      <c r="S70" s="181">
        <f t="shared" ca="1" si="6"/>
        <v>0</v>
      </c>
      <c r="T70" s="182">
        <f t="shared" ca="1" si="7"/>
        <v>0</v>
      </c>
      <c r="U70" s="151">
        <f t="shared" ca="1" si="8"/>
        <v>24.256660591726547</v>
      </c>
      <c r="V70" s="151">
        <f t="shared" ca="1" si="9"/>
        <v>25.378185438878301</v>
      </c>
      <c r="W70" s="151">
        <f t="shared" ca="1" si="10"/>
        <v>23.69589816815067</v>
      </c>
      <c r="X70" s="343">
        <f ca="1">VLOOKUP($D70,[2]CurveFetch!$D$8:$S$13000,16,0)*$B70</f>
        <v>25.130829701683922</v>
      </c>
      <c r="Y70" s="141">
        <f ca="1">VLOOKUP($D70,Curves!$N$2:$T$2600,7)*$B70</f>
        <v>12.565414850841961</v>
      </c>
      <c r="Z70" s="200">
        <f t="shared" ca="1" si="11"/>
        <v>1</v>
      </c>
      <c r="AA70" s="181">
        <f t="shared" ca="1" si="12"/>
        <v>0</v>
      </c>
      <c r="AB70" s="181">
        <f t="shared" ca="1" si="13"/>
        <v>0</v>
      </c>
      <c r="AC70" s="181">
        <f t="shared" ca="1" si="13"/>
        <v>0</v>
      </c>
      <c r="AD70" s="181">
        <f t="shared" ca="1" si="14"/>
        <v>1</v>
      </c>
      <c r="AE70" s="182">
        <f t="shared" ca="1" si="15"/>
        <v>0</v>
      </c>
      <c r="AF70" s="23">
        <f t="shared" ca="1" si="41"/>
        <v>5880</v>
      </c>
      <c r="AG70" s="23">
        <f t="shared" ca="1" si="42"/>
        <v>0</v>
      </c>
      <c r="AH70" s="23">
        <f t="shared" ca="1" si="63"/>
        <v>48000</v>
      </c>
      <c r="AI70" s="23">
        <f t="shared" ca="1" si="64"/>
        <v>0</v>
      </c>
      <c r="AJ70" s="23">
        <f t="shared" ca="1" si="79"/>
        <v>54000</v>
      </c>
      <c r="AK70" s="23">
        <f t="shared" ca="1" si="80"/>
        <v>0</v>
      </c>
      <c r="AL70" s="23">
        <f t="shared" ca="1" si="89"/>
        <v>60000</v>
      </c>
      <c r="AM70" s="23">
        <f t="shared" ca="1" si="90"/>
        <v>0</v>
      </c>
      <c r="AN70" s="23">
        <f t="shared" ca="1" si="99"/>
        <v>60000</v>
      </c>
      <c r="AO70" s="23">
        <f t="shared" ca="1" si="100"/>
        <v>0</v>
      </c>
      <c r="AP70" s="23">
        <f t="shared" ca="1" si="91"/>
        <v>86400</v>
      </c>
      <c r="AQ70" s="23">
        <f t="shared" ca="1" si="92"/>
        <v>0</v>
      </c>
      <c r="AR70" s="23">
        <f t="shared" ca="1" si="103"/>
        <v>61200</v>
      </c>
      <c r="AS70" s="23">
        <f t="shared" ca="1" si="104"/>
        <v>0</v>
      </c>
      <c r="AT70" s="23">
        <f t="shared" ca="1" si="123"/>
        <v>132000</v>
      </c>
      <c r="AU70" s="23">
        <f t="shared" ca="1" si="124"/>
        <v>0</v>
      </c>
      <c r="AV70" s="228">
        <f t="shared" ca="1" si="19"/>
        <v>152280</v>
      </c>
      <c r="AW70" s="26">
        <f t="shared" ca="1" si="20"/>
        <v>447480</v>
      </c>
      <c r="AX70" s="228">
        <f t="shared" ca="1" si="21"/>
        <v>507480</v>
      </c>
      <c r="AY70" s="23">
        <f t="shared" ca="1" si="35"/>
        <v>0</v>
      </c>
      <c r="AZ70" s="23">
        <f t="shared" ca="1" si="36"/>
        <v>0</v>
      </c>
      <c r="BA70" s="23">
        <f t="shared" ca="1" si="43"/>
        <v>0</v>
      </c>
      <c r="BB70" s="23">
        <f t="shared" ca="1" si="44"/>
        <v>0</v>
      </c>
      <c r="BC70" s="23">
        <f t="shared" ca="1" si="37"/>
        <v>0</v>
      </c>
      <c r="BD70" s="23">
        <f t="shared" ca="1" si="38"/>
        <v>0</v>
      </c>
      <c r="BE70" s="23">
        <f t="shared" ca="1" si="47"/>
        <v>0</v>
      </c>
      <c r="BF70" s="23">
        <f t="shared" ca="1" si="48"/>
        <v>0</v>
      </c>
      <c r="BG70" s="23">
        <f t="shared" ca="1" si="53"/>
        <v>0</v>
      </c>
      <c r="BH70" s="23">
        <f t="shared" ca="1" si="54"/>
        <v>0</v>
      </c>
      <c r="BI70" s="23">
        <f t="shared" ca="1" si="75"/>
        <v>0</v>
      </c>
      <c r="BJ70" s="23">
        <f t="shared" ca="1" si="76"/>
        <v>0</v>
      </c>
      <c r="BK70" s="23">
        <f t="shared" ca="1" si="77"/>
        <v>0</v>
      </c>
      <c r="BL70" s="23">
        <f t="shared" ca="1" si="78"/>
        <v>0</v>
      </c>
      <c r="BM70" s="23">
        <f t="shared" ca="1" si="81"/>
        <v>0</v>
      </c>
      <c r="BN70" s="23">
        <f t="shared" ca="1" si="82"/>
        <v>0</v>
      </c>
      <c r="BO70" s="23">
        <f t="shared" ca="1" si="101"/>
        <v>0</v>
      </c>
      <c r="BP70" s="23">
        <f t="shared" ca="1" si="102"/>
        <v>0</v>
      </c>
      <c r="BQ70" s="23">
        <f t="shared" ca="1" si="111"/>
        <v>0</v>
      </c>
      <c r="BR70" s="23">
        <f t="shared" ca="1" si="112"/>
        <v>0</v>
      </c>
      <c r="BS70" s="23">
        <f t="shared" ca="1" si="127"/>
        <v>0</v>
      </c>
      <c r="BT70" s="23">
        <f t="shared" ca="1" si="128"/>
        <v>0</v>
      </c>
      <c r="BU70" s="23">
        <f t="shared" ca="1" si="129"/>
        <v>0</v>
      </c>
      <c r="BV70" s="23">
        <f t="shared" ca="1" si="130"/>
        <v>0</v>
      </c>
      <c r="BW70" s="389">
        <f t="shared" ca="1" si="22"/>
        <v>0</v>
      </c>
      <c r="BX70" s="224">
        <f t="shared" ca="1" si="23"/>
        <v>0</v>
      </c>
      <c r="BY70" s="93">
        <f t="shared" ca="1" si="24"/>
        <v>0</v>
      </c>
      <c r="BZ70" s="23">
        <f t="shared" ca="1" si="51"/>
        <v>125760</v>
      </c>
      <c r="CA70" s="23">
        <f t="shared" ca="1" si="52"/>
        <v>0</v>
      </c>
      <c r="CB70" s="23">
        <f t="shared" ca="1" si="83"/>
        <v>115200</v>
      </c>
      <c r="CC70" s="23">
        <f t="shared" ca="1" si="84"/>
        <v>0</v>
      </c>
      <c r="CD70" s="23">
        <f t="shared" ca="1" si="115"/>
        <v>120000</v>
      </c>
      <c r="CE70" s="23">
        <f t="shared" ca="1" si="116"/>
        <v>0</v>
      </c>
      <c r="CF70" s="228">
        <f t="shared" ca="1" si="25"/>
        <v>125760</v>
      </c>
      <c r="CG70" s="224">
        <f t="shared" ca="1" si="26"/>
        <v>240960</v>
      </c>
      <c r="CH70" s="228">
        <f t="shared" ca="1" si="27"/>
        <v>360960</v>
      </c>
      <c r="CI70" s="23">
        <f t="shared" ca="1" si="28"/>
        <v>0</v>
      </c>
      <c r="CJ70" s="23">
        <f t="shared" ca="1" si="29"/>
        <v>0</v>
      </c>
      <c r="CK70" s="23">
        <f t="shared" ca="1" si="33"/>
        <v>0</v>
      </c>
      <c r="CL70" s="23">
        <f t="shared" ca="1" si="34"/>
        <v>0</v>
      </c>
      <c r="CM70" s="23">
        <f t="shared" ca="1" si="39"/>
        <v>0</v>
      </c>
      <c r="CN70" s="23">
        <f t="shared" ca="1" si="40"/>
        <v>0</v>
      </c>
      <c r="CO70" s="23">
        <f t="shared" ca="1" si="49"/>
        <v>0</v>
      </c>
      <c r="CP70" s="23">
        <f t="shared" ca="1" si="50"/>
        <v>0</v>
      </c>
      <c r="CQ70" s="23">
        <f t="shared" ca="1" si="55"/>
        <v>0</v>
      </c>
      <c r="CR70" s="23">
        <f t="shared" ca="1" si="56"/>
        <v>0</v>
      </c>
      <c r="CS70" s="23">
        <f t="shared" ca="1" si="57"/>
        <v>0</v>
      </c>
      <c r="CT70" s="23">
        <f t="shared" ca="1" si="58"/>
        <v>0</v>
      </c>
      <c r="CU70" s="23">
        <f t="shared" ca="1" si="65"/>
        <v>0</v>
      </c>
      <c r="CV70" s="23">
        <f t="shared" ca="1" si="66"/>
        <v>0</v>
      </c>
      <c r="CW70" s="23">
        <f t="shared" ca="1" si="109"/>
        <v>0</v>
      </c>
      <c r="CX70" s="23">
        <f t="shared" ca="1" si="110"/>
        <v>0</v>
      </c>
      <c r="CY70" s="23">
        <f t="shared" ca="1" si="67"/>
        <v>0</v>
      </c>
      <c r="CZ70" s="23">
        <f t="shared" ca="1" si="68"/>
        <v>0</v>
      </c>
      <c r="DA70" s="23">
        <f t="shared" ca="1" si="85"/>
        <v>0</v>
      </c>
      <c r="DB70" s="23">
        <f t="shared" ca="1" si="86"/>
        <v>0</v>
      </c>
      <c r="DC70" s="23"/>
      <c r="DD70" s="23"/>
      <c r="DE70" s="23">
        <f t="shared" ca="1" si="87"/>
        <v>0</v>
      </c>
      <c r="DF70" s="23">
        <f t="shared" ca="1" si="88"/>
        <v>0</v>
      </c>
      <c r="DG70" s="23">
        <f t="shared" ca="1" si="93"/>
        <v>0</v>
      </c>
      <c r="DH70" s="23">
        <f t="shared" ca="1" si="94"/>
        <v>0</v>
      </c>
      <c r="DI70" s="23">
        <f t="shared" ca="1" si="105"/>
        <v>0</v>
      </c>
      <c r="DJ70" s="23">
        <f t="shared" ca="1" si="106"/>
        <v>0</v>
      </c>
      <c r="DK70" s="23">
        <f t="shared" ca="1" si="113"/>
        <v>0</v>
      </c>
      <c r="DL70" s="23">
        <f t="shared" ca="1" si="114"/>
        <v>0</v>
      </c>
      <c r="DM70" s="23">
        <f t="shared" ca="1" si="117"/>
        <v>0</v>
      </c>
      <c r="DN70" s="23">
        <f t="shared" ca="1" si="118"/>
        <v>0</v>
      </c>
      <c r="DO70" s="23">
        <f t="shared" ca="1" si="119"/>
        <v>0</v>
      </c>
      <c r="DP70" s="23">
        <f t="shared" ca="1" si="120"/>
        <v>0</v>
      </c>
      <c r="DQ70" s="23">
        <f t="shared" ca="1" si="133"/>
        <v>0</v>
      </c>
      <c r="DR70" s="23">
        <f t="shared" ca="1" si="134"/>
        <v>0</v>
      </c>
      <c r="DS70" s="228">
        <f t="shared" ca="1" si="30"/>
        <v>0</v>
      </c>
      <c r="DT70" s="93">
        <f t="shared" ca="1" si="31"/>
        <v>0</v>
      </c>
      <c r="DU70" s="228">
        <f t="shared" ca="1" si="32"/>
        <v>0</v>
      </c>
      <c r="DZ70" s="23">
        <f t="shared" ca="1" si="61"/>
        <v>0</v>
      </c>
      <c r="EA70" s="23">
        <f t="shared" ca="1" si="62"/>
        <v>0</v>
      </c>
      <c r="EB70" s="23">
        <f t="shared" ca="1" si="71"/>
        <v>0</v>
      </c>
      <c r="EC70" s="23">
        <f t="shared" ca="1" si="72"/>
        <v>0</v>
      </c>
      <c r="ED70" s="23">
        <f t="shared" ca="1" si="97"/>
        <v>0</v>
      </c>
      <c r="EE70" s="23">
        <f t="shared" ca="1" si="98"/>
        <v>0</v>
      </c>
      <c r="EF70" s="23">
        <f t="shared" ca="1" si="125"/>
        <v>0</v>
      </c>
      <c r="EG70" s="23">
        <f t="shared" ca="1" si="126"/>
        <v>0</v>
      </c>
      <c r="EH70" s="23">
        <f t="shared" ca="1" si="107"/>
        <v>0</v>
      </c>
      <c r="EI70" s="23">
        <f t="shared" ca="1" si="108"/>
        <v>0</v>
      </c>
      <c r="EJ70" s="23">
        <f t="shared" ca="1" si="121"/>
        <v>0</v>
      </c>
      <c r="EK70" s="23">
        <f t="shared" ca="1" si="122"/>
        <v>0</v>
      </c>
      <c r="EL70" s="23">
        <f t="shared" ca="1" si="131"/>
        <v>0</v>
      </c>
      <c r="EM70" s="23">
        <f t="shared" ca="1" si="132"/>
        <v>0</v>
      </c>
      <c r="EN70" s="228">
        <f t="shared" ca="1" si="16"/>
        <v>0</v>
      </c>
      <c r="EO70" s="93">
        <f t="shared" ca="1" si="17"/>
        <v>0</v>
      </c>
      <c r="EP70" s="93">
        <f t="shared" ca="1" si="18"/>
        <v>0</v>
      </c>
    </row>
    <row r="71" spans="1:146" x14ac:dyDescent="0.2">
      <c r="A71" s="172">
        <f ca="1">VLOOKUP($D71,Curves!$A$2:$I$1700,9)</f>
        <v>5.7550681336572998E-2</v>
      </c>
      <c r="B71" s="86">
        <f t="shared" ref="B71:B134" ca="1" si="136">(1+($A71/2))^(-2*($D71-$A$1)/365.25)</f>
        <v>0.74384385664560004</v>
      </c>
      <c r="C71" s="86">
        <f t="shared" ref="C71:C134" si="137">D72-D71</f>
        <v>30</v>
      </c>
      <c r="D71" s="139">
        <v>38808</v>
      </c>
      <c r="E71" s="173">
        <f ca="1">VLOOKUP($D71,Curves!$A$2:$H$1700,2)*$B71</f>
        <v>2.9575231740229055</v>
      </c>
      <c r="F71" s="172">
        <f ca="1">VLOOKUP($D71,Curves!$A$2:$H$1700,3)*$B71</f>
        <v>0.49837538395255204</v>
      </c>
      <c r="G71" s="172">
        <f ca="1">VLOOKUP($D71,Curves!$A$2:$H$1700,7)*$B71</f>
        <v>-0.17480330631171601</v>
      </c>
      <c r="H71" s="172">
        <f ca="1">VLOOKUP($D71,Curves!$A$2:$H$1700,5)*$B71</f>
        <v>7.4384385664560005E-3</v>
      </c>
      <c r="I71" s="172">
        <f ca="1">VLOOKUP($D71,Curves!$A$2:$H$1700,4)*$B71</f>
        <v>-0.26406456910918802</v>
      </c>
      <c r="J71" s="174">
        <f ca="1">VLOOKUP($D71,Curves!$A$2:$H$1700,8)*$B71</f>
        <v>0.42399099828799197</v>
      </c>
      <c r="K71" s="172">
        <f t="shared" ref="K71:K134" ca="1" si="138">($E71+$I71)*$J$5+$J$4</f>
        <v>22.200939536852882</v>
      </c>
      <c r="L71" s="140">
        <f ca="1">VLOOKUP($D71,Curves!$N$2:$T$2600,2)*$B71</f>
        <v>24.376953332446945</v>
      </c>
      <c r="M71" s="141">
        <f ca="1">VLOOKUP($D71,Curves!$N$2:$T$2600,3)*$B71</f>
        <v>12.188476666223472</v>
      </c>
      <c r="N71" s="181">
        <f t="shared" ref="N71:N134" ca="1" si="139">IF($K71&lt;$L71,1,0)</f>
        <v>1</v>
      </c>
      <c r="O71" s="182">
        <f t="shared" ref="O71:O134" ca="1" si="140">IF($K71&lt;$M71,1,0)</f>
        <v>0</v>
      </c>
      <c r="P71" s="173">
        <f t="shared" ca="1" si="135"/>
        <v>27.361356292331731</v>
      </c>
      <c r="Q71" s="140">
        <f ca="1">VLOOKUP($D71,Curves!$N$2:$T$2600,4)*$B71</f>
        <v>24.376953332446945</v>
      </c>
      <c r="R71" s="141">
        <f ca="1">VLOOKUP($D71,Curves!$N$2:$T$2600,5)*$B71</f>
        <v>12.188476666223472</v>
      </c>
      <c r="S71" s="181">
        <f t="shared" ref="S71:S134" ca="1" si="141">IF($P71&lt;$Q71,1,0)</f>
        <v>0</v>
      </c>
      <c r="T71" s="182">
        <f t="shared" ref="T71:T134" ca="1" si="142">IF($P71&lt;$R71,1,0)</f>
        <v>0</v>
      </c>
      <c r="U71" s="151">
        <f t="shared" ref="U71:U134" ca="1" si="143">($E71+G71)*$J$5+$J$4</f>
        <v>22.870399007833925</v>
      </c>
      <c r="V71" s="151">
        <f t="shared" ref="V71:V134" ca="1" si="144">($E71+H71)*$J$5+$J$4</f>
        <v>24.237212094420212</v>
      </c>
      <c r="W71" s="151">
        <f t="shared" ref="W71:W134" ca="1" si="145">($E71+I71)*$J$5+$J$4</f>
        <v>22.200939536852882</v>
      </c>
      <c r="X71" s="343">
        <f ca="1">VLOOKUP($D71,[2]CurveFetch!$D$8:$S$13000,16,0)*$B71</f>
        <v>24.376953332446945</v>
      </c>
      <c r="Y71" s="141">
        <f ca="1">VLOOKUP($D71,Curves!$N$2:$T$2600,7)*$B71</f>
        <v>12.188476666223472</v>
      </c>
      <c r="Z71" s="200">
        <f t="shared" ref="Z71:Z134" ca="1" si="146">IF($U71&lt;$X71,1,0)</f>
        <v>1</v>
      </c>
      <c r="AA71" s="181">
        <f t="shared" ref="AA71:AA134" ca="1" si="147">IF($U71&lt;$Y71,1,0)</f>
        <v>0</v>
      </c>
      <c r="AB71" s="181">
        <f t="shared" ref="AB71:AC134" ca="1" si="148">IF($V71&lt;$X71,1,0)</f>
        <v>1</v>
      </c>
      <c r="AC71" s="181">
        <f t="shared" ca="1" si="148"/>
        <v>1</v>
      </c>
      <c r="AD71" s="181">
        <f t="shared" ref="AD71:AD134" ca="1" si="149">IF($W71&lt;$X71,1,0)</f>
        <v>1</v>
      </c>
      <c r="AE71" s="182">
        <f t="shared" ref="AE71:AE134" ca="1" si="150">IF($W71&lt;$Y71,1,0)</f>
        <v>0</v>
      </c>
      <c r="AF71" s="23">
        <f t="shared" ca="1" si="41"/>
        <v>5880</v>
      </c>
      <c r="AG71" s="23">
        <f t="shared" ca="1" si="42"/>
        <v>0</v>
      </c>
      <c r="AH71" s="23">
        <f t="shared" ca="1" si="63"/>
        <v>48000</v>
      </c>
      <c r="AI71" s="23">
        <f t="shared" ca="1" si="64"/>
        <v>0</v>
      </c>
      <c r="AJ71" s="23">
        <f t="shared" ca="1" si="79"/>
        <v>54000</v>
      </c>
      <c r="AK71" s="23">
        <f t="shared" ca="1" si="80"/>
        <v>0</v>
      </c>
      <c r="AL71" s="23">
        <f t="shared" ca="1" si="89"/>
        <v>60000</v>
      </c>
      <c r="AM71" s="23">
        <f t="shared" ca="1" si="90"/>
        <v>0</v>
      </c>
      <c r="AN71" s="23">
        <f t="shared" ca="1" si="99"/>
        <v>60000</v>
      </c>
      <c r="AO71" s="23">
        <f t="shared" ca="1" si="100"/>
        <v>0</v>
      </c>
      <c r="AP71" s="23">
        <f t="shared" ca="1" si="91"/>
        <v>86400</v>
      </c>
      <c r="AQ71" s="23">
        <f t="shared" ca="1" si="92"/>
        <v>0</v>
      </c>
      <c r="AR71" s="23">
        <f t="shared" ca="1" si="103"/>
        <v>61200</v>
      </c>
      <c r="AS71" s="23">
        <f t="shared" ca="1" si="104"/>
        <v>0</v>
      </c>
      <c r="AT71" s="23">
        <f t="shared" ca="1" si="123"/>
        <v>132000</v>
      </c>
      <c r="AU71" s="23">
        <f t="shared" ca="1" si="124"/>
        <v>0</v>
      </c>
      <c r="AV71" s="228">
        <f t="shared" ca="1" si="19"/>
        <v>152280</v>
      </c>
      <c r="AW71" s="26">
        <f t="shared" ca="1" si="20"/>
        <v>447480</v>
      </c>
      <c r="AX71" s="228">
        <f t="shared" ca="1" si="21"/>
        <v>507480</v>
      </c>
      <c r="AY71" s="23">
        <f t="shared" ca="1" si="35"/>
        <v>0</v>
      </c>
      <c r="AZ71" s="23">
        <f t="shared" ca="1" si="36"/>
        <v>0</v>
      </c>
      <c r="BA71" s="23">
        <f t="shared" ca="1" si="43"/>
        <v>0</v>
      </c>
      <c r="BB71" s="23">
        <f t="shared" ca="1" si="44"/>
        <v>0</v>
      </c>
      <c r="BC71" s="23">
        <f t="shared" ca="1" si="37"/>
        <v>0</v>
      </c>
      <c r="BD71" s="23">
        <f t="shared" ca="1" si="38"/>
        <v>0</v>
      </c>
      <c r="BE71" s="23">
        <f t="shared" ca="1" si="47"/>
        <v>0</v>
      </c>
      <c r="BF71" s="23">
        <f t="shared" ca="1" si="48"/>
        <v>0</v>
      </c>
      <c r="BG71" s="23">
        <f t="shared" ca="1" si="53"/>
        <v>0</v>
      </c>
      <c r="BH71" s="23">
        <f t="shared" ca="1" si="54"/>
        <v>0</v>
      </c>
      <c r="BI71" s="23">
        <f t="shared" ca="1" si="75"/>
        <v>0</v>
      </c>
      <c r="BJ71" s="23">
        <f t="shared" ca="1" si="76"/>
        <v>0</v>
      </c>
      <c r="BK71" s="23">
        <f t="shared" ca="1" si="77"/>
        <v>0</v>
      </c>
      <c r="BL71" s="23">
        <f t="shared" ca="1" si="78"/>
        <v>0</v>
      </c>
      <c r="BM71" s="23">
        <f t="shared" ca="1" si="81"/>
        <v>0</v>
      </c>
      <c r="BN71" s="23">
        <f t="shared" ca="1" si="82"/>
        <v>0</v>
      </c>
      <c r="BO71" s="23">
        <f t="shared" ca="1" si="101"/>
        <v>0</v>
      </c>
      <c r="BP71" s="23">
        <f t="shared" ca="1" si="102"/>
        <v>0</v>
      </c>
      <c r="BQ71" s="23">
        <f t="shared" ca="1" si="111"/>
        <v>0</v>
      </c>
      <c r="BR71" s="23">
        <f t="shared" ca="1" si="112"/>
        <v>0</v>
      </c>
      <c r="BS71" s="23">
        <f t="shared" ca="1" si="127"/>
        <v>0</v>
      </c>
      <c r="BT71" s="23">
        <f t="shared" ca="1" si="128"/>
        <v>0</v>
      </c>
      <c r="BU71" s="23">
        <f t="shared" ca="1" si="129"/>
        <v>0</v>
      </c>
      <c r="BV71" s="23">
        <f t="shared" ca="1" si="130"/>
        <v>0</v>
      </c>
      <c r="BW71" s="389">
        <f t="shared" ca="1" si="22"/>
        <v>0</v>
      </c>
      <c r="BX71" s="224">
        <f t="shared" ca="1" si="23"/>
        <v>0</v>
      </c>
      <c r="BY71" s="93">
        <f t="shared" ca="1" si="24"/>
        <v>0</v>
      </c>
      <c r="BZ71" s="23">
        <f t="shared" ca="1" si="51"/>
        <v>125760</v>
      </c>
      <c r="CA71" s="23">
        <f t="shared" ca="1" si="52"/>
        <v>0</v>
      </c>
      <c r="CB71" s="23">
        <f t="shared" ca="1" si="83"/>
        <v>115200</v>
      </c>
      <c r="CC71" s="23">
        <f t="shared" ca="1" si="84"/>
        <v>0</v>
      </c>
      <c r="CD71" s="23">
        <f t="shared" ca="1" si="115"/>
        <v>120000</v>
      </c>
      <c r="CE71" s="23">
        <f t="shared" ca="1" si="116"/>
        <v>0</v>
      </c>
      <c r="CF71" s="228">
        <f t="shared" ca="1" si="25"/>
        <v>125760</v>
      </c>
      <c r="CG71" s="224">
        <f t="shared" ca="1" si="26"/>
        <v>240960</v>
      </c>
      <c r="CH71" s="228">
        <f t="shared" ca="1" si="27"/>
        <v>360960</v>
      </c>
      <c r="CI71" s="23">
        <f t="shared" ca="1" si="28"/>
        <v>65400</v>
      </c>
      <c r="CJ71" s="23">
        <f t="shared" ca="1" si="29"/>
        <v>32700</v>
      </c>
      <c r="CK71" s="23">
        <f t="shared" ca="1" si="33"/>
        <v>62400</v>
      </c>
      <c r="CL71" s="23">
        <f t="shared" ca="1" si="34"/>
        <v>31200</v>
      </c>
      <c r="CM71" s="23">
        <f t="shared" ca="1" si="39"/>
        <v>60000</v>
      </c>
      <c r="CN71" s="23">
        <f t="shared" ca="1" si="40"/>
        <v>30000</v>
      </c>
      <c r="CO71" s="23">
        <f t="shared" ca="1" si="49"/>
        <v>8400</v>
      </c>
      <c r="CP71" s="23">
        <f t="shared" ca="1" si="50"/>
        <v>4200</v>
      </c>
      <c r="CQ71" s="23">
        <f t="shared" ca="1" si="55"/>
        <v>27000</v>
      </c>
      <c r="CR71" s="23">
        <f t="shared" ca="1" si="56"/>
        <v>13500</v>
      </c>
      <c r="CS71" s="23">
        <f t="shared" ca="1" si="57"/>
        <v>15600</v>
      </c>
      <c r="CT71" s="23">
        <f t="shared" ca="1" si="58"/>
        <v>7800</v>
      </c>
      <c r="CU71" s="23">
        <f t="shared" ca="1" si="65"/>
        <v>42000</v>
      </c>
      <c r="CV71" s="23">
        <f t="shared" ca="1" si="66"/>
        <v>21000</v>
      </c>
      <c r="CW71" s="23">
        <f t="shared" ca="1" si="109"/>
        <v>63600</v>
      </c>
      <c r="CX71" s="23">
        <f t="shared" ca="1" si="110"/>
        <v>31800</v>
      </c>
      <c r="CY71" s="23">
        <f t="shared" ca="1" si="67"/>
        <v>72000</v>
      </c>
      <c r="CZ71" s="23">
        <f t="shared" ca="1" si="68"/>
        <v>36000</v>
      </c>
      <c r="DA71" s="23">
        <f t="shared" ca="1" si="85"/>
        <v>99000</v>
      </c>
      <c r="DB71" s="23">
        <f t="shared" ca="1" si="86"/>
        <v>49500</v>
      </c>
      <c r="DC71" s="23"/>
      <c r="DD71" s="23"/>
      <c r="DE71" s="23">
        <f t="shared" ca="1" si="87"/>
        <v>240000</v>
      </c>
      <c r="DF71" s="23">
        <f t="shared" ca="1" si="88"/>
        <v>120000</v>
      </c>
      <c r="DG71" s="23">
        <f t="shared" ca="1" si="93"/>
        <v>120000</v>
      </c>
      <c r="DH71" s="23">
        <f t="shared" ca="1" si="94"/>
        <v>60000</v>
      </c>
      <c r="DI71" s="23">
        <f t="shared" ca="1" si="105"/>
        <v>127200</v>
      </c>
      <c r="DJ71" s="23">
        <f t="shared" ca="1" si="106"/>
        <v>63600</v>
      </c>
      <c r="DK71" s="23">
        <f t="shared" ca="1" si="113"/>
        <v>63600</v>
      </c>
      <c r="DL71" s="23">
        <f t="shared" ca="1" si="114"/>
        <v>31800</v>
      </c>
      <c r="DM71" s="23">
        <f t="shared" ca="1" si="117"/>
        <v>150000</v>
      </c>
      <c r="DN71" s="23">
        <f t="shared" ca="1" si="118"/>
        <v>75000</v>
      </c>
      <c r="DO71" s="23">
        <f t="shared" ca="1" si="119"/>
        <v>66000</v>
      </c>
      <c r="DP71" s="23">
        <f t="shared" ca="1" si="120"/>
        <v>33000</v>
      </c>
      <c r="DQ71" s="23">
        <f t="shared" ca="1" si="133"/>
        <v>129600</v>
      </c>
      <c r="DR71" s="23">
        <f t="shared" ca="1" si="134"/>
        <v>64800</v>
      </c>
      <c r="DS71" s="228">
        <f t="shared" ca="1" si="30"/>
        <v>610200</v>
      </c>
      <c r="DT71" s="93">
        <f t="shared" ca="1" si="31"/>
        <v>1450800</v>
      </c>
      <c r="DU71" s="228">
        <f t="shared" ca="1" si="32"/>
        <v>2117700</v>
      </c>
      <c r="DZ71" s="23">
        <f t="shared" ca="1" si="61"/>
        <v>60000</v>
      </c>
      <c r="EA71" s="23">
        <f t="shared" ca="1" si="62"/>
        <v>30000</v>
      </c>
      <c r="EB71" s="23">
        <f t="shared" ca="1" si="71"/>
        <v>26400</v>
      </c>
      <c r="EC71" s="23">
        <f t="shared" ca="1" si="72"/>
        <v>13200</v>
      </c>
      <c r="ED71" s="23">
        <f t="shared" ca="1" si="97"/>
        <v>120000</v>
      </c>
      <c r="EE71" s="23">
        <f t="shared" ca="1" si="98"/>
        <v>60000</v>
      </c>
      <c r="EF71" s="23">
        <f t="shared" ca="1" si="125"/>
        <v>168000</v>
      </c>
      <c r="EG71" s="23">
        <f t="shared" ca="1" si="126"/>
        <v>84000</v>
      </c>
      <c r="EH71" s="23">
        <f t="shared" ca="1" si="107"/>
        <v>60000</v>
      </c>
      <c r="EI71" s="23">
        <f t="shared" ca="1" si="108"/>
        <v>30000</v>
      </c>
      <c r="EJ71" s="23">
        <f t="shared" ca="1" si="121"/>
        <v>60000</v>
      </c>
      <c r="EK71" s="23">
        <f t="shared" ca="1" si="122"/>
        <v>30000</v>
      </c>
      <c r="EL71" s="23">
        <f t="shared" ca="1" si="131"/>
        <v>120000</v>
      </c>
      <c r="EM71" s="23">
        <f t="shared" ca="1" si="132"/>
        <v>60000</v>
      </c>
      <c r="EN71" s="228">
        <f t="shared" ca="1" si="16"/>
        <v>39600</v>
      </c>
      <c r="EO71" s="93">
        <f t="shared" ca="1" si="17"/>
        <v>489600</v>
      </c>
      <c r="EP71" s="93">
        <f t="shared" ca="1" si="18"/>
        <v>921600</v>
      </c>
    </row>
    <row r="72" spans="1:146" x14ac:dyDescent="0.2">
      <c r="A72" s="172">
        <f ca="1">VLOOKUP($D72,Curves!$A$2:$I$1700,9)</f>
        <v>5.7615237801709997E-2</v>
      </c>
      <c r="B72" s="86">
        <f t="shared" ca="1" si="136"/>
        <v>0.740139356346043</v>
      </c>
      <c r="C72" s="86">
        <f t="shared" si="137"/>
        <v>31</v>
      </c>
      <c r="D72" s="139">
        <v>38838</v>
      </c>
      <c r="E72" s="173">
        <f ca="1">VLOOKUP($D72,Curves!$A$2:$H$1700,2)*$B72</f>
        <v>2.9242905969232158</v>
      </c>
      <c r="F72" s="172">
        <f ca="1">VLOOKUP($D72,Curves!$A$2:$H$1700,3)*$B72</f>
        <v>0.49589336875184886</v>
      </c>
      <c r="G72" s="172">
        <f ca="1">VLOOKUP($D72,Curves!$A$2:$H$1700,7)*$B72</f>
        <v>-0.17393274874132009</v>
      </c>
      <c r="H72" s="172">
        <f ca="1">VLOOKUP($D72,Curves!$A$2:$H$1700,5)*$B72</f>
        <v>7.4013935634604303E-3</v>
      </c>
      <c r="I72" s="172">
        <f ca="1">VLOOKUP($D72,Curves!$A$2:$H$1700,4)*$B72</f>
        <v>-0.26274947150284528</v>
      </c>
      <c r="J72" s="174">
        <f ca="1">VLOOKUP($D72,Curves!$A$2:$H$1700,8)*$B72</f>
        <v>0.42187943311724446</v>
      </c>
      <c r="K72" s="172">
        <f t="shared" ca="1" si="138"/>
        <v>21.96155844065278</v>
      </c>
      <c r="L72" s="140">
        <f ca="1">VLOOKUP($D72,Curves!$N$2:$T$2600,2)*$B72</f>
        <v>27.956247712160199</v>
      </c>
      <c r="M72" s="141">
        <f ca="1">VLOOKUP($D72,Curves!$N$2:$T$2600,3)*$B72</f>
        <v>13.978123856080099</v>
      </c>
      <c r="N72" s="181">
        <f t="shared" ca="1" si="139"/>
        <v>1</v>
      </c>
      <c r="O72" s="182">
        <f t="shared" ca="1" si="140"/>
        <v>0</v>
      </c>
      <c r="P72" s="173">
        <f t="shared" ca="1" si="135"/>
        <v>27.096275225303451</v>
      </c>
      <c r="Q72" s="140">
        <f ca="1">VLOOKUP($D72,Curves!$N$2:$T$2600,4)*$B72</f>
        <v>27.956247712160199</v>
      </c>
      <c r="R72" s="141">
        <f ca="1">VLOOKUP($D72,Curves!$N$2:$T$2600,5)*$B72</f>
        <v>13.978123856080099</v>
      </c>
      <c r="S72" s="181">
        <f t="shared" ca="1" si="141"/>
        <v>1</v>
      </c>
      <c r="T72" s="182">
        <f t="shared" ca="1" si="142"/>
        <v>0</v>
      </c>
      <c r="U72" s="151">
        <f t="shared" ca="1" si="143"/>
        <v>22.627683861364218</v>
      </c>
      <c r="V72" s="151">
        <f t="shared" ca="1" si="144"/>
        <v>23.98768992865007</v>
      </c>
      <c r="W72" s="151">
        <f t="shared" ca="1" si="145"/>
        <v>21.96155844065278</v>
      </c>
      <c r="X72" s="343">
        <f ca="1">VLOOKUP($D72,[2]CurveFetch!$D$8:$S$13000,16,0)*$B72</f>
        <v>27.956247712160199</v>
      </c>
      <c r="Y72" s="141">
        <f ca="1">VLOOKUP($D72,Curves!$N$2:$T$2600,7)*$B72</f>
        <v>13.978123856080099</v>
      </c>
      <c r="Z72" s="200">
        <f t="shared" ca="1" si="146"/>
        <v>1</v>
      </c>
      <c r="AA72" s="181">
        <f t="shared" ca="1" si="147"/>
        <v>0</v>
      </c>
      <c r="AB72" s="181">
        <f t="shared" ca="1" si="148"/>
        <v>1</v>
      </c>
      <c r="AC72" s="181">
        <f t="shared" ca="1" si="148"/>
        <v>1</v>
      </c>
      <c r="AD72" s="181">
        <f t="shared" ca="1" si="149"/>
        <v>1</v>
      </c>
      <c r="AE72" s="182">
        <f t="shared" ca="1" si="150"/>
        <v>0</v>
      </c>
      <c r="AF72" s="23">
        <f t="shared" ca="1" si="41"/>
        <v>5880</v>
      </c>
      <c r="AG72" s="23">
        <f t="shared" ca="1" si="42"/>
        <v>0</v>
      </c>
      <c r="AH72" s="23">
        <f t="shared" ca="1" si="63"/>
        <v>48000</v>
      </c>
      <c r="AI72" s="23">
        <f t="shared" ca="1" si="64"/>
        <v>0</v>
      </c>
      <c r="AJ72" s="23">
        <f t="shared" ca="1" si="79"/>
        <v>54000</v>
      </c>
      <c r="AK72" s="23">
        <f t="shared" ca="1" si="80"/>
        <v>0</v>
      </c>
      <c r="AL72" s="23">
        <f t="shared" ca="1" si="89"/>
        <v>60000</v>
      </c>
      <c r="AM72" s="23">
        <f t="shared" ca="1" si="90"/>
        <v>0</v>
      </c>
      <c r="AN72" s="23">
        <f t="shared" ca="1" si="99"/>
        <v>60000</v>
      </c>
      <c r="AO72" s="23">
        <f t="shared" ca="1" si="100"/>
        <v>0</v>
      </c>
      <c r="AP72" s="23">
        <f t="shared" ca="1" si="91"/>
        <v>86400</v>
      </c>
      <c r="AQ72" s="23">
        <f t="shared" ca="1" si="92"/>
        <v>0</v>
      </c>
      <c r="AR72" s="23">
        <f t="shared" ca="1" si="103"/>
        <v>61200</v>
      </c>
      <c r="AS72" s="23">
        <f t="shared" ca="1" si="104"/>
        <v>0</v>
      </c>
      <c r="AT72" s="23">
        <f t="shared" ca="1" si="123"/>
        <v>132000</v>
      </c>
      <c r="AU72" s="23">
        <f t="shared" ca="1" si="124"/>
        <v>0</v>
      </c>
      <c r="AV72" s="228">
        <f t="shared" ca="1" si="19"/>
        <v>152280</v>
      </c>
      <c r="AW72" s="26">
        <f t="shared" ca="1" si="20"/>
        <v>447480</v>
      </c>
      <c r="AX72" s="228">
        <f t="shared" ca="1" si="21"/>
        <v>507480</v>
      </c>
      <c r="AY72" s="23">
        <f t="shared" ca="1" si="35"/>
        <v>62400</v>
      </c>
      <c r="AZ72" s="23">
        <f t="shared" ca="1" si="36"/>
        <v>0</v>
      </c>
      <c r="BA72" s="23">
        <f t="shared" ca="1" si="43"/>
        <v>60000</v>
      </c>
      <c r="BB72" s="23">
        <f t="shared" ca="1" si="44"/>
        <v>0</v>
      </c>
      <c r="BC72" s="23">
        <f t="shared" ca="1" si="37"/>
        <v>10560</v>
      </c>
      <c r="BD72" s="23">
        <f t="shared" ca="1" si="38"/>
        <v>0</v>
      </c>
      <c r="BE72" s="23">
        <f t="shared" ca="1" si="47"/>
        <v>6120</v>
      </c>
      <c r="BF72" s="23">
        <f t="shared" ca="1" si="48"/>
        <v>0</v>
      </c>
      <c r="BG72" s="23">
        <f t="shared" ca="1" si="53"/>
        <v>20400</v>
      </c>
      <c r="BH72" s="23">
        <f t="shared" ca="1" si="54"/>
        <v>0</v>
      </c>
      <c r="BI72" s="23">
        <f t="shared" ca="1" si="75"/>
        <v>105600</v>
      </c>
      <c r="BJ72" s="23">
        <f t="shared" ca="1" si="76"/>
        <v>0</v>
      </c>
      <c r="BK72" s="23">
        <f t="shared" ca="1" si="77"/>
        <v>127200</v>
      </c>
      <c r="BL72" s="23">
        <f t="shared" ca="1" si="78"/>
        <v>0</v>
      </c>
      <c r="BM72" s="23">
        <f t="shared" ca="1" si="81"/>
        <v>60000</v>
      </c>
      <c r="BN72" s="23">
        <f t="shared" ca="1" si="82"/>
        <v>0</v>
      </c>
      <c r="BO72" s="23">
        <f t="shared" ca="1" si="101"/>
        <v>63600</v>
      </c>
      <c r="BP72" s="23">
        <f t="shared" ca="1" si="102"/>
        <v>0</v>
      </c>
      <c r="BQ72" s="23">
        <f t="shared" ca="1" si="111"/>
        <v>62400</v>
      </c>
      <c r="BR72" s="23">
        <f t="shared" ca="1" si="112"/>
        <v>0</v>
      </c>
      <c r="BS72" s="23">
        <f t="shared" ca="1" si="127"/>
        <v>132000</v>
      </c>
      <c r="BT72" s="23">
        <f t="shared" ca="1" si="128"/>
        <v>0</v>
      </c>
      <c r="BU72" s="23">
        <f t="shared" ca="1" si="129"/>
        <v>120000</v>
      </c>
      <c r="BV72" s="23">
        <f t="shared" ca="1" si="130"/>
        <v>0</v>
      </c>
      <c r="BW72" s="389">
        <f t="shared" ca="1" si="22"/>
        <v>371880</v>
      </c>
      <c r="BX72" s="224">
        <f t="shared" ca="1" si="23"/>
        <v>623880</v>
      </c>
      <c r="BY72" s="93">
        <f t="shared" ca="1" si="24"/>
        <v>830280</v>
      </c>
      <c r="BZ72" s="23">
        <f t="shared" ca="1" si="51"/>
        <v>125760</v>
      </c>
      <c r="CA72" s="23">
        <f t="shared" ca="1" si="52"/>
        <v>0</v>
      </c>
      <c r="CB72" s="23">
        <f t="shared" ca="1" si="83"/>
        <v>115200</v>
      </c>
      <c r="CC72" s="23">
        <f t="shared" ca="1" si="84"/>
        <v>0</v>
      </c>
      <c r="CD72" s="23">
        <f t="shared" ca="1" si="115"/>
        <v>120000</v>
      </c>
      <c r="CE72" s="23">
        <f t="shared" ca="1" si="116"/>
        <v>0</v>
      </c>
      <c r="CF72" s="228">
        <f t="shared" ca="1" si="25"/>
        <v>125760</v>
      </c>
      <c r="CG72" s="224">
        <f t="shared" ca="1" si="26"/>
        <v>240960</v>
      </c>
      <c r="CH72" s="228">
        <f t="shared" ca="1" si="27"/>
        <v>360960</v>
      </c>
      <c r="CI72" s="23">
        <f t="shared" ca="1" si="28"/>
        <v>65400</v>
      </c>
      <c r="CJ72" s="23">
        <f t="shared" ca="1" si="29"/>
        <v>32700</v>
      </c>
      <c r="CK72" s="23">
        <f t="shared" ca="1" si="33"/>
        <v>62400</v>
      </c>
      <c r="CL72" s="23">
        <f t="shared" ca="1" si="34"/>
        <v>31200</v>
      </c>
      <c r="CM72" s="23">
        <f t="shared" ca="1" si="39"/>
        <v>60000</v>
      </c>
      <c r="CN72" s="23">
        <f t="shared" ca="1" si="40"/>
        <v>30000</v>
      </c>
      <c r="CO72" s="23">
        <f t="shared" ca="1" si="49"/>
        <v>8400</v>
      </c>
      <c r="CP72" s="23">
        <f t="shared" ca="1" si="50"/>
        <v>4200</v>
      </c>
      <c r="CQ72" s="23">
        <f t="shared" ca="1" si="55"/>
        <v>27000</v>
      </c>
      <c r="CR72" s="23">
        <f t="shared" ca="1" si="56"/>
        <v>13500</v>
      </c>
      <c r="CS72" s="23">
        <f t="shared" ca="1" si="57"/>
        <v>15600</v>
      </c>
      <c r="CT72" s="23">
        <f t="shared" ca="1" si="58"/>
        <v>7800</v>
      </c>
      <c r="CU72" s="23">
        <f t="shared" ca="1" si="65"/>
        <v>42000</v>
      </c>
      <c r="CV72" s="23">
        <f t="shared" ca="1" si="66"/>
        <v>21000</v>
      </c>
      <c r="CW72" s="23">
        <f t="shared" ca="1" si="109"/>
        <v>63600</v>
      </c>
      <c r="CX72" s="23">
        <f t="shared" ca="1" si="110"/>
        <v>31800</v>
      </c>
      <c r="CY72" s="23">
        <f t="shared" ca="1" si="67"/>
        <v>72000</v>
      </c>
      <c r="CZ72" s="23">
        <f t="shared" ca="1" si="68"/>
        <v>36000</v>
      </c>
      <c r="DA72" s="23">
        <f t="shared" ca="1" si="85"/>
        <v>99000</v>
      </c>
      <c r="DB72" s="23">
        <f t="shared" ca="1" si="86"/>
        <v>49500</v>
      </c>
      <c r="DC72" s="23"/>
      <c r="DD72" s="23"/>
      <c r="DE72" s="23">
        <f t="shared" ca="1" si="87"/>
        <v>240000</v>
      </c>
      <c r="DF72" s="23">
        <f t="shared" ca="1" si="88"/>
        <v>120000</v>
      </c>
      <c r="DG72" s="23">
        <f t="shared" ca="1" si="93"/>
        <v>120000</v>
      </c>
      <c r="DH72" s="23">
        <f t="shared" ca="1" si="94"/>
        <v>60000</v>
      </c>
      <c r="DI72" s="23">
        <f t="shared" ca="1" si="105"/>
        <v>127200</v>
      </c>
      <c r="DJ72" s="23">
        <f t="shared" ca="1" si="106"/>
        <v>63600</v>
      </c>
      <c r="DK72" s="23">
        <f t="shared" ca="1" si="113"/>
        <v>63600</v>
      </c>
      <c r="DL72" s="23">
        <f t="shared" ca="1" si="114"/>
        <v>31800</v>
      </c>
      <c r="DM72" s="23">
        <f t="shared" ca="1" si="117"/>
        <v>150000</v>
      </c>
      <c r="DN72" s="23">
        <f t="shared" ca="1" si="118"/>
        <v>75000</v>
      </c>
      <c r="DO72" s="23">
        <f t="shared" ca="1" si="119"/>
        <v>66000</v>
      </c>
      <c r="DP72" s="23">
        <f t="shared" ca="1" si="120"/>
        <v>33000</v>
      </c>
      <c r="DQ72" s="23">
        <f t="shared" ca="1" si="133"/>
        <v>129600</v>
      </c>
      <c r="DR72" s="23">
        <f t="shared" ca="1" si="134"/>
        <v>64800</v>
      </c>
      <c r="DS72" s="228">
        <f t="shared" ca="1" si="30"/>
        <v>610200</v>
      </c>
      <c r="DT72" s="93">
        <f t="shared" ca="1" si="31"/>
        <v>1450800</v>
      </c>
      <c r="DU72" s="228">
        <f t="shared" ca="1" si="32"/>
        <v>2117700</v>
      </c>
      <c r="DZ72" s="23">
        <f t="shared" ca="1" si="61"/>
        <v>60000</v>
      </c>
      <c r="EA72" s="23">
        <f t="shared" ca="1" si="62"/>
        <v>30000</v>
      </c>
      <c r="EB72" s="23">
        <f t="shared" ca="1" si="71"/>
        <v>26400</v>
      </c>
      <c r="EC72" s="23">
        <f t="shared" ca="1" si="72"/>
        <v>13200</v>
      </c>
      <c r="ED72" s="23">
        <f t="shared" ca="1" si="97"/>
        <v>120000</v>
      </c>
      <c r="EE72" s="23">
        <f t="shared" ca="1" si="98"/>
        <v>60000</v>
      </c>
      <c r="EF72" s="23">
        <f t="shared" ca="1" si="125"/>
        <v>168000</v>
      </c>
      <c r="EG72" s="23">
        <f t="shared" ca="1" si="126"/>
        <v>84000</v>
      </c>
      <c r="EH72" s="23">
        <f t="shared" ca="1" si="107"/>
        <v>60000</v>
      </c>
      <c r="EI72" s="23">
        <f t="shared" ca="1" si="108"/>
        <v>30000</v>
      </c>
      <c r="EJ72" s="23">
        <f t="shared" ca="1" si="121"/>
        <v>60000</v>
      </c>
      <c r="EK72" s="23">
        <f t="shared" ca="1" si="122"/>
        <v>30000</v>
      </c>
      <c r="EL72" s="23">
        <f t="shared" ca="1" si="131"/>
        <v>120000</v>
      </c>
      <c r="EM72" s="23">
        <f t="shared" ca="1" si="132"/>
        <v>60000</v>
      </c>
      <c r="EN72" s="228">
        <f t="shared" ca="1" si="16"/>
        <v>39600</v>
      </c>
      <c r="EO72" s="93">
        <f t="shared" ca="1" si="17"/>
        <v>489600</v>
      </c>
      <c r="EP72" s="93">
        <f t="shared" ca="1" si="18"/>
        <v>921600</v>
      </c>
    </row>
    <row r="73" spans="1:146" x14ac:dyDescent="0.2">
      <c r="A73" s="172">
        <f ca="1">VLOOKUP($D73,Curves!$A$2:$I$1700,9)</f>
        <v>5.7681946150473E-2</v>
      </c>
      <c r="B73" s="86">
        <f t="shared" ca="1" si="136"/>
        <v>0.73632278797071349</v>
      </c>
      <c r="C73" s="86">
        <f t="shared" si="137"/>
        <v>30</v>
      </c>
      <c r="D73" s="139">
        <v>38869</v>
      </c>
      <c r="E73" s="173">
        <f ca="1">VLOOKUP($D73,Curves!$A$2:$H$1700,2)*$B73</f>
        <v>2.9305646961234397</v>
      </c>
      <c r="F73" s="172">
        <f ca="1">VLOOKUP($D73,Curves!$A$2:$H$1700,3)*$B73</f>
        <v>0.49333626794037805</v>
      </c>
      <c r="G73" s="172">
        <f ca="1">VLOOKUP($D73,Curves!$A$2:$H$1700,7)*$B73</f>
        <v>-0.17303585517311765</v>
      </c>
      <c r="H73" s="172">
        <f ca="1">VLOOKUP($D73,Curves!$A$2:$H$1700,5)*$B73</f>
        <v>7.3632278797071352E-3</v>
      </c>
      <c r="I73" s="172">
        <f ca="1">VLOOKUP($D73,Curves!$A$2:$H$1700,4)*$B73</f>
        <v>-0.26139458972960328</v>
      </c>
      <c r="J73" s="174">
        <f ca="1">VLOOKUP($D73,Curves!$A$2:$H$1700,8)*$B73</f>
        <v>0.41970398914330664</v>
      </c>
      <c r="K73" s="172">
        <f t="shared" ca="1" si="138"/>
        <v>22.018775797953772</v>
      </c>
      <c r="L73" s="140">
        <f ca="1">VLOOKUP($D73,Curves!$N$2:$T$2600,2)*$B73</f>
        <v>46.220159517382442</v>
      </c>
      <c r="M73" s="141">
        <f ca="1">VLOOKUP($D73,Curves!$N$2:$T$2600,3)*$B73</f>
        <v>23.110079758691221</v>
      </c>
      <c r="N73" s="181">
        <f t="shared" ca="1" si="139"/>
        <v>1</v>
      </c>
      <c r="O73" s="182">
        <f t="shared" ca="1" si="140"/>
        <v>1</v>
      </c>
      <c r="P73" s="173">
        <f t="shared" ca="1" si="135"/>
        <v>27.127015139500596</v>
      </c>
      <c r="Q73" s="140">
        <f ca="1">VLOOKUP($D73,Curves!$N$2:$T$2600,4)*$B73</f>
        <v>46.220159517382442</v>
      </c>
      <c r="R73" s="141">
        <f ca="1">VLOOKUP($D73,Curves!$N$2:$T$2600,5)*$B73</f>
        <v>23.110079758691221</v>
      </c>
      <c r="S73" s="181">
        <f t="shared" ca="1" si="141"/>
        <v>1</v>
      </c>
      <c r="T73" s="182">
        <f t="shared" ca="1" si="142"/>
        <v>0</v>
      </c>
      <c r="U73" s="151">
        <f t="shared" ca="1" si="143"/>
        <v>22.681466307127415</v>
      </c>
      <c r="V73" s="151">
        <f t="shared" ca="1" si="144"/>
        <v>24.034459430023603</v>
      </c>
      <c r="W73" s="151">
        <f t="shared" ca="1" si="145"/>
        <v>22.018775797953772</v>
      </c>
      <c r="X73" s="343">
        <f ca="1">VLOOKUP($D73,[2]CurveFetch!$D$8:$S$13000,16,0)*$B73</f>
        <v>46.220159517382442</v>
      </c>
      <c r="Y73" s="141">
        <f ca="1">VLOOKUP($D73,Curves!$N$2:$T$2600,7)*$B73</f>
        <v>23.110079758691221</v>
      </c>
      <c r="Z73" s="200">
        <f t="shared" ca="1" si="146"/>
        <v>1</v>
      </c>
      <c r="AA73" s="181">
        <f t="shared" ca="1" si="147"/>
        <v>1</v>
      </c>
      <c r="AB73" s="181">
        <f t="shared" ca="1" si="148"/>
        <v>1</v>
      </c>
      <c r="AC73" s="181">
        <f t="shared" ca="1" si="148"/>
        <v>1</v>
      </c>
      <c r="AD73" s="181">
        <f t="shared" ca="1" si="149"/>
        <v>1</v>
      </c>
      <c r="AE73" s="182">
        <f t="shared" ca="1" si="150"/>
        <v>1</v>
      </c>
      <c r="AF73" s="23">
        <f t="shared" ca="1" si="41"/>
        <v>5880</v>
      </c>
      <c r="AG73" s="23">
        <f t="shared" ca="1" si="42"/>
        <v>5880</v>
      </c>
      <c r="AH73" s="23">
        <f t="shared" ca="1" si="63"/>
        <v>48000</v>
      </c>
      <c r="AI73" s="23">
        <f t="shared" ca="1" si="64"/>
        <v>48000</v>
      </c>
      <c r="AJ73" s="23">
        <f t="shared" ca="1" si="79"/>
        <v>54000</v>
      </c>
      <c r="AK73" s="23">
        <f t="shared" ca="1" si="80"/>
        <v>54000</v>
      </c>
      <c r="AL73" s="23">
        <f t="shared" ca="1" si="89"/>
        <v>60000</v>
      </c>
      <c r="AM73" s="23">
        <f t="shared" ca="1" si="90"/>
        <v>30000</v>
      </c>
      <c r="AN73" s="23">
        <f t="shared" ca="1" si="99"/>
        <v>60000</v>
      </c>
      <c r="AO73" s="23">
        <f t="shared" ca="1" si="100"/>
        <v>30000</v>
      </c>
      <c r="AP73" s="23">
        <f t="shared" ca="1" si="91"/>
        <v>86400</v>
      </c>
      <c r="AQ73" s="23">
        <f t="shared" ca="1" si="92"/>
        <v>30000</v>
      </c>
      <c r="AR73" s="23">
        <f t="shared" ca="1" si="103"/>
        <v>61200</v>
      </c>
      <c r="AS73" s="23">
        <f t="shared" ca="1" si="104"/>
        <v>30600</v>
      </c>
      <c r="AT73" s="23">
        <f t="shared" ca="1" si="123"/>
        <v>132000</v>
      </c>
      <c r="AU73" s="23">
        <f t="shared" ca="1" si="124"/>
        <v>66000</v>
      </c>
      <c r="AV73" s="228">
        <f t="shared" ca="1" si="19"/>
        <v>218160</v>
      </c>
      <c r="AW73" s="26">
        <f t="shared" ca="1" si="20"/>
        <v>711960</v>
      </c>
      <c r="AX73" s="228">
        <f t="shared" ca="1" si="21"/>
        <v>801960</v>
      </c>
      <c r="AY73" s="23">
        <f t="shared" ca="1" si="35"/>
        <v>62400</v>
      </c>
      <c r="AZ73" s="23">
        <f t="shared" ca="1" si="36"/>
        <v>0</v>
      </c>
      <c r="BA73" s="23">
        <f t="shared" ca="1" si="43"/>
        <v>60000</v>
      </c>
      <c r="BB73" s="23">
        <f t="shared" ca="1" si="44"/>
        <v>0</v>
      </c>
      <c r="BC73" s="23">
        <f t="shared" ca="1" si="37"/>
        <v>10560</v>
      </c>
      <c r="BD73" s="23">
        <f t="shared" ca="1" si="38"/>
        <v>0</v>
      </c>
      <c r="BE73" s="23">
        <f t="shared" ca="1" si="47"/>
        <v>6120</v>
      </c>
      <c r="BF73" s="23">
        <f t="shared" ca="1" si="48"/>
        <v>0</v>
      </c>
      <c r="BG73" s="23">
        <f t="shared" ca="1" si="53"/>
        <v>20400</v>
      </c>
      <c r="BH73" s="23">
        <f t="shared" ca="1" si="54"/>
        <v>0</v>
      </c>
      <c r="BI73" s="23">
        <f t="shared" ca="1" si="75"/>
        <v>105600</v>
      </c>
      <c r="BJ73" s="23">
        <f t="shared" ca="1" si="76"/>
        <v>0</v>
      </c>
      <c r="BK73" s="23">
        <f t="shared" ca="1" si="77"/>
        <v>127200</v>
      </c>
      <c r="BL73" s="23">
        <f t="shared" ca="1" si="78"/>
        <v>0</v>
      </c>
      <c r="BM73" s="23">
        <f t="shared" ca="1" si="81"/>
        <v>60000</v>
      </c>
      <c r="BN73" s="23">
        <f t="shared" ca="1" si="82"/>
        <v>0</v>
      </c>
      <c r="BO73" s="23">
        <f t="shared" ca="1" si="101"/>
        <v>63600</v>
      </c>
      <c r="BP73" s="23">
        <f t="shared" ca="1" si="102"/>
        <v>0</v>
      </c>
      <c r="BQ73" s="23">
        <f t="shared" ca="1" si="111"/>
        <v>62400</v>
      </c>
      <c r="BR73" s="23">
        <f t="shared" ca="1" si="112"/>
        <v>0</v>
      </c>
      <c r="BS73" s="23">
        <f t="shared" ca="1" si="127"/>
        <v>132000</v>
      </c>
      <c r="BT73" s="23">
        <f t="shared" ca="1" si="128"/>
        <v>0</v>
      </c>
      <c r="BU73" s="23">
        <f t="shared" ca="1" si="129"/>
        <v>120000</v>
      </c>
      <c r="BV73" s="23">
        <f t="shared" ca="1" si="130"/>
        <v>0</v>
      </c>
      <c r="BW73" s="389">
        <f t="shared" ca="1" si="22"/>
        <v>371880</v>
      </c>
      <c r="BX73" s="224">
        <f t="shared" ca="1" si="23"/>
        <v>623880</v>
      </c>
      <c r="BY73" s="93">
        <f t="shared" ca="1" si="24"/>
        <v>830280</v>
      </c>
      <c r="BZ73" s="23">
        <f t="shared" ca="1" si="51"/>
        <v>125760</v>
      </c>
      <c r="CA73" s="23">
        <f t="shared" ca="1" si="52"/>
        <v>62880</v>
      </c>
      <c r="CB73" s="23">
        <f t="shared" ca="1" si="83"/>
        <v>115200</v>
      </c>
      <c r="CC73" s="23">
        <f t="shared" ca="1" si="84"/>
        <v>57600</v>
      </c>
      <c r="CD73" s="23">
        <f t="shared" ca="1" si="115"/>
        <v>120000</v>
      </c>
      <c r="CE73" s="23">
        <f t="shared" ca="1" si="116"/>
        <v>60000</v>
      </c>
      <c r="CF73" s="228">
        <f t="shared" ca="1" si="25"/>
        <v>188640</v>
      </c>
      <c r="CG73" s="224">
        <f t="shared" ca="1" si="26"/>
        <v>361440</v>
      </c>
      <c r="CH73" s="228">
        <f t="shared" ca="1" si="27"/>
        <v>541440</v>
      </c>
      <c r="CI73" s="23">
        <f t="shared" ca="1" si="28"/>
        <v>65400</v>
      </c>
      <c r="CJ73" s="23">
        <f t="shared" ca="1" si="29"/>
        <v>32700</v>
      </c>
      <c r="CK73" s="23">
        <f t="shared" ca="1" si="33"/>
        <v>62400</v>
      </c>
      <c r="CL73" s="23">
        <f t="shared" ca="1" si="34"/>
        <v>31200</v>
      </c>
      <c r="CM73" s="23">
        <f t="shared" ca="1" si="39"/>
        <v>60000</v>
      </c>
      <c r="CN73" s="23">
        <f t="shared" ca="1" si="40"/>
        <v>30000</v>
      </c>
      <c r="CO73" s="23">
        <f t="shared" ca="1" si="49"/>
        <v>8400</v>
      </c>
      <c r="CP73" s="23">
        <f t="shared" ca="1" si="50"/>
        <v>4200</v>
      </c>
      <c r="CQ73" s="23">
        <f t="shared" ca="1" si="55"/>
        <v>27000</v>
      </c>
      <c r="CR73" s="23">
        <f t="shared" ca="1" si="56"/>
        <v>13500</v>
      </c>
      <c r="CS73" s="23">
        <f t="shared" ca="1" si="57"/>
        <v>15600</v>
      </c>
      <c r="CT73" s="23">
        <f t="shared" ca="1" si="58"/>
        <v>7800</v>
      </c>
      <c r="CU73" s="23">
        <f t="shared" ca="1" si="65"/>
        <v>42000</v>
      </c>
      <c r="CV73" s="23">
        <f t="shared" ca="1" si="66"/>
        <v>21000</v>
      </c>
      <c r="CW73" s="23">
        <f t="shared" ca="1" si="109"/>
        <v>63600</v>
      </c>
      <c r="CX73" s="23">
        <f t="shared" ca="1" si="110"/>
        <v>31800</v>
      </c>
      <c r="CY73" s="23">
        <f t="shared" ca="1" si="67"/>
        <v>72000</v>
      </c>
      <c r="CZ73" s="23">
        <f t="shared" ca="1" si="68"/>
        <v>36000</v>
      </c>
      <c r="DA73" s="23">
        <f t="shared" ca="1" si="85"/>
        <v>99000</v>
      </c>
      <c r="DB73" s="23">
        <f t="shared" ca="1" si="86"/>
        <v>49500</v>
      </c>
      <c r="DC73" s="23"/>
      <c r="DD73" s="23"/>
      <c r="DE73" s="23">
        <f t="shared" ca="1" si="87"/>
        <v>240000</v>
      </c>
      <c r="DF73" s="23">
        <f t="shared" ca="1" si="88"/>
        <v>120000</v>
      </c>
      <c r="DG73" s="23">
        <f t="shared" ca="1" si="93"/>
        <v>120000</v>
      </c>
      <c r="DH73" s="23">
        <f t="shared" ca="1" si="94"/>
        <v>60000</v>
      </c>
      <c r="DI73" s="23">
        <f t="shared" ca="1" si="105"/>
        <v>127200</v>
      </c>
      <c r="DJ73" s="23">
        <f t="shared" ca="1" si="106"/>
        <v>63600</v>
      </c>
      <c r="DK73" s="23">
        <f t="shared" ca="1" si="113"/>
        <v>63600</v>
      </c>
      <c r="DL73" s="23">
        <f t="shared" ca="1" si="114"/>
        <v>31800</v>
      </c>
      <c r="DM73" s="23">
        <f t="shared" ca="1" si="117"/>
        <v>150000</v>
      </c>
      <c r="DN73" s="23">
        <f t="shared" ca="1" si="118"/>
        <v>75000</v>
      </c>
      <c r="DO73" s="23">
        <f t="shared" ca="1" si="119"/>
        <v>66000</v>
      </c>
      <c r="DP73" s="23">
        <f t="shared" ca="1" si="120"/>
        <v>33000</v>
      </c>
      <c r="DQ73" s="23">
        <f t="shared" ca="1" si="133"/>
        <v>129600</v>
      </c>
      <c r="DR73" s="23">
        <f t="shared" ca="1" si="134"/>
        <v>64800</v>
      </c>
      <c r="DS73" s="228">
        <f t="shared" ca="1" si="30"/>
        <v>610200</v>
      </c>
      <c r="DT73" s="93">
        <f t="shared" ca="1" si="31"/>
        <v>1450800</v>
      </c>
      <c r="DU73" s="228">
        <f t="shared" ca="1" si="32"/>
        <v>2117700</v>
      </c>
      <c r="DZ73" s="23">
        <f t="shared" ca="1" si="61"/>
        <v>60000</v>
      </c>
      <c r="EA73" s="23">
        <f t="shared" ca="1" si="62"/>
        <v>30000</v>
      </c>
      <c r="EB73" s="23">
        <f t="shared" ca="1" si="71"/>
        <v>26400</v>
      </c>
      <c r="EC73" s="23">
        <f t="shared" ca="1" si="72"/>
        <v>13200</v>
      </c>
      <c r="ED73" s="23">
        <f t="shared" ca="1" si="97"/>
        <v>120000</v>
      </c>
      <c r="EE73" s="23">
        <f t="shared" ca="1" si="98"/>
        <v>60000</v>
      </c>
      <c r="EF73" s="23">
        <f t="shared" ca="1" si="125"/>
        <v>168000</v>
      </c>
      <c r="EG73" s="23">
        <f t="shared" ca="1" si="126"/>
        <v>84000</v>
      </c>
      <c r="EH73" s="23">
        <f t="shared" ca="1" si="107"/>
        <v>60000</v>
      </c>
      <c r="EI73" s="23">
        <f t="shared" ca="1" si="108"/>
        <v>30000</v>
      </c>
      <c r="EJ73" s="23">
        <f t="shared" ca="1" si="121"/>
        <v>60000</v>
      </c>
      <c r="EK73" s="23">
        <f t="shared" ca="1" si="122"/>
        <v>30000</v>
      </c>
      <c r="EL73" s="23">
        <f t="shared" ca="1" si="131"/>
        <v>120000</v>
      </c>
      <c r="EM73" s="23">
        <f t="shared" ca="1" si="132"/>
        <v>60000</v>
      </c>
      <c r="EN73" s="228">
        <f t="shared" ref="EN73:EN136" ca="1" si="151">SUM(EB73:EC73)</f>
        <v>39600</v>
      </c>
      <c r="EO73" s="93">
        <f t="shared" ref="EO73:EO136" ca="1" si="152">SUM(EB73:EE73,EJ73:EM73)</f>
        <v>489600</v>
      </c>
      <c r="EP73" s="93">
        <f t="shared" ref="EP73:EP136" ca="1" si="153">SUM(DZ73:EM73)</f>
        <v>921600</v>
      </c>
    </row>
    <row r="74" spans="1:146" x14ac:dyDescent="0.2">
      <c r="A74" s="172">
        <f ca="1">VLOOKUP($D74,Curves!$A$2:$I$1700,9)</f>
        <v>5.7746502618428001E-2</v>
      </c>
      <c r="B74" s="86">
        <f t="shared" ca="1" si="136"/>
        <v>0.73264040435445177</v>
      </c>
      <c r="C74" s="86">
        <f t="shared" si="137"/>
        <v>31</v>
      </c>
      <c r="D74" s="139">
        <v>38899</v>
      </c>
      <c r="E74" s="173">
        <f ca="1">VLOOKUP($D74,Curves!$A$2:$H$1700,2)*$B74</f>
        <v>2.9378880214613514</v>
      </c>
      <c r="F74" s="172">
        <f ca="1">VLOOKUP($D74,Curves!$A$2:$H$1700,3)*$B74</f>
        <v>0.49086907091748272</v>
      </c>
      <c r="G74" s="172">
        <f ca="1">VLOOKUP($D74,Curves!$A$2:$H$1700,7)*$B74</f>
        <v>-0.17217049502329615</v>
      </c>
      <c r="H74" s="172">
        <f ca="1">VLOOKUP($D74,Curves!$A$2:$H$1700,5)*$B74</f>
        <v>7.3264040435445177E-3</v>
      </c>
      <c r="I74" s="172">
        <f ca="1">VLOOKUP($D74,Curves!$A$2:$H$1700,4)*$B74</f>
        <v>-0.26008734354583035</v>
      </c>
      <c r="J74" s="174">
        <f ca="1">VLOOKUP($D74,Curves!$A$2:$H$1700,8)*$B74</f>
        <v>0.41760503048203745</v>
      </c>
      <c r="K74" s="172">
        <f t="shared" ca="1" si="138"/>
        <v>22.083505084366408</v>
      </c>
      <c r="L74" s="140">
        <f ca="1">VLOOKUP($D74,Curves!$N$2:$T$2600,2)*$B74</f>
        <v>51.631074159909538</v>
      </c>
      <c r="M74" s="141">
        <f ca="1">VLOOKUP($D74,Curves!$N$2:$T$2600,3)*$B74</f>
        <v>25.815537079954769</v>
      </c>
      <c r="N74" s="181">
        <f t="shared" ca="1" si="139"/>
        <v>1</v>
      </c>
      <c r="O74" s="182">
        <f t="shared" ca="1" si="140"/>
        <v>1</v>
      </c>
      <c r="P74" s="173">
        <f t="shared" ca="1" si="135"/>
        <v>27.166197889575415</v>
      </c>
      <c r="Q74" s="140">
        <f ca="1">VLOOKUP($D74,Curves!$N$2:$T$2600,4)*$B74</f>
        <v>51.631074159909538</v>
      </c>
      <c r="R74" s="141">
        <f ca="1">VLOOKUP($D74,Curves!$N$2:$T$2600,5)*$B74</f>
        <v>25.815537079954769</v>
      </c>
      <c r="S74" s="181">
        <f t="shared" ca="1" si="141"/>
        <v>1</v>
      </c>
      <c r="T74" s="182">
        <f t="shared" ca="1" si="142"/>
        <v>0</v>
      </c>
      <c r="U74" s="151">
        <f t="shared" ca="1" si="143"/>
        <v>22.742881448285416</v>
      </c>
      <c r="V74" s="151">
        <f t="shared" ca="1" si="144"/>
        <v>24.089108191286719</v>
      </c>
      <c r="W74" s="151">
        <f t="shared" ca="1" si="145"/>
        <v>22.083505084366408</v>
      </c>
      <c r="X74" s="343">
        <f ca="1">VLOOKUP($D74,[2]CurveFetch!$D$8:$S$13000,16,0)*$B74</f>
        <v>51.631074159909538</v>
      </c>
      <c r="Y74" s="141">
        <f ca="1">VLOOKUP($D74,Curves!$N$2:$T$2600,7)*$B74</f>
        <v>25.815537079954769</v>
      </c>
      <c r="Z74" s="200">
        <f t="shared" ca="1" si="146"/>
        <v>1</v>
      </c>
      <c r="AA74" s="181">
        <f t="shared" ca="1" si="147"/>
        <v>1</v>
      </c>
      <c r="AB74" s="181">
        <f t="shared" ca="1" si="148"/>
        <v>1</v>
      </c>
      <c r="AC74" s="181">
        <f t="shared" ca="1" si="148"/>
        <v>1</v>
      </c>
      <c r="AD74" s="181">
        <f t="shared" ca="1" si="149"/>
        <v>1</v>
      </c>
      <c r="AE74" s="182">
        <f t="shared" ca="1" si="150"/>
        <v>1</v>
      </c>
      <c r="AF74" s="23">
        <f t="shared" ca="1" si="41"/>
        <v>5880</v>
      </c>
      <c r="AG74" s="23">
        <f t="shared" ca="1" si="42"/>
        <v>5880</v>
      </c>
      <c r="AH74" s="23">
        <f t="shared" ca="1" si="63"/>
        <v>48000</v>
      </c>
      <c r="AI74" s="23">
        <f t="shared" ca="1" si="64"/>
        <v>48000</v>
      </c>
      <c r="AJ74" s="23">
        <f t="shared" ca="1" si="79"/>
        <v>54000</v>
      </c>
      <c r="AK74" s="23">
        <f t="shared" ca="1" si="80"/>
        <v>54000</v>
      </c>
      <c r="AL74" s="23">
        <f t="shared" ca="1" si="89"/>
        <v>60000</v>
      </c>
      <c r="AM74" s="23">
        <f t="shared" ca="1" si="90"/>
        <v>30000</v>
      </c>
      <c r="AN74" s="23">
        <f t="shared" ca="1" si="99"/>
        <v>60000</v>
      </c>
      <c r="AO74" s="23">
        <f t="shared" ca="1" si="100"/>
        <v>30000</v>
      </c>
      <c r="AP74" s="23">
        <f t="shared" ca="1" si="91"/>
        <v>86400</v>
      </c>
      <c r="AQ74" s="23">
        <f t="shared" ca="1" si="92"/>
        <v>30000</v>
      </c>
      <c r="AR74" s="23">
        <f t="shared" ca="1" si="103"/>
        <v>61200</v>
      </c>
      <c r="AS74" s="23">
        <f t="shared" ca="1" si="104"/>
        <v>30600</v>
      </c>
      <c r="AT74" s="23">
        <f t="shared" ca="1" si="123"/>
        <v>132000</v>
      </c>
      <c r="AU74" s="23">
        <f t="shared" ca="1" si="124"/>
        <v>66000</v>
      </c>
      <c r="AV74" s="228">
        <f t="shared" ref="AV74:AV137" ca="1" si="154">SUM(AF74:AG74,AL74:AM74,AP74:AQ74)</f>
        <v>218160</v>
      </c>
      <c r="AW74" s="26">
        <f t="shared" ref="AW74:AW137" ca="1" si="155">SUM(AF74:AM74,AP74:AU74)</f>
        <v>711960</v>
      </c>
      <c r="AX74" s="228">
        <f t="shared" ref="AX74:AX137" ca="1" si="156">SUM(AF74:AU74)</f>
        <v>801960</v>
      </c>
      <c r="AY74" s="23">
        <f t="shared" ca="1" si="35"/>
        <v>62400</v>
      </c>
      <c r="AZ74" s="23">
        <f t="shared" ca="1" si="36"/>
        <v>0</v>
      </c>
      <c r="BA74" s="23">
        <f t="shared" ca="1" si="43"/>
        <v>60000</v>
      </c>
      <c r="BB74" s="23">
        <f t="shared" ca="1" si="44"/>
        <v>0</v>
      </c>
      <c r="BC74" s="23">
        <f t="shared" ca="1" si="37"/>
        <v>10560</v>
      </c>
      <c r="BD74" s="23">
        <f t="shared" ca="1" si="38"/>
        <v>0</v>
      </c>
      <c r="BE74" s="23">
        <f t="shared" ca="1" si="47"/>
        <v>6120</v>
      </c>
      <c r="BF74" s="23">
        <f t="shared" ca="1" si="48"/>
        <v>0</v>
      </c>
      <c r="BG74" s="23">
        <f t="shared" ca="1" si="53"/>
        <v>20400</v>
      </c>
      <c r="BH74" s="23">
        <f t="shared" ca="1" si="54"/>
        <v>0</v>
      </c>
      <c r="BI74" s="23">
        <f t="shared" ca="1" si="75"/>
        <v>105600</v>
      </c>
      <c r="BJ74" s="23">
        <f t="shared" ca="1" si="76"/>
        <v>0</v>
      </c>
      <c r="BK74" s="23">
        <f t="shared" ca="1" si="77"/>
        <v>127200</v>
      </c>
      <c r="BL74" s="23">
        <f t="shared" ca="1" si="78"/>
        <v>0</v>
      </c>
      <c r="BM74" s="23">
        <f t="shared" ca="1" si="81"/>
        <v>60000</v>
      </c>
      <c r="BN74" s="23">
        <f t="shared" ca="1" si="82"/>
        <v>0</v>
      </c>
      <c r="BO74" s="23">
        <f t="shared" ca="1" si="101"/>
        <v>63600</v>
      </c>
      <c r="BP74" s="23">
        <f t="shared" ca="1" si="102"/>
        <v>0</v>
      </c>
      <c r="BQ74" s="23">
        <f t="shared" ca="1" si="111"/>
        <v>62400</v>
      </c>
      <c r="BR74" s="23">
        <f t="shared" ca="1" si="112"/>
        <v>0</v>
      </c>
      <c r="BS74" s="23">
        <f t="shared" ca="1" si="127"/>
        <v>132000</v>
      </c>
      <c r="BT74" s="23">
        <f t="shared" ca="1" si="128"/>
        <v>0</v>
      </c>
      <c r="BU74" s="23">
        <f t="shared" ca="1" si="129"/>
        <v>120000</v>
      </c>
      <c r="BV74" s="23">
        <f t="shared" ca="1" si="130"/>
        <v>0</v>
      </c>
      <c r="BW74" s="389">
        <f t="shared" ref="BW74:BW137" ca="1" si="157">SUM(AY74:BF74,BI74:BL74)</f>
        <v>371880</v>
      </c>
      <c r="BX74" s="224">
        <f t="shared" ref="BX74:BX137" ca="1" si="158">SUM(AY74:BF74,BI74:BL74,BS74:BV74)</f>
        <v>623880</v>
      </c>
      <c r="BY74" s="93">
        <f t="shared" ref="BY74:BY137" ca="1" si="159">SUM(AY74:BV74)</f>
        <v>830280</v>
      </c>
      <c r="BZ74" s="23">
        <f t="shared" ca="1" si="51"/>
        <v>125760</v>
      </c>
      <c r="CA74" s="23">
        <f t="shared" ca="1" si="52"/>
        <v>62880</v>
      </c>
      <c r="CB74" s="23">
        <f t="shared" ca="1" si="83"/>
        <v>115200</v>
      </c>
      <c r="CC74" s="23">
        <f t="shared" ca="1" si="84"/>
        <v>57600</v>
      </c>
      <c r="CD74" s="23">
        <f t="shared" ca="1" si="115"/>
        <v>120000</v>
      </c>
      <c r="CE74" s="23">
        <f t="shared" ca="1" si="116"/>
        <v>60000</v>
      </c>
      <c r="CF74" s="228">
        <f t="shared" ref="CF74:CF137" ca="1" si="160">SUM(BZ74:CA74)</f>
        <v>188640</v>
      </c>
      <c r="CG74" s="224">
        <f t="shared" ref="CG74:CG137" ca="1" si="161">SUM(BZ74:CC74)</f>
        <v>361440</v>
      </c>
      <c r="CH74" s="228">
        <f t="shared" ref="CH74:CH137" ca="1" si="162">SUM(BZ74:CE74)</f>
        <v>541440</v>
      </c>
      <c r="CI74" s="23">
        <f t="shared" ref="CI74:CI137" ca="1" si="163">$CI$7*$J$2*$J$5*$AB74</f>
        <v>65400</v>
      </c>
      <c r="CJ74" s="23">
        <f t="shared" ref="CJ74:CJ137" ca="1" si="164">$CI$7*$J$3*$J$5*$AC74</f>
        <v>32700</v>
      </c>
      <c r="CK74" s="23">
        <f t="shared" ca="1" si="33"/>
        <v>62400</v>
      </c>
      <c r="CL74" s="23">
        <f t="shared" ca="1" si="34"/>
        <v>31200</v>
      </c>
      <c r="CM74" s="23">
        <f t="shared" ca="1" si="39"/>
        <v>60000</v>
      </c>
      <c r="CN74" s="23">
        <f t="shared" ca="1" si="40"/>
        <v>30000</v>
      </c>
      <c r="CO74" s="23">
        <f t="shared" ca="1" si="49"/>
        <v>8400</v>
      </c>
      <c r="CP74" s="23">
        <f t="shared" ca="1" si="50"/>
        <v>4200</v>
      </c>
      <c r="CQ74" s="23">
        <f t="shared" ca="1" si="55"/>
        <v>27000</v>
      </c>
      <c r="CR74" s="23">
        <f t="shared" ca="1" si="56"/>
        <v>13500</v>
      </c>
      <c r="CS74" s="23">
        <f t="shared" ca="1" si="57"/>
        <v>15600</v>
      </c>
      <c r="CT74" s="23">
        <f t="shared" ca="1" si="58"/>
        <v>7800</v>
      </c>
      <c r="CU74" s="23">
        <f t="shared" ca="1" si="65"/>
        <v>42000</v>
      </c>
      <c r="CV74" s="23">
        <f t="shared" ca="1" si="66"/>
        <v>21000</v>
      </c>
      <c r="CW74" s="23">
        <f t="shared" ca="1" si="109"/>
        <v>63600</v>
      </c>
      <c r="CX74" s="23">
        <f t="shared" ca="1" si="110"/>
        <v>31800</v>
      </c>
      <c r="CY74" s="23">
        <f t="shared" ca="1" si="67"/>
        <v>72000</v>
      </c>
      <c r="CZ74" s="23">
        <f t="shared" ca="1" si="68"/>
        <v>36000</v>
      </c>
      <c r="DA74" s="23">
        <f t="shared" ca="1" si="85"/>
        <v>99000</v>
      </c>
      <c r="DB74" s="23">
        <f t="shared" ca="1" si="86"/>
        <v>49500</v>
      </c>
      <c r="DC74" s="23"/>
      <c r="DD74" s="23"/>
      <c r="DE74" s="23">
        <f t="shared" ca="1" si="87"/>
        <v>240000</v>
      </c>
      <c r="DF74" s="23">
        <f t="shared" ca="1" si="88"/>
        <v>120000</v>
      </c>
      <c r="DG74" s="23">
        <f t="shared" ca="1" si="93"/>
        <v>120000</v>
      </c>
      <c r="DH74" s="23">
        <f t="shared" ca="1" si="94"/>
        <v>60000</v>
      </c>
      <c r="DI74" s="23">
        <f t="shared" ca="1" si="105"/>
        <v>127200</v>
      </c>
      <c r="DJ74" s="23">
        <f t="shared" ca="1" si="106"/>
        <v>63600</v>
      </c>
      <c r="DK74" s="23">
        <f t="shared" ca="1" si="113"/>
        <v>63600</v>
      </c>
      <c r="DL74" s="23">
        <f t="shared" ca="1" si="114"/>
        <v>31800</v>
      </c>
      <c r="DM74" s="23">
        <f t="shared" ca="1" si="117"/>
        <v>150000</v>
      </c>
      <c r="DN74" s="23">
        <f t="shared" ca="1" si="118"/>
        <v>75000</v>
      </c>
      <c r="DO74" s="23">
        <f t="shared" ca="1" si="119"/>
        <v>66000</v>
      </c>
      <c r="DP74" s="23">
        <f t="shared" ca="1" si="120"/>
        <v>33000</v>
      </c>
      <c r="DQ74" s="23">
        <f t="shared" ca="1" si="133"/>
        <v>129600</v>
      </c>
      <c r="DR74" s="23">
        <f t="shared" ca="1" si="134"/>
        <v>64800</v>
      </c>
      <c r="DS74" s="228">
        <f t="shared" ref="DS74:DS137" ca="1" si="165">SUM(CI74:CR74,CW74:CX74,DG74:DH74)</f>
        <v>610200</v>
      </c>
      <c r="DT74" s="93">
        <f t="shared" ref="DT74:DT137" ca="1" si="166">SUM(CI74:CZ74,DC74:DL74)</f>
        <v>1450800</v>
      </c>
      <c r="DU74" s="228">
        <f t="shared" ref="DU74:DU137" ca="1" si="167">SUM(CI74:DR74)</f>
        <v>2117700</v>
      </c>
      <c r="DZ74" s="23">
        <f t="shared" ca="1" si="61"/>
        <v>60000</v>
      </c>
      <c r="EA74" s="23">
        <f t="shared" ca="1" si="62"/>
        <v>30000</v>
      </c>
      <c r="EB74" s="23">
        <f t="shared" ca="1" si="71"/>
        <v>26400</v>
      </c>
      <c r="EC74" s="23">
        <f t="shared" ca="1" si="72"/>
        <v>13200</v>
      </c>
      <c r="ED74" s="23">
        <f t="shared" ca="1" si="97"/>
        <v>120000</v>
      </c>
      <c r="EE74" s="23">
        <f t="shared" ca="1" si="98"/>
        <v>60000</v>
      </c>
      <c r="EF74" s="23">
        <f t="shared" ca="1" si="125"/>
        <v>168000</v>
      </c>
      <c r="EG74" s="23">
        <f t="shared" ca="1" si="126"/>
        <v>84000</v>
      </c>
      <c r="EH74" s="23">
        <f t="shared" ca="1" si="107"/>
        <v>60000</v>
      </c>
      <c r="EI74" s="23">
        <f t="shared" ca="1" si="108"/>
        <v>30000</v>
      </c>
      <c r="EJ74" s="23">
        <f t="shared" ca="1" si="121"/>
        <v>60000</v>
      </c>
      <c r="EK74" s="23">
        <f t="shared" ca="1" si="122"/>
        <v>30000</v>
      </c>
      <c r="EL74" s="23">
        <f t="shared" ca="1" si="131"/>
        <v>120000</v>
      </c>
      <c r="EM74" s="23">
        <f t="shared" ca="1" si="132"/>
        <v>60000</v>
      </c>
      <c r="EN74" s="228">
        <f t="shared" ca="1" si="151"/>
        <v>39600</v>
      </c>
      <c r="EO74" s="93">
        <f t="shared" ca="1" si="152"/>
        <v>489600</v>
      </c>
      <c r="EP74" s="93">
        <f t="shared" ca="1" si="153"/>
        <v>921600</v>
      </c>
    </row>
    <row r="75" spans="1:146" x14ac:dyDescent="0.2">
      <c r="A75" s="172">
        <f ca="1">VLOOKUP($D75,Curves!$A$2:$I$1700,9)</f>
        <v>5.7813210970105E-2</v>
      </c>
      <c r="B75" s="86">
        <f t="shared" ca="1" si="136"/>
        <v>0.72884673639183528</v>
      </c>
      <c r="C75" s="86">
        <f t="shared" si="137"/>
        <v>31</v>
      </c>
      <c r="D75" s="139">
        <v>38930</v>
      </c>
      <c r="E75" s="173">
        <f ca="1">VLOOKUP($D75,Curves!$A$2:$H$1700,2)*$B75</f>
        <v>2.9372523476590962</v>
      </c>
      <c r="F75" s="172">
        <f ca="1">VLOOKUP($D75,Curves!$A$2:$H$1700,3)*$B75</f>
        <v>0.48832731338252966</v>
      </c>
      <c r="G75" s="172">
        <f ca="1">VLOOKUP($D75,Curves!$A$2:$H$1700,7)*$B75</f>
        <v>-0.17127898305208128</v>
      </c>
      <c r="H75" s="172">
        <f ca="1">VLOOKUP($D75,Curves!$A$2:$H$1700,5)*$B75</f>
        <v>7.2884673639183528E-3</v>
      </c>
      <c r="I75" s="172">
        <f ca="1">VLOOKUP($D75,Curves!$A$2:$H$1700,4)*$B75</f>
        <v>-0.2587405914191015</v>
      </c>
      <c r="J75" s="174">
        <f ca="1">VLOOKUP($D75,Curves!$A$2:$H$1700,8)*$B75</f>
        <v>0.41544263974334605</v>
      </c>
      <c r="K75" s="172">
        <f t="shared" ca="1" si="138"/>
        <v>22.08883817179996</v>
      </c>
      <c r="L75" s="140">
        <f ca="1">VLOOKUP($D75,Curves!$N$2:$T$2600,2)*$B75</f>
        <v>58.652191878965603</v>
      </c>
      <c r="M75" s="141">
        <f ca="1">VLOOKUP($D75,Curves!$N$2:$T$2600,3)*$B75</f>
        <v>29.326095939482801</v>
      </c>
      <c r="N75" s="181">
        <f t="shared" ca="1" si="139"/>
        <v>1</v>
      </c>
      <c r="O75" s="182">
        <f t="shared" ca="1" si="140"/>
        <v>1</v>
      </c>
      <c r="P75" s="173">
        <f t="shared" ca="1" si="135"/>
        <v>27.145212405518315</v>
      </c>
      <c r="Q75" s="140">
        <f ca="1">VLOOKUP($D75,Curves!$N$2:$T$2600,4)*$B75</f>
        <v>58.652191878965603</v>
      </c>
      <c r="R75" s="141">
        <f ca="1">VLOOKUP($D75,Curves!$N$2:$T$2600,5)*$B75</f>
        <v>29.326095939482801</v>
      </c>
      <c r="S75" s="181">
        <f t="shared" ca="1" si="141"/>
        <v>1</v>
      </c>
      <c r="T75" s="182">
        <f t="shared" ca="1" si="142"/>
        <v>1</v>
      </c>
      <c r="U75" s="151">
        <f t="shared" ca="1" si="143"/>
        <v>22.744800234552613</v>
      </c>
      <c r="V75" s="151">
        <f t="shared" ca="1" si="144"/>
        <v>24.084056112672606</v>
      </c>
      <c r="W75" s="151">
        <f t="shared" ca="1" si="145"/>
        <v>22.08883817179996</v>
      </c>
      <c r="X75" s="343">
        <f ca="1">VLOOKUP($D75,[2]CurveFetch!$D$8:$S$13000,16,0)*$B75</f>
        <v>58.652191878965603</v>
      </c>
      <c r="Y75" s="141">
        <f ca="1">VLOOKUP($D75,Curves!$N$2:$T$2600,7)*$B75</f>
        <v>29.326095939482801</v>
      </c>
      <c r="Z75" s="200">
        <f t="shared" ca="1" si="146"/>
        <v>1</v>
      </c>
      <c r="AA75" s="181">
        <f t="shared" ca="1" si="147"/>
        <v>1</v>
      </c>
      <c r="AB75" s="181">
        <f t="shared" ca="1" si="148"/>
        <v>1</v>
      </c>
      <c r="AC75" s="181">
        <f t="shared" ca="1" si="148"/>
        <v>1</v>
      </c>
      <c r="AD75" s="181">
        <f t="shared" ca="1" si="149"/>
        <v>1</v>
      </c>
      <c r="AE75" s="182">
        <f t="shared" ca="1" si="150"/>
        <v>1</v>
      </c>
      <c r="AF75" s="23">
        <f t="shared" ca="1" si="41"/>
        <v>5880</v>
      </c>
      <c r="AG75" s="23">
        <f t="shared" ca="1" si="42"/>
        <v>5880</v>
      </c>
      <c r="AH75" s="23">
        <f t="shared" ca="1" si="63"/>
        <v>48000</v>
      </c>
      <c r="AI75" s="23">
        <f t="shared" ca="1" si="64"/>
        <v>48000</v>
      </c>
      <c r="AJ75" s="23">
        <f t="shared" ca="1" si="79"/>
        <v>54000</v>
      </c>
      <c r="AK75" s="23">
        <f t="shared" ca="1" si="80"/>
        <v>54000</v>
      </c>
      <c r="AL75" s="23">
        <f t="shared" ca="1" si="89"/>
        <v>60000</v>
      </c>
      <c r="AM75" s="23">
        <f t="shared" ca="1" si="90"/>
        <v>30000</v>
      </c>
      <c r="AN75" s="23">
        <f t="shared" ca="1" si="99"/>
        <v>60000</v>
      </c>
      <c r="AO75" s="23">
        <f t="shared" ca="1" si="100"/>
        <v>30000</v>
      </c>
      <c r="AP75" s="23">
        <f t="shared" ca="1" si="91"/>
        <v>86400</v>
      </c>
      <c r="AQ75" s="23">
        <f t="shared" ca="1" si="92"/>
        <v>30000</v>
      </c>
      <c r="AR75" s="23">
        <f t="shared" ca="1" si="103"/>
        <v>61200</v>
      </c>
      <c r="AS75" s="23">
        <f t="shared" ca="1" si="104"/>
        <v>30600</v>
      </c>
      <c r="AT75" s="23">
        <f t="shared" ca="1" si="123"/>
        <v>132000</v>
      </c>
      <c r="AU75" s="23">
        <f t="shared" ca="1" si="124"/>
        <v>66000</v>
      </c>
      <c r="AV75" s="228">
        <f t="shared" ca="1" si="154"/>
        <v>218160</v>
      </c>
      <c r="AW75" s="26">
        <f t="shared" ca="1" si="155"/>
        <v>711960</v>
      </c>
      <c r="AX75" s="228">
        <f t="shared" ca="1" si="156"/>
        <v>801960</v>
      </c>
      <c r="AY75" s="23">
        <f t="shared" ca="1" si="35"/>
        <v>62400</v>
      </c>
      <c r="AZ75" s="23">
        <f t="shared" ca="1" si="36"/>
        <v>31200</v>
      </c>
      <c r="BA75" s="23">
        <f t="shared" ca="1" si="43"/>
        <v>60000</v>
      </c>
      <c r="BB75" s="23">
        <f t="shared" ca="1" si="44"/>
        <v>30000</v>
      </c>
      <c r="BC75" s="23">
        <f t="shared" ca="1" si="37"/>
        <v>10560</v>
      </c>
      <c r="BD75" s="23">
        <f t="shared" ca="1" si="38"/>
        <v>5280</v>
      </c>
      <c r="BE75" s="23">
        <f t="shared" ca="1" si="47"/>
        <v>6120</v>
      </c>
      <c r="BF75" s="23">
        <f t="shared" ca="1" si="48"/>
        <v>3060</v>
      </c>
      <c r="BG75" s="23">
        <f t="shared" ca="1" si="53"/>
        <v>20400</v>
      </c>
      <c r="BH75" s="23">
        <f t="shared" ca="1" si="54"/>
        <v>10200</v>
      </c>
      <c r="BI75" s="23">
        <f t="shared" ca="1" si="75"/>
        <v>105600</v>
      </c>
      <c r="BJ75" s="23">
        <f t="shared" ca="1" si="76"/>
        <v>52800</v>
      </c>
      <c r="BK75" s="23">
        <f t="shared" ca="1" si="77"/>
        <v>127200</v>
      </c>
      <c r="BL75" s="23">
        <f t="shared" ca="1" si="78"/>
        <v>63600</v>
      </c>
      <c r="BM75" s="23">
        <f t="shared" ca="1" si="81"/>
        <v>60000</v>
      </c>
      <c r="BN75" s="23">
        <f t="shared" ca="1" si="82"/>
        <v>30000</v>
      </c>
      <c r="BO75" s="23">
        <f t="shared" ca="1" si="101"/>
        <v>63600</v>
      </c>
      <c r="BP75" s="23">
        <f t="shared" ca="1" si="102"/>
        <v>31800</v>
      </c>
      <c r="BQ75" s="23">
        <f t="shared" ca="1" si="111"/>
        <v>62400</v>
      </c>
      <c r="BR75" s="23">
        <f t="shared" ca="1" si="112"/>
        <v>31200</v>
      </c>
      <c r="BS75" s="23">
        <f t="shared" ca="1" si="127"/>
        <v>132000</v>
      </c>
      <c r="BT75" s="23">
        <f t="shared" ca="1" si="128"/>
        <v>66000</v>
      </c>
      <c r="BU75" s="23">
        <f t="shared" ca="1" si="129"/>
        <v>120000</v>
      </c>
      <c r="BV75" s="23">
        <f t="shared" ca="1" si="130"/>
        <v>60000</v>
      </c>
      <c r="BW75" s="389">
        <f t="shared" ca="1" si="157"/>
        <v>557820</v>
      </c>
      <c r="BX75" s="224">
        <f t="shared" ca="1" si="158"/>
        <v>935820</v>
      </c>
      <c r="BY75" s="93">
        <f t="shared" ca="1" si="159"/>
        <v>1245420</v>
      </c>
      <c r="BZ75" s="23">
        <f t="shared" ca="1" si="51"/>
        <v>125760</v>
      </c>
      <c r="CA75" s="23">
        <f t="shared" ca="1" si="52"/>
        <v>62880</v>
      </c>
      <c r="CB75" s="23">
        <f t="shared" ca="1" si="83"/>
        <v>115200</v>
      </c>
      <c r="CC75" s="23">
        <f t="shared" ca="1" si="84"/>
        <v>57600</v>
      </c>
      <c r="CD75" s="23">
        <f t="shared" ca="1" si="115"/>
        <v>120000</v>
      </c>
      <c r="CE75" s="23">
        <f t="shared" ca="1" si="116"/>
        <v>60000</v>
      </c>
      <c r="CF75" s="228">
        <f t="shared" ca="1" si="160"/>
        <v>188640</v>
      </c>
      <c r="CG75" s="224">
        <f t="shared" ca="1" si="161"/>
        <v>361440</v>
      </c>
      <c r="CH75" s="228">
        <f t="shared" ca="1" si="162"/>
        <v>541440</v>
      </c>
      <c r="CI75" s="23">
        <f t="shared" ca="1" si="163"/>
        <v>65400</v>
      </c>
      <c r="CJ75" s="23">
        <f t="shared" ca="1" si="164"/>
        <v>32700</v>
      </c>
      <c r="CK75" s="23">
        <f t="shared" ca="1" si="33"/>
        <v>62400</v>
      </c>
      <c r="CL75" s="23">
        <f t="shared" ca="1" si="34"/>
        <v>31200</v>
      </c>
      <c r="CM75" s="23">
        <f t="shared" ca="1" si="39"/>
        <v>60000</v>
      </c>
      <c r="CN75" s="23">
        <f t="shared" ca="1" si="40"/>
        <v>30000</v>
      </c>
      <c r="CO75" s="23">
        <f t="shared" ca="1" si="49"/>
        <v>8400</v>
      </c>
      <c r="CP75" s="23">
        <f t="shared" ca="1" si="50"/>
        <v>4200</v>
      </c>
      <c r="CQ75" s="23">
        <f t="shared" ca="1" si="55"/>
        <v>27000</v>
      </c>
      <c r="CR75" s="23">
        <f t="shared" ca="1" si="56"/>
        <v>13500</v>
      </c>
      <c r="CS75" s="23">
        <f t="shared" ca="1" si="57"/>
        <v>15600</v>
      </c>
      <c r="CT75" s="23">
        <f t="shared" ca="1" si="58"/>
        <v>7800</v>
      </c>
      <c r="CU75" s="23">
        <f t="shared" ca="1" si="65"/>
        <v>42000</v>
      </c>
      <c r="CV75" s="23">
        <f t="shared" ca="1" si="66"/>
        <v>21000</v>
      </c>
      <c r="CW75" s="23">
        <f t="shared" ca="1" si="109"/>
        <v>63600</v>
      </c>
      <c r="CX75" s="23">
        <f t="shared" ca="1" si="110"/>
        <v>31800</v>
      </c>
      <c r="CY75" s="23">
        <f t="shared" ca="1" si="67"/>
        <v>72000</v>
      </c>
      <c r="CZ75" s="23">
        <f t="shared" ca="1" si="68"/>
        <v>36000</v>
      </c>
      <c r="DA75" s="23">
        <f t="shared" ca="1" si="85"/>
        <v>99000</v>
      </c>
      <c r="DB75" s="23">
        <f t="shared" ca="1" si="86"/>
        <v>49500</v>
      </c>
      <c r="DC75" s="23"/>
      <c r="DD75" s="23"/>
      <c r="DE75" s="23">
        <f t="shared" ca="1" si="87"/>
        <v>240000</v>
      </c>
      <c r="DF75" s="23">
        <f t="shared" ca="1" si="88"/>
        <v>120000</v>
      </c>
      <c r="DG75" s="23">
        <f t="shared" ca="1" si="93"/>
        <v>120000</v>
      </c>
      <c r="DH75" s="23">
        <f t="shared" ca="1" si="94"/>
        <v>60000</v>
      </c>
      <c r="DI75" s="23">
        <f t="shared" ca="1" si="105"/>
        <v>127200</v>
      </c>
      <c r="DJ75" s="23">
        <f t="shared" ca="1" si="106"/>
        <v>63600</v>
      </c>
      <c r="DK75" s="23">
        <f t="shared" ca="1" si="113"/>
        <v>63600</v>
      </c>
      <c r="DL75" s="23">
        <f t="shared" ca="1" si="114"/>
        <v>31800</v>
      </c>
      <c r="DM75" s="23">
        <f t="shared" ca="1" si="117"/>
        <v>150000</v>
      </c>
      <c r="DN75" s="23">
        <f t="shared" ca="1" si="118"/>
        <v>75000</v>
      </c>
      <c r="DO75" s="23">
        <f t="shared" ca="1" si="119"/>
        <v>66000</v>
      </c>
      <c r="DP75" s="23">
        <f t="shared" ca="1" si="120"/>
        <v>33000</v>
      </c>
      <c r="DQ75" s="23">
        <f t="shared" ca="1" si="133"/>
        <v>129600</v>
      </c>
      <c r="DR75" s="23">
        <f t="shared" ca="1" si="134"/>
        <v>64800</v>
      </c>
      <c r="DS75" s="228">
        <f t="shared" ca="1" si="165"/>
        <v>610200</v>
      </c>
      <c r="DT75" s="93">
        <f t="shared" ca="1" si="166"/>
        <v>1450800</v>
      </c>
      <c r="DU75" s="228">
        <f t="shared" ca="1" si="167"/>
        <v>2117700</v>
      </c>
      <c r="DZ75" s="23">
        <f t="shared" ca="1" si="61"/>
        <v>60000</v>
      </c>
      <c r="EA75" s="23">
        <f t="shared" ca="1" si="62"/>
        <v>30000</v>
      </c>
      <c r="EB75" s="23">
        <f t="shared" ca="1" si="71"/>
        <v>26400</v>
      </c>
      <c r="EC75" s="23">
        <f t="shared" ca="1" si="72"/>
        <v>13200</v>
      </c>
      <c r="ED75" s="23">
        <f t="shared" ca="1" si="97"/>
        <v>120000</v>
      </c>
      <c r="EE75" s="23">
        <f t="shared" ca="1" si="98"/>
        <v>60000</v>
      </c>
      <c r="EF75" s="23">
        <f t="shared" ca="1" si="125"/>
        <v>168000</v>
      </c>
      <c r="EG75" s="23">
        <f t="shared" ca="1" si="126"/>
        <v>84000</v>
      </c>
      <c r="EH75" s="23">
        <f t="shared" ca="1" si="107"/>
        <v>60000</v>
      </c>
      <c r="EI75" s="23">
        <f t="shared" ca="1" si="108"/>
        <v>30000</v>
      </c>
      <c r="EJ75" s="23">
        <f t="shared" ca="1" si="121"/>
        <v>60000</v>
      </c>
      <c r="EK75" s="23">
        <f t="shared" ca="1" si="122"/>
        <v>30000</v>
      </c>
      <c r="EL75" s="23">
        <f t="shared" ca="1" si="131"/>
        <v>120000</v>
      </c>
      <c r="EM75" s="23">
        <f t="shared" ca="1" si="132"/>
        <v>60000</v>
      </c>
      <c r="EN75" s="228">
        <f t="shared" ca="1" si="151"/>
        <v>39600</v>
      </c>
      <c r="EO75" s="93">
        <f t="shared" ca="1" si="152"/>
        <v>489600</v>
      </c>
      <c r="EP75" s="93">
        <f t="shared" ca="1" si="153"/>
        <v>921600</v>
      </c>
    </row>
    <row r="76" spans="1:146" x14ac:dyDescent="0.2">
      <c r="A76" s="172">
        <f ca="1">VLOOKUP($D76,Curves!$A$2:$I$1700,9)</f>
        <v>5.7879919323261003E-2</v>
      </c>
      <c r="B76" s="86">
        <f t="shared" ca="1" si="136"/>
        <v>0.725064741113563</v>
      </c>
      <c r="C76" s="86">
        <f t="shared" si="137"/>
        <v>30</v>
      </c>
      <c r="D76" s="139">
        <v>38961</v>
      </c>
      <c r="E76" s="173">
        <f ca="1">VLOOKUP($D76,Curves!$A$2:$H$1700,2)*$B76</f>
        <v>2.937237266251044</v>
      </c>
      <c r="F76" s="172">
        <f ca="1">VLOOKUP($D76,Curves!$A$2:$H$1700,3)*$B76</f>
        <v>0.48579337654608723</v>
      </c>
      <c r="G76" s="172">
        <f ca="1">VLOOKUP($D76,Curves!$A$2:$H$1700,7)*$B76</f>
        <v>-0.17039021416168729</v>
      </c>
      <c r="H76" s="172">
        <f ca="1">VLOOKUP($D76,Curves!$A$2:$H$1700,5)*$B76</f>
        <v>7.2506474111356306E-3</v>
      </c>
      <c r="I76" s="172">
        <f ca="1">VLOOKUP($D76,Curves!$A$2:$H$1700,4)*$B76</f>
        <v>-0.25739798309531486</v>
      </c>
      <c r="J76" s="174">
        <f ca="1">VLOOKUP($D76,Curves!$A$2:$H$1700,8)*$B76</f>
        <v>0.41328690243473087</v>
      </c>
      <c r="K76" s="172">
        <f t="shared" ca="1" si="138"/>
        <v>22.098794623667967</v>
      </c>
      <c r="L76" s="140">
        <f ca="1">VLOOKUP($D76,Curves!$N$2:$T$2600,2)*$B76</f>
        <v>43.846550063464051</v>
      </c>
      <c r="M76" s="141">
        <f ca="1">VLOOKUP($D76,Curves!$N$2:$T$2600,3)*$B76</f>
        <v>21.923275031732025</v>
      </c>
      <c r="N76" s="181">
        <f t="shared" ca="1" si="139"/>
        <v>1</v>
      </c>
      <c r="O76" s="182">
        <f t="shared" ca="1" si="140"/>
        <v>0</v>
      </c>
      <c r="P76" s="173">
        <f t="shared" ca="1" si="135"/>
        <v>27.128931265143311</v>
      </c>
      <c r="Q76" s="140">
        <f ca="1">VLOOKUP($D76,Curves!$N$2:$T$2600,4)*$B76</f>
        <v>43.846550063464051</v>
      </c>
      <c r="R76" s="141">
        <f ca="1">VLOOKUP($D76,Curves!$N$2:$T$2600,5)*$B76</f>
        <v>21.923275031732025</v>
      </c>
      <c r="S76" s="181">
        <f t="shared" ca="1" si="141"/>
        <v>1</v>
      </c>
      <c r="T76" s="182">
        <f t="shared" ca="1" si="142"/>
        <v>0</v>
      </c>
      <c r="U76" s="151">
        <f t="shared" ca="1" si="143"/>
        <v>22.751352890670177</v>
      </c>
      <c r="V76" s="151">
        <f t="shared" ca="1" si="144"/>
        <v>24.083659352466348</v>
      </c>
      <c r="W76" s="151">
        <f t="shared" ca="1" si="145"/>
        <v>22.098794623667967</v>
      </c>
      <c r="X76" s="343">
        <f ca="1">VLOOKUP($D76,[2]CurveFetch!$D$8:$S$13000,16,0)*$B76</f>
        <v>43.846550063464051</v>
      </c>
      <c r="Y76" s="141">
        <f ca="1">VLOOKUP($D76,Curves!$N$2:$T$2600,7)*$B76</f>
        <v>21.923275031732025</v>
      </c>
      <c r="Z76" s="200">
        <f t="shared" ca="1" si="146"/>
        <v>1</v>
      </c>
      <c r="AA76" s="181">
        <f t="shared" ca="1" si="147"/>
        <v>0</v>
      </c>
      <c r="AB76" s="181">
        <f t="shared" ca="1" si="148"/>
        <v>1</v>
      </c>
      <c r="AC76" s="181">
        <f t="shared" ca="1" si="148"/>
        <v>1</v>
      </c>
      <c r="AD76" s="181">
        <f t="shared" ca="1" si="149"/>
        <v>1</v>
      </c>
      <c r="AE76" s="182">
        <f t="shared" ca="1" si="150"/>
        <v>0</v>
      </c>
      <c r="AF76" s="23">
        <f t="shared" ca="1" si="41"/>
        <v>5880</v>
      </c>
      <c r="AG76" s="23">
        <f t="shared" ca="1" si="42"/>
        <v>0</v>
      </c>
      <c r="AH76" s="23">
        <f t="shared" ca="1" si="63"/>
        <v>48000</v>
      </c>
      <c r="AI76" s="23">
        <f t="shared" ca="1" si="64"/>
        <v>0</v>
      </c>
      <c r="AJ76" s="23">
        <f t="shared" ca="1" si="79"/>
        <v>54000</v>
      </c>
      <c r="AK76" s="23">
        <f t="shared" ca="1" si="80"/>
        <v>0</v>
      </c>
      <c r="AL76" s="23">
        <f t="shared" ca="1" si="89"/>
        <v>60000</v>
      </c>
      <c r="AM76" s="23">
        <f t="shared" ca="1" si="90"/>
        <v>0</v>
      </c>
      <c r="AN76" s="23">
        <f t="shared" ca="1" si="99"/>
        <v>60000</v>
      </c>
      <c r="AO76" s="23">
        <f t="shared" ca="1" si="100"/>
        <v>0</v>
      </c>
      <c r="AP76" s="23">
        <f t="shared" ca="1" si="91"/>
        <v>86400</v>
      </c>
      <c r="AQ76" s="23">
        <f t="shared" ca="1" si="92"/>
        <v>0</v>
      </c>
      <c r="AR76" s="23">
        <f t="shared" ca="1" si="103"/>
        <v>61200</v>
      </c>
      <c r="AS76" s="23">
        <f t="shared" ca="1" si="104"/>
        <v>0</v>
      </c>
      <c r="AT76" s="23">
        <f t="shared" ca="1" si="123"/>
        <v>132000</v>
      </c>
      <c r="AU76" s="23">
        <f t="shared" ca="1" si="124"/>
        <v>0</v>
      </c>
      <c r="AV76" s="228">
        <f t="shared" ca="1" si="154"/>
        <v>152280</v>
      </c>
      <c r="AW76" s="26">
        <f t="shared" ca="1" si="155"/>
        <v>447480</v>
      </c>
      <c r="AX76" s="228">
        <f t="shared" ca="1" si="156"/>
        <v>507480</v>
      </c>
      <c r="AY76" s="23">
        <f t="shared" ca="1" si="35"/>
        <v>62400</v>
      </c>
      <c r="AZ76" s="23">
        <f t="shared" ca="1" si="36"/>
        <v>0</v>
      </c>
      <c r="BA76" s="23">
        <f t="shared" ca="1" si="43"/>
        <v>60000</v>
      </c>
      <c r="BB76" s="23">
        <f t="shared" ca="1" si="44"/>
        <v>0</v>
      </c>
      <c r="BC76" s="23">
        <f t="shared" ca="1" si="37"/>
        <v>10560</v>
      </c>
      <c r="BD76" s="23">
        <f t="shared" ca="1" si="38"/>
        <v>0</v>
      </c>
      <c r="BE76" s="23">
        <f t="shared" ca="1" si="47"/>
        <v>6120</v>
      </c>
      <c r="BF76" s="23">
        <f t="shared" ca="1" si="48"/>
        <v>0</v>
      </c>
      <c r="BG76" s="23">
        <f t="shared" ca="1" si="53"/>
        <v>20400</v>
      </c>
      <c r="BH76" s="23">
        <f t="shared" ca="1" si="54"/>
        <v>0</v>
      </c>
      <c r="BI76" s="23">
        <f t="shared" ca="1" si="75"/>
        <v>105600</v>
      </c>
      <c r="BJ76" s="23">
        <f t="shared" ca="1" si="76"/>
        <v>0</v>
      </c>
      <c r="BK76" s="23">
        <f t="shared" ca="1" si="77"/>
        <v>127200</v>
      </c>
      <c r="BL76" s="23">
        <f t="shared" ca="1" si="78"/>
        <v>0</v>
      </c>
      <c r="BM76" s="23">
        <f t="shared" ca="1" si="81"/>
        <v>60000</v>
      </c>
      <c r="BN76" s="23">
        <f t="shared" ca="1" si="82"/>
        <v>0</v>
      </c>
      <c r="BO76" s="23">
        <f t="shared" ca="1" si="101"/>
        <v>63600</v>
      </c>
      <c r="BP76" s="23">
        <f t="shared" ca="1" si="102"/>
        <v>0</v>
      </c>
      <c r="BQ76" s="23">
        <f t="shared" ca="1" si="111"/>
        <v>62400</v>
      </c>
      <c r="BR76" s="23">
        <f t="shared" ca="1" si="112"/>
        <v>0</v>
      </c>
      <c r="BS76" s="23">
        <f t="shared" ca="1" si="127"/>
        <v>132000</v>
      </c>
      <c r="BT76" s="23">
        <f t="shared" ca="1" si="128"/>
        <v>0</v>
      </c>
      <c r="BU76" s="23">
        <f t="shared" ca="1" si="129"/>
        <v>120000</v>
      </c>
      <c r="BV76" s="23">
        <f t="shared" ca="1" si="130"/>
        <v>0</v>
      </c>
      <c r="BW76" s="389">
        <f t="shared" ca="1" si="157"/>
        <v>371880</v>
      </c>
      <c r="BX76" s="224">
        <f t="shared" ca="1" si="158"/>
        <v>623880</v>
      </c>
      <c r="BY76" s="93">
        <f t="shared" ca="1" si="159"/>
        <v>830280</v>
      </c>
      <c r="BZ76" s="23">
        <f t="shared" ca="1" si="51"/>
        <v>125760</v>
      </c>
      <c r="CA76" s="23">
        <f t="shared" ca="1" si="52"/>
        <v>0</v>
      </c>
      <c r="CB76" s="23">
        <f t="shared" ca="1" si="83"/>
        <v>115200</v>
      </c>
      <c r="CC76" s="23">
        <f t="shared" ca="1" si="84"/>
        <v>0</v>
      </c>
      <c r="CD76" s="23">
        <f t="shared" ca="1" si="115"/>
        <v>120000</v>
      </c>
      <c r="CE76" s="23">
        <f t="shared" ca="1" si="116"/>
        <v>0</v>
      </c>
      <c r="CF76" s="228">
        <f t="shared" ca="1" si="160"/>
        <v>125760</v>
      </c>
      <c r="CG76" s="224">
        <f t="shared" ca="1" si="161"/>
        <v>240960</v>
      </c>
      <c r="CH76" s="228">
        <f t="shared" ca="1" si="162"/>
        <v>360960</v>
      </c>
      <c r="CI76" s="23">
        <f t="shared" ca="1" si="163"/>
        <v>65400</v>
      </c>
      <c r="CJ76" s="23">
        <f t="shared" ca="1" si="164"/>
        <v>32700</v>
      </c>
      <c r="CK76" s="23">
        <f t="shared" ref="CK76:CK139" ca="1" si="168">$CK$7*$J$2*$J$5*$AB76</f>
        <v>62400</v>
      </c>
      <c r="CL76" s="23">
        <f t="shared" ref="CL76:CL139" ca="1" si="169">$CK$7*$J$3*$J$5*$AC76</f>
        <v>31200</v>
      </c>
      <c r="CM76" s="23">
        <f t="shared" ca="1" si="39"/>
        <v>60000</v>
      </c>
      <c r="CN76" s="23">
        <f t="shared" ca="1" si="40"/>
        <v>30000</v>
      </c>
      <c r="CO76" s="23">
        <f t="shared" ca="1" si="49"/>
        <v>8400</v>
      </c>
      <c r="CP76" s="23">
        <f t="shared" ca="1" si="50"/>
        <v>4200</v>
      </c>
      <c r="CQ76" s="23">
        <f t="shared" ca="1" si="55"/>
        <v>27000</v>
      </c>
      <c r="CR76" s="23">
        <f t="shared" ca="1" si="56"/>
        <v>13500</v>
      </c>
      <c r="CS76" s="23">
        <f t="shared" ca="1" si="57"/>
        <v>15600</v>
      </c>
      <c r="CT76" s="23">
        <f t="shared" ca="1" si="58"/>
        <v>7800</v>
      </c>
      <c r="CU76" s="23">
        <f t="shared" ca="1" si="65"/>
        <v>42000</v>
      </c>
      <c r="CV76" s="23">
        <f t="shared" ca="1" si="66"/>
        <v>21000</v>
      </c>
      <c r="CW76" s="23">
        <f t="shared" ca="1" si="109"/>
        <v>63600</v>
      </c>
      <c r="CX76" s="23">
        <f t="shared" ca="1" si="110"/>
        <v>31800</v>
      </c>
      <c r="CY76" s="23">
        <f t="shared" ca="1" si="67"/>
        <v>72000</v>
      </c>
      <c r="CZ76" s="23">
        <f t="shared" ca="1" si="68"/>
        <v>36000</v>
      </c>
      <c r="DA76" s="23">
        <f t="shared" ca="1" si="85"/>
        <v>99000</v>
      </c>
      <c r="DB76" s="23">
        <f t="shared" ca="1" si="86"/>
        <v>49500</v>
      </c>
      <c r="DC76" s="23"/>
      <c r="DD76" s="23"/>
      <c r="DE76" s="23">
        <f t="shared" ca="1" si="87"/>
        <v>240000</v>
      </c>
      <c r="DF76" s="23">
        <f t="shared" ca="1" si="88"/>
        <v>120000</v>
      </c>
      <c r="DG76" s="23">
        <f t="shared" ca="1" si="93"/>
        <v>120000</v>
      </c>
      <c r="DH76" s="23">
        <f t="shared" ca="1" si="94"/>
        <v>60000</v>
      </c>
      <c r="DI76" s="23">
        <f t="shared" ca="1" si="105"/>
        <v>127200</v>
      </c>
      <c r="DJ76" s="23">
        <f t="shared" ca="1" si="106"/>
        <v>63600</v>
      </c>
      <c r="DK76" s="23">
        <f t="shared" ca="1" si="113"/>
        <v>63600</v>
      </c>
      <c r="DL76" s="23">
        <f t="shared" ca="1" si="114"/>
        <v>31800</v>
      </c>
      <c r="DM76" s="23">
        <f t="shared" ca="1" si="117"/>
        <v>150000</v>
      </c>
      <c r="DN76" s="23">
        <f t="shared" ca="1" si="118"/>
        <v>75000</v>
      </c>
      <c r="DO76" s="23">
        <f t="shared" ca="1" si="119"/>
        <v>66000</v>
      </c>
      <c r="DP76" s="23">
        <f t="shared" ca="1" si="120"/>
        <v>33000</v>
      </c>
      <c r="DQ76" s="23">
        <f t="shared" ca="1" si="133"/>
        <v>129600</v>
      </c>
      <c r="DR76" s="23">
        <f t="shared" ca="1" si="134"/>
        <v>64800</v>
      </c>
      <c r="DS76" s="228">
        <f t="shared" ca="1" si="165"/>
        <v>610200</v>
      </c>
      <c r="DT76" s="93">
        <f t="shared" ca="1" si="166"/>
        <v>1450800</v>
      </c>
      <c r="DU76" s="228">
        <f t="shared" ca="1" si="167"/>
        <v>2117700</v>
      </c>
      <c r="DZ76" s="23">
        <f t="shared" ca="1" si="61"/>
        <v>60000</v>
      </c>
      <c r="EA76" s="23">
        <f t="shared" ca="1" si="62"/>
        <v>30000</v>
      </c>
      <c r="EB76" s="23">
        <f t="shared" ca="1" si="71"/>
        <v>26400</v>
      </c>
      <c r="EC76" s="23">
        <f t="shared" ca="1" si="72"/>
        <v>13200</v>
      </c>
      <c r="ED76" s="23">
        <f t="shared" ca="1" si="97"/>
        <v>120000</v>
      </c>
      <c r="EE76" s="23">
        <f t="shared" ca="1" si="98"/>
        <v>60000</v>
      </c>
      <c r="EF76" s="23">
        <f t="shared" ca="1" si="125"/>
        <v>168000</v>
      </c>
      <c r="EG76" s="23">
        <f t="shared" ca="1" si="126"/>
        <v>84000</v>
      </c>
      <c r="EH76" s="23">
        <f t="shared" ca="1" si="107"/>
        <v>60000</v>
      </c>
      <c r="EI76" s="23">
        <f t="shared" ca="1" si="108"/>
        <v>30000</v>
      </c>
      <c r="EJ76" s="23">
        <f t="shared" ca="1" si="121"/>
        <v>60000</v>
      </c>
      <c r="EK76" s="23">
        <f t="shared" ca="1" si="122"/>
        <v>30000</v>
      </c>
      <c r="EL76" s="23">
        <f t="shared" ca="1" si="131"/>
        <v>120000</v>
      </c>
      <c r="EM76" s="23">
        <f t="shared" ca="1" si="132"/>
        <v>60000</v>
      </c>
      <c r="EN76" s="228">
        <f t="shared" ca="1" si="151"/>
        <v>39600</v>
      </c>
      <c r="EO76" s="93">
        <f t="shared" ca="1" si="152"/>
        <v>489600</v>
      </c>
      <c r="EP76" s="93">
        <f t="shared" ca="1" si="153"/>
        <v>921600</v>
      </c>
    </row>
    <row r="77" spans="1:146" x14ac:dyDescent="0.2">
      <c r="A77" s="172">
        <f ca="1">VLOOKUP($D77,Curves!$A$2:$I$1700,9)</f>
        <v>5.7944475795467E-2</v>
      </c>
      <c r="B77" s="86">
        <f t="shared" ca="1" si="136"/>
        <v>0.72141588107066112</v>
      </c>
      <c r="C77" s="86">
        <f t="shared" si="137"/>
        <v>31</v>
      </c>
      <c r="D77" s="139">
        <v>38991</v>
      </c>
      <c r="E77" s="173">
        <f ca="1">VLOOKUP($D77,Curves!$A$2:$H$1700,2)*$B77</f>
        <v>2.9440982106493685</v>
      </c>
      <c r="F77" s="172">
        <f ca="1">VLOOKUP($D77,Curves!$A$2:$H$1700,3)*$B77</f>
        <v>0.48334864031734298</v>
      </c>
      <c r="G77" s="172">
        <f ca="1">VLOOKUP($D77,Curves!$A$2:$H$1700,7)*$B77</f>
        <v>-0.16953273205160535</v>
      </c>
      <c r="H77" s="172">
        <f ca="1">VLOOKUP($D77,Curves!$A$2:$H$1700,5)*$B77</f>
        <v>7.2141588107066112E-3</v>
      </c>
      <c r="I77" s="172">
        <f ca="1">VLOOKUP($D77,Curves!$A$2:$H$1700,4)*$B77</f>
        <v>-0.25610263778008469</v>
      </c>
      <c r="J77" s="174">
        <f ca="1">VLOOKUP($D77,Curves!$A$2:$H$1700,8)*$B77</f>
        <v>0.41120705221027681</v>
      </c>
      <c r="K77" s="172">
        <f t="shared" ca="1" si="138"/>
        <v>22.15996679651963</v>
      </c>
      <c r="L77" s="140">
        <f ca="1">VLOOKUP($D77,Curves!$N$2:$T$2600,2)*$B77</f>
        <v>47.680251261250781</v>
      </c>
      <c r="M77" s="141">
        <f ca="1">VLOOKUP($D77,Curves!$N$2:$T$2600,3)*$B77</f>
        <v>23.840125630625391</v>
      </c>
      <c r="N77" s="181">
        <f t="shared" ca="1" si="139"/>
        <v>1</v>
      </c>
      <c r="O77" s="182">
        <f t="shared" ca="1" si="140"/>
        <v>1</v>
      </c>
      <c r="P77" s="173">
        <f t="shared" ca="1" si="135"/>
        <v>27.164789471447339</v>
      </c>
      <c r="Q77" s="140">
        <f ca="1">VLOOKUP($D77,Curves!$N$2:$T$2600,4)*$B77</f>
        <v>47.680251261250781</v>
      </c>
      <c r="R77" s="141">
        <f ca="1">VLOOKUP($D77,Curves!$N$2:$T$2600,5)*$B77</f>
        <v>23.840125630625391</v>
      </c>
      <c r="S77" s="181">
        <f t="shared" ca="1" si="141"/>
        <v>1</v>
      </c>
      <c r="T77" s="182">
        <f t="shared" ca="1" si="142"/>
        <v>0</v>
      </c>
      <c r="U77" s="151">
        <f t="shared" ca="1" si="143"/>
        <v>22.809241089483223</v>
      </c>
      <c r="V77" s="151">
        <f t="shared" ca="1" si="144"/>
        <v>24.134842770950563</v>
      </c>
      <c r="W77" s="151">
        <f t="shared" ca="1" si="145"/>
        <v>22.15996679651963</v>
      </c>
      <c r="X77" s="343">
        <f ca="1">VLOOKUP($D77,[2]CurveFetch!$D$8:$S$13000,16,0)*$B77</f>
        <v>47.680251261250781</v>
      </c>
      <c r="Y77" s="141">
        <f ca="1">VLOOKUP($D77,Curves!$N$2:$T$2600,7)*$B77</f>
        <v>23.840125630625391</v>
      </c>
      <c r="Z77" s="200">
        <f t="shared" ca="1" si="146"/>
        <v>1</v>
      </c>
      <c r="AA77" s="181">
        <f t="shared" ca="1" si="147"/>
        <v>1</v>
      </c>
      <c r="AB77" s="181">
        <f t="shared" ca="1" si="148"/>
        <v>1</v>
      </c>
      <c r="AC77" s="181">
        <f t="shared" ca="1" si="148"/>
        <v>1</v>
      </c>
      <c r="AD77" s="181">
        <f t="shared" ca="1" si="149"/>
        <v>1</v>
      </c>
      <c r="AE77" s="182">
        <f t="shared" ca="1" si="150"/>
        <v>1</v>
      </c>
      <c r="AF77" s="23">
        <f t="shared" ca="1" si="41"/>
        <v>5880</v>
      </c>
      <c r="AG77" s="23">
        <f t="shared" ca="1" si="42"/>
        <v>5880</v>
      </c>
      <c r="AH77" s="23">
        <f t="shared" ca="1" si="63"/>
        <v>48000</v>
      </c>
      <c r="AI77" s="23">
        <f t="shared" ca="1" si="64"/>
        <v>48000</v>
      </c>
      <c r="AJ77" s="23">
        <f t="shared" ca="1" si="79"/>
        <v>54000</v>
      </c>
      <c r="AK77" s="23">
        <f t="shared" ca="1" si="80"/>
        <v>54000</v>
      </c>
      <c r="AL77" s="23">
        <f t="shared" ca="1" si="89"/>
        <v>60000</v>
      </c>
      <c r="AM77" s="23">
        <f t="shared" ca="1" si="90"/>
        <v>30000</v>
      </c>
      <c r="AN77" s="23">
        <f t="shared" ca="1" si="99"/>
        <v>60000</v>
      </c>
      <c r="AO77" s="23">
        <f t="shared" ca="1" si="100"/>
        <v>30000</v>
      </c>
      <c r="AP77" s="23">
        <f t="shared" ca="1" si="91"/>
        <v>86400</v>
      </c>
      <c r="AQ77" s="23">
        <f t="shared" ca="1" si="92"/>
        <v>30000</v>
      </c>
      <c r="AR77" s="23">
        <f t="shared" ca="1" si="103"/>
        <v>61200</v>
      </c>
      <c r="AS77" s="23">
        <f t="shared" ca="1" si="104"/>
        <v>30600</v>
      </c>
      <c r="AT77" s="23">
        <f t="shared" ca="1" si="123"/>
        <v>132000</v>
      </c>
      <c r="AU77" s="23">
        <f t="shared" ca="1" si="124"/>
        <v>66000</v>
      </c>
      <c r="AV77" s="228">
        <f t="shared" ca="1" si="154"/>
        <v>218160</v>
      </c>
      <c r="AW77" s="26">
        <f t="shared" ca="1" si="155"/>
        <v>711960</v>
      </c>
      <c r="AX77" s="228">
        <f t="shared" ca="1" si="156"/>
        <v>801960</v>
      </c>
      <c r="AY77" s="23">
        <f t="shared" ref="AY77:AY140" ca="1" si="170">$AY$7*$J$2*$J$5*$S77</f>
        <v>62400</v>
      </c>
      <c r="AZ77" s="23">
        <f t="shared" ref="AZ77:AZ140" ca="1" si="171">$AY$7*$J$3*$J$5*$T77</f>
        <v>0</v>
      </c>
      <c r="BA77" s="23">
        <f t="shared" ca="1" si="43"/>
        <v>60000</v>
      </c>
      <c r="BB77" s="23">
        <f t="shared" ca="1" si="44"/>
        <v>0</v>
      </c>
      <c r="BC77" s="23">
        <f t="shared" ref="BC77:BC140" ca="1" si="172">$BC$7*$J$2*$J$5*$S77</f>
        <v>10560</v>
      </c>
      <c r="BD77" s="23">
        <f t="shared" ref="BD77:BD140" ca="1" si="173">$BC$7*$J$3*$J$5*$T77</f>
        <v>0</v>
      </c>
      <c r="BE77" s="23">
        <f t="shared" ca="1" si="47"/>
        <v>6120</v>
      </c>
      <c r="BF77" s="23">
        <f t="shared" ca="1" si="48"/>
        <v>0</v>
      </c>
      <c r="BG77" s="23">
        <f t="shared" ca="1" si="53"/>
        <v>20400</v>
      </c>
      <c r="BH77" s="23">
        <f t="shared" ca="1" si="54"/>
        <v>0</v>
      </c>
      <c r="BI77" s="23">
        <f t="shared" ca="1" si="75"/>
        <v>105600</v>
      </c>
      <c r="BJ77" s="23">
        <f t="shared" ca="1" si="76"/>
        <v>0</v>
      </c>
      <c r="BK77" s="23">
        <f t="shared" ca="1" si="77"/>
        <v>127200</v>
      </c>
      <c r="BL77" s="23">
        <f t="shared" ca="1" si="78"/>
        <v>0</v>
      </c>
      <c r="BM77" s="23">
        <f t="shared" ca="1" si="81"/>
        <v>60000</v>
      </c>
      <c r="BN77" s="23">
        <f t="shared" ca="1" si="82"/>
        <v>0</v>
      </c>
      <c r="BO77" s="23">
        <f t="shared" ca="1" si="101"/>
        <v>63600</v>
      </c>
      <c r="BP77" s="23">
        <f t="shared" ca="1" si="102"/>
        <v>0</v>
      </c>
      <c r="BQ77" s="23">
        <f t="shared" ca="1" si="111"/>
        <v>62400</v>
      </c>
      <c r="BR77" s="23">
        <f t="shared" ca="1" si="112"/>
        <v>0</v>
      </c>
      <c r="BS77" s="23">
        <f t="shared" ca="1" si="127"/>
        <v>132000</v>
      </c>
      <c r="BT77" s="23">
        <f t="shared" ca="1" si="128"/>
        <v>0</v>
      </c>
      <c r="BU77" s="23">
        <f t="shared" ca="1" si="129"/>
        <v>120000</v>
      </c>
      <c r="BV77" s="23">
        <f t="shared" ca="1" si="130"/>
        <v>0</v>
      </c>
      <c r="BW77" s="389">
        <f t="shared" ca="1" si="157"/>
        <v>371880</v>
      </c>
      <c r="BX77" s="224">
        <f t="shared" ca="1" si="158"/>
        <v>623880</v>
      </c>
      <c r="BY77" s="93">
        <f t="shared" ca="1" si="159"/>
        <v>830280</v>
      </c>
      <c r="BZ77" s="23">
        <f t="shared" ca="1" si="51"/>
        <v>125760</v>
      </c>
      <c r="CA77" s="23">
        <f t="shared" ca="1" si="52"/>
        <v>62880</v>
      </c>
      <c r="CB77" s="23">
        <f t="shared" ca="1" si="83"/>
        <v>115200</v>
      </c>
      <c r="CC77" s="23">
        <f t="shared" ca="1" si="84"/>
        <v>57600</v>
      </c>
      <c r="CD77" s="23">
        <f t="shared" ca="1" si="115"/>
        <v>120000</v>
      </c>
      <c r="CE77" s="23">
        <f t="shared" ca="1" si="116"/>
        <v>60000</v>
      </c>
      <c r="CF77" s="228">
        <f t="shared" ca="1" si="160"/>
        <v>188640</v>
      </c>
      <c r="CG77" s="224">
        <f t="shared" ca="1" si="161"/>
        <v>361440</v>
      </c>
      <c r="CH77" s="228">
        <f t="shared" ca="1" si="162"/>
        <v>541440</v>
      </c>
      <c r="CI77" s="23">
        <f t="shared" ca="1" si="163"/>
        <v>65400</v>
      </c>
      <c r="CJ77" s="23">
        <f t="shared" ca="1" si="164"/>
        <v>32700</v>
      </c>
      <c r="CK77" s="23">
        <f t="shared" ca="1" si="168"/>
        <v>62400</v>
      </c>
      <c r="CL77" s="23">
        <f t="shared" ca="1" si="169"/>
        <v>31200</v>
      </c>
      <c r="CM77" s="23">
        <f t="shared" ref="CM77:CM140" ca="1" si="174">$CM$7*$J$2*$J$5*$AB77</f>
        <v>60000</v>
      </c>
      <c r="CN77" s="23">
        <f t="shared" ref="CN77:CN140" ca="1" si="175">$CM$7*$J$3*$J$5*$AC77</f>
        <v>30000</v>
      </c>
      <c r="CO77" s="23">
        <f t="shared" ca="1" si="49"/>
        <v>8400</v>
      </c>
      <c r="CP77" s="23">
        <f t="shared" ca="1" si="50"/>
        <v>4200</v>
      </c>
      <c r="CQ77" s="23">
        <f t="shared" ca="1" si="55"/>
        <v>27000</v>
      </c>
      <c r="CR77" s="23">
        <f t="shared" ca="1" si="56"/>
        <v>13500</v>
      </c>
      <c r="CS77" s="23">
        <f t="shared" ca="1" si="57"/>
        <v>15600</v>
      </c>
      <c r="CT77" s="23">
        <f t="shared" ca="1" si="58"/>
        <v>7800</v>
      </c>
      <c r="CU77" s="23">
        <f t="shared" ca="1" si="65"/>
        <v>42000</v>
      </c>
      <c r="CV77" s="23">
        <f t="shared" ca="1" si="66"/>
        <v>21000</v>
      </c>
      <c r="CW77" s="23">
        <f t="shared" ca="1" si="109"/>
        <v>63600</v>
      </c>
      <c r="CX77" s="23">
        <f t="shared" ca="1" si="110"/>
        <v>31800</v>
      </c>
      <c r="CY77" s="23">
        <f t="shared" ca="1" si="67"/>
        <v>72000</v>
      </c>
      <c r="CZ77" s="23">
        <f t="shared" ca="1" si="68"/>
        <v>36000</v>
      </c>
      <c r="DA77" s="23">
        <f t="shared" ca="1" si="85"/>
        <v>99000</v>
      </c>
      <c r="DB77" s="23">
        <f t="shared" ca="1" si="86"/>
        <v>49500</v>
      </c>
      <c r="DC77" s="23"/>
      <c r="DD77" s="23"/>
      <c r="DE77" s="23">
        <f t="shared" ca="1" si="87"/>
        <v>240000</v>
      </c>
      <c r="DF77" s="23">
        <f t="shared" ca="1" si="88"/>
        <v>120000</v>
      </c>
      <c r="DG77" s="23">
        <f t="shared" ca="1" si="93"/>
        <v>120000</v>
      </c>
      <c r="DH77" s="23">
        <f t="shared" ca="1" si="94"/>
        <v>60000</v>
      </c>
      <c r="DI77" s="23">
        <f t="shared" ca="1" si="105"/>
        <v>127200</v>
      </c>
      <c r="DJ77" s="23">
        <f t="shared" ca="1" si="106"/>
        <v>63600</v>
      </c>
      <c r="DK77" s="23">
        <f t="shared" ca="1" si="113"/>
        <v>63600</v>
      </c>
      <c r="DL77" s="23">
        <f t="shared" ca="1" si="114"/>
        <v>31800</v>
      </c>
      <c r="DM77" s="23">
        <f t="shared" ca="1" si="117"/>
        <v>150000</v>
      </c>
      <c r="DN77" s="23">
        <f t="shared" ca="1" si="118"/>
        <v>75000</v>
      </c>
      <c r="DO77" s="23">
        <f t="shared" ca="1" si="119"/>
        <v>66000</v>
      </c>
      <c r="DP77" s="23">
        <f t="shared" ca="1" si="120"/>
        <v>33000</v>
      </c>
      <c r="DQ77" s="23">
        <f t="shared" ca="1" si="133"/>
        <v>129600</v>
      </c>
      <c r="DR77" s="23">
        <f t="shared" ca="1" si="134"/>
        <v>64800</v>
      </c>
      <c r="DS77" s="228">
        <f t="shared" ca="1" si="165"/>
        <v>610200</v>
      </c>
      <c r="DT77" s="93">
        <f t="shared" ca="1" si="166"/>
        <v>1450800</v>
      </c>
      <c r="DU77" s="228">
        <f t="shared" ca="1" si="167"/>
        <v>2117700</v>
      </c>
      <c r="DZ77" s="23">
        <f t="shared" ca="1" si="61"/>
        <v>60000</v>
      </c>
      <c r="EA77" s="23">
        <f t="shared" ca="1" si="62"/>
        <v>30000</v>
      </c>
      <c r="EB77" s="23">
        <f t="shared" ca="1" si="71"/>
        <v>26400</v>
      </c>
      <c r="EC77" s="23">
        <f t="shared" ca="1" si="72"/>
        <v>13200</v>
      </c>
      <c r="ED77" s="23">
        <f t="shared" ca="1" si="97"/>
        <v>120000</v>
      </c>
      <c r="EE77" s="23">
        <f t="shared" ca="1" si="98"/>
        <v>60000</v>
      </c>
      <c r="EF77" s="23">
        <f t="shared" ca="1" si="125"/>
        <v>168000</v>
      </c>
      <c r="EG77" s="23">
        <f t="shared" ca="1" si="126"/>
        <v>84000</v>
      </c>
      <c r="EH77" s="23">
        <f t="shared" ca="1" si="107"/>
        <v>60000</v>
      </c>
      <c r="EI77" s="23">
        <f t="shared" ca="1" si="108"/>
        <v>30000</v>
      </c>
      <c r="EJ77" s="23">
        <f t="shared" ca="1" si="121"/>
        <v>60000</v>
      </c>
      <c r="EK77" s="23">
        <f t="shared" ca="1" si="122"/>
        <v>30000</v>
      </c>
      <c r="EL77" s="23">
        <f t="shared" ca="1" si="131"/>
        <v>120000</v>
      </c>
      <c r="EM77" s="23">
        <f t="shared" ca="1" si="132"/>
        <v>60000</v>
      </c>
      <c r="EN77" s="228">
        <f t="shared" ca="1" si="151"/>
        <v>39600</v>
      </c>
      <c r="EO77" s="93">
        <f t="shared" ca="1" si="152"/>
        <v>489600</v>
      </c>
      <c r="EP77" s="93">
        <f t="shared" ca="1" si="153"/>
        <v>921600</v>
      </c>
    </row>
    <row r="78" spans="1:146" x14ac:dyDescent="0.2">
      <c r="A78" s="172">
        <f ca="1">VLOOKUP($D78,Curves!$A$2:$I$1700,9)</f>
        <v>5.8011184151535E-2</v>
      </c>
      <c r="B78" s="86">
        <f t="shared" ca="1" si="136"/>
        <v>0.71765692058757313</v>
      </c>
      <c r="C78" s="86">
        <f t="shared" si="137"/>
        <v>30</v>
      </c>
      <c r="D78" s="139">
        <v>39022</v>
      </c>
      <c r="E78" s="173">
        <f ca="1">VLOOKUP($D78,Curves!$A$2:$H$1700,2)*$B78</f>
        <v>3.0292298618001463</v>
      </c>
      <c r="F78" s="172">
        <f ca="1">VLOOKUP($D78,Curves!$A$2:$H$1700,3)*$B78</f>
        <v>0.37318159870553802</v>
      </c>
      <c r="G78" s="172">
        <f ca="1">VLOOKUP($D78,Curves!$A$2:$H$1700,7)*$B78</f>
        <v>-0.13635481491163889</v>
      </c>
      <c r="H78" s="172">
        <f ca="1">VLOOKUP($D78,Curves!$A$2:$H$1700,5)*$B78</f>
        <v>7.1765692058757312E-3</v>
      </c>
      <c r="I78" s="172">
        <f ca="1">VLOOKUP($D78,Curves!$A$2:$H$1700,4)*$B78</f>
        <v>-0.20812050697039619</v>
      </c>
      <c r="J78" s="174">
        <f ca="1">VLOOKUP($D78,Curves!$A$2:$H$1700,8)*$B78</f>
        <v>0.3014159066467807</v>
      </c>
      <c r="K78" s="172">
        <f t="shared" ca="1" si="138"/>
        <v>23.158320161223127</v>
      </c>
      <c r="L78" s="140">
        <f ca="1">VLOOKUP($D78,Curves!$N$2:$T$2600,2)*$B78</f>
        <v>25.902104171999039</v>
      </c>
      <c r="M78" s="141">
        <f ca="1">VLOOKUP($D78,Curves!$N$2:$T$2600,3)*$B78</f>
        <v>12.951052085999519</v>
      </c>
      <c r="N78" s="181">
        <f t="shared" ca="1" si="139"/>
        <v>1</v>
      </c>
      <c r="O78" s="182">
        <f t="shared" ca="1" si="140"/>
        <v>0</v>
      </c>
      <c r="P78" s="173">
        <f t="shared" ca="1" si="135"/>
        <v>26.979843263351952</v>
      </c>
      <c r="Q78" s="140">
        <f ca="1">VLOOKUP($D78,Curves!$N$2:$T$2600,4)*$B78</f>
        <v>25.902104171999039</v>
      </c>
      <c r="R78" s="141">
        <f ca="1">VLOOKUP($D78,Curves!$N$2:$T$2600,5)*$B78</f>
        <v>12.951052085999519</v>
      </c>
      <c r="S78" s="181">
        <f t="shared" ca="1" si="141"/>
        <v>0</v>
      </c>
      <c r="T78" s="182">
        <f t="shared" ca="1" si="142"/>
        <v>0</v>
      </c>
      <c r="U78" s="151">
        <f t="shared" ca="1" si="143"/>
        <v>23.696562851663806</v>
      </c>
      <c r="V78" s="151">
        <f t="shared" ca="1" si="144"/>
        <v>24.773048232545165</v>
      </c>
      <c r="W78" s="151">
        <f t="shared" ca="1" si="145"/>
        <v>23.158320161223127</v>
      </c>
      <c r="X78" s="343">
        <f ca="1">VLOOKUP($D78,[2]CurveFetch!$D$8:$S$13000,16,0)*$B78</f>
        <v>25.902104171999039</v>
      </c>
      <c r="Y78" s="141">
        <f ca="1">VLOOKUP($D78,Curves!$N$2:$T$2600,7)*$B78</f>
        <v>12.951052085999519</v>
      </c>
      <c r="Z78" s="200">
        <f t="shared" ca="1" si="146"/>
        <v>1</v>
      </c>
      <c r="AA78" s="181">
        <f t="shared" ca="1" si="147"/>
        <v>0</v>
      </c>
      <c r="AB78" s="181">
        <f t="shared" ca="1" si="148"/>
        <v>1</v>
      </c>
      <c r="AC78" s="181">
        <f t="shared" ca="1" si="148"/>
        <v>1</v>
      </c>
      <c r="AD78" s="181">
        <f t="shared" ca="1" si="149"/>
        <v>1</v>
      </c>
      <c r="AE78" s="182">
        <f t="shared" ca="1" si="150"/>
        <v>0</v>
      </c>
      <c r="AF78" s="23">
        <f t="shared" ref="AF78:AF141" ca="1" si="176">$AF$7*$J$2*$J$5*$N78</f>
        <v>5880</v>
      </c>
      <c r="AG78" s="23">
        <f t="shared" ref="AG78:AG141" ca="1" si="177">$AF$7*$J$2*$J$5*$O78</f>
        <v>0</v>
      </c>
      <c r="AH78" s="23">
        <f t="shared" ca="1" si="63"/>
        <v>48000</v>
      </c>
      <c r="AI78" s="23">
        <f t="shared" ca="1" si="64"/>
        <v>0</v>
      </c>
      <c r="AJ78" s="23">
        <f t="shared" ca="1" si="79"/>
        <v>54000</v>
      </c>
      <c r="AK78" s="23">
        <f t="shared" ca="1" si="80"/>
        <v>0</v>
      </c>
      <c r="AL78" s="23">
        <f t="shared" ca="1" si="89"/>
        <v>60000</v>
      </c>
      <c r="AM78" s="23">
        <f t="shared" ca="1" si="90"/>
        <v>0</v>
      </c>
      <c r="AN78" s="23">
        <f t="shared" ca="1" si="99"/>
        <v>60000</v>
      </c>
      <c r="AO78" s="23">
        <f t="shared" ca="1" si="100"/>
        <v>0</v>
      </c>
      <c r="AP78" s="23">
        <f t="shared" ca="1" si="91"/>
        <v>86400</v>
      </c>
      <c r="AQ78" s="23">
        <f t="shared" ca="1" si="92"/>
        <v>0</v>
      </c>
      <c r="AR78" s="23">
        <f t="shared" ca="1" si="103"/>
        <v>61200</v>
      </c>
      <c r="AS78" s="23">
        <f t="shared" ca="1" si="104"/>
        <v>0</v>
      </c>
      <c r="AT78" s="23">
        <f t="shared" ca="1" si="123"/>
        <v>132000</v>
      </c>
      <c r="AU78" s="23">
        <f t="shared" ca="1" si="124"/>
        <v>0</v>
      </c>
      <c r="AV78" s="228">
        <f t="shared" ca="1" si="154"/>
        <v>152280</v>
      </c>
      <c r="AW78" s="26">
        <f t="shared" ca="1" si="155"/>
        <v>447480</v>
      </c>
      <c r="AX78" s="228">
        <f t="shared" ca="1" si="156"/>
        <v>507480</v>
      </c>
      <c r="AY78" s="23">
        <f t="shared" ca="1" si="170"/>
        <v>0</v>
      </c>
      <c r="AZ78" s="23">
        <f t="shared" ca="1" si="171"/>
        <v>0</v>
      </c>
      <c r="BA78" s="23">
        <f t="shared" ref="BA78:BA141" ca="1" si="178">$BA$7*$J$2*$J$5*$S78</f>
        <v>0</v>
      </c>
      <c r="BB78" s="23">
        <f t="shared" ref="BB78:BB141" ca="1" si="179">$BA$7*$J$3*$J$5*$T78</f>
        <v>0</v>
      </c>
      <c r="BC78" s="23">
        <f t="shared" ca="1" si="172"/>
        <v>0</v>
      </c>
      <c r="BD78" s="23">
        <f t="shared" ca="1" si="173"/>
        <v>0</v>
      </c>
      <c r="BE78" s="23">
        <f t="shared" ca="1" si="47"/>
        <v>0</v>
      </c>
      <c r="BF78" s="23">
        <f t="shared" ca="1" si="48"/>
        <v>0</v>
      </c>
      <c r="BG78" s="23">
        <f t="shared" ca="1" si="53"/>
        <v>0</v>
      </c>
      <c r="BH78" s="23">
        <f t="shared" ca="1" si="54"/>
        <v>0</v>
      </c>
      <c r="BI78" s="23">
        <f t="shared" ca="1" si="75"/>
        <v>0</v>
      </c>
      <c r="BJ78" s="23">
        <f t="shared" ca="1" si="76"/>
        <v>0</v>
      </c>
      <c r="BK78" s="23">
        <f t="shared" ca="1" si="77"/>
        <v>0</v>
      </c>
      <c r="BL78" s="23">
        <f t="shared" ca="1" si="78"/>
        <v>0</v>
      </c>
      <c r="BM78" s="23">
        <f t="shared" ca="1" si="81"/>
        <v>0</v>
      </c>
      <c r="BN78" s="23">
        <f t="shared" ca="1" si="82"/>
        <v>0</v>
      </c>
      <c r="BO78" s="23">
        <f t="shared" ca="1" si="101"/>
        <v>0</v>
      </c>
      <c r="BP78" s="23">
        <f t="shared" ca="1" si="102"/>
        <v>0</v>
      </c>
      <c r="BQ78" s="23">
        <f t="shared" ca="1" si="111"/>
        <v>0</v>
      </c>
      <c r="BR78" s="23">
        <f t="shared" ca="1" si="112"/>
        <v>0</v>
      </c>
      <c r="BS78" s="23">
        <f t="shared" ca="1" si="127"/>
        <v>0</v>
      </c>
      <c r="BT78" s="23">
        <f t="shared" ca="1" si="128"/>
        <v>0</v>
      </c>
      <c r="BU78" s="23">
        <f t="shared" ca="1" si="129"/>
        <v>0</v>
      </c>
      <c r="BV78" s="23">
        <f t="shared" ca="1" si="130"/>
        <v>0</v>
      </c>
      <c r="BW78" s="389">
        <f t="shared" ca="1" si="157"/>
        <v>0</v>
      </c>
      <c r="BX78" s="224">
        <f t="shared" ca="1" si="158"/>
        <v>0</v>
      </c>
      <c r="BY78" s="93">
        <f t="shared" ca="1" si="159"/>
        <v>0</v>
      </c>
      <c r="BZ78" s="23">
        <f t="shared" ca="1" si="51"/>
        <v>125760</v>
      </c>
      <c r="CA78" s="23">
        <f t="shared" ca="1" si="52"/>
        <v>0</v>
      </c>
      <c r="CB78" s="23">
        <f t="shared" ca="1" si="83"/>
        <v>115200</v>
      </c>
      <c r="CC78" s="23">
        <f t="shared" ca="1" si="84"/>
        <v>0</v>
      </c>
      <c r="CD78" s="23">
        <f t="shared" ca="1" si="115"/>
        <v>120000</v>
      </c>
      <c r="CE78" s="23">
        <f t="shared" ca="1" si="116"/>
        <v>0</v>
      </c>
      <c r="CF78" s="228">
        <f t="shared" ca="1" si="160"/>
        <v>125760</v>
      </c>
      <c r="CG78" s="224">
        <f t="shared" ca="1" si="161"/>
        <v>240960</v>
      </c>
      <c r="CH78" s="228">
        <f t="shared" ca="1" si="162"/>
        <v>360960</v>
      </c>
      <c r="CI78" s="23">
        <f t="shared" ca="1" si="163"/>
        <v>65400</v>
      </c>
      <c r="CJ78" s="23">
        <f t="shared" ca="1" si="164"/>
        <v>32700</v>
      </c>
      <c r="CK78" s="23">
        <f t="shared" ca="1" si="168"/>
        <v>62400</v>
      </c>
      <c r="CL78" s="23">
        <f t="shared" ca="1" si="169"/>
        <v>31200</v>
      </c>
      <c r="CM78" s="23">
        <f t="shared" ca="1" si="174"/>
        <v>60000</v>
      </c>
      <c r="CN78" s="23">
        <f t="shared" ca="1" si="175"/>
        <v>30000</v>
      </c>
      <c r="CO78" s="23">
        <f t="shared" ca="1" si="49"/>
        <v>8400</v>
      </c>
      <c r="CP78" s="23">
        <f t="shared" ca="1" si="50"/>
        <v>4200</v>
      </c>
      <c r="CQ78" s="23">
        <f t="shared" ca="1" si="55"/>
        <v>27000</v>
      </c>
      <c r="CR78" s="23">
        <f t="shared" ca="1" si="56"/>
        <v>13500</v>
      </c>
      <c r="CS78" s="23">
        <f t="shared" ca="1" si="57"/>
        <v>15600</v>
      </c>
      <c r="CT78" s="23">
        <f t="shared" ca="1" si="58"/>
        <v>7800</v>
      </c>
      <c r="CU78" s="23">
        <f t="shared" ca="1" si="65"/>
        <v>42000</v>
      </c>
      <c r="CV78" s="23">
        <f t="shared" ca="1" si="66"/>
        <v>21000</v>
      </c>
      <c r="CW78" s="23">
        <f t="shared" ca="1" si="109"/>
        <v>63600</v>
      </c>
      <c r="CX78" s="23">
        <f t="shared" ca="1" si="110"/>
        <v>31800</v>
      </c>
      <c r="CY78" s="23">
        <f t="shared" ca="1" si="67"/>
        <v>72000</v>
      </c>
      <c r="CZ78" s="23">
        <f t="shared" ca="1" si="68"/>
        <v>36000</v>
      </c>
      <c r="DA78" s="23">
        <f t="shared" ca="1" si="85"/>
        <v>99000</v>
      </c>
      <c r="DB78" s="23">
        <f t="shared" ca="1" si="86"/>
        <v>49500</v>
      </c>
      <c r="DC78" s="23"/>
      <c r="DD78" s="23"/>
      <c r="DE78" s="23">
        <f t="shared" ca="1" si="87"/>
        <v>240000</v>
      </c>
      <c r="DF78" s="23">
        <f t="shared" ca="1" si="88"/>
        <v>120000</v>
      </c>
      <c r="DG78" s="23">
        <f t="shared" ca="1" si="93"/>
        <v>120000</v>
      </c>
      <c r="DH78" s="23">
        <f t="shared" ca="1" si="94"/>
        <v>60000</v>
      </c>
      <c r="DI78" s="23">
        <f t="shared" ca="1" si="105"/>
        <v>127200</v>
      </c>
      <c r="DJ78" s="23">
        <f t="shared" ca="1" si="106"/>
        <v>63600</v>
      </c>
      <c r="DK78" s="23">
        <f t="shared" ca="1" si="113"/>
        <v>63600</v>
      </c>
      <c r="DL78" s="23">
        <f t="shared" ca="1" si="114"/>
        <v>31800</v>
      </c>
      <c r="DM78" s="23">
        <f t="shared" ca="1" si="117"/>
        <v>150000</v>
      </c>
      <c r="DN78" s="23">
        <f t="shared" ca="1" si="118"/>
        <v>75000</v>
      </c>
      <c r="DO78" s="23">
        <f t="shared" ca="1" si="119"/>
        <v>66000</v>
      </c>
      <c r="DP78" s="23">
        <f t="shared" ca="1" si="120"/>
        <v>33000</v>
      </c>
      <c r="DQ78" s="23">
        <f t="shared" ca="1" si="133"/>
        <v>129600</v>
      </c>
      <c r="DR78" s="23">
        <f t="shared" ca="1" si="134"/>
        <v>64800</v>
      </c>
      <c r="DS78" s="228">
        <f t="shared" ca="1" si="165"/>
        <v>610200</v>
      </c>
      <c r="DT78" s="93">
        <f t="shared" ca="1" si="166"/>
        <v>1450800</v>
      </c>
      <c r="DU78" s="228">
        <f t="shared" ca="1" si="167"/>
        <v>2117700</v>
      </c>
      <c r="DZ78" s="23">
        <f t="shared" ca="1" si="61"/>
        <v>60000</v>
      </c>
      <c r="EA78" s="23">
        <f t="shared" ca="1" si="62"/>
        <v>30000</v>
      </c>
      <c r="EB78" s="23">
        <f t="shared" ca="1" si="71"/>
        <v>26400</v>
      </c>
      <c r="EC78" s="23">
        <f t="shared" ca="1" si="72"/>
        <v>13200</v>
      </c>
      <c r="ED78" s="23">
        <f t="shared" ca="1" si="97"/>
        <v>120000</v>
      </c>
      <c r="EE78" s="23">
        <f t="shared" ca="1" si="98"/>
        <v>60000</v>
      </c>
      <c r="EF78" s="23">
        <f t="shared" ca="1" si="125"/>
        <v>168000</v>
      </c>
      <c r="EG78" s="23">
        <f t="shared" ca="1" si="126"/>
        <v>84000</v>
      </c>
      <c r="EH78" s="23">
        <f t="shared" ca="1" si="107"/>
        <v>60000</v>
      </c>
      <c r="EI78" s="23">
        <f t="shared" ca="1" si="108"/>
        <v>30000</v>
      </c>
      <c r="EJ78" s="23">
        <f t="shared" ca="1" si="121"/>
        <v>60000</v>
      </c>
      <c r="EK78" s="23">
        <f t="shared" ca="1" si="122"/>
        <v>30000</v>
      </c>
      <c r="EL78" s="23">
        <f t="shared" ca="1" si="131"/>
        <v>120000</v>
      </c>
      <c r="EM78" s="23">
        <f t="shared" ca="1" si="132"/>
        <v>60000</v>
      </c>
      <c r="EN78" s="228">
        <f t="shared" ca="1" si="151"/>
        <v>39600</v>
      </c>
      <c r="EO78" s="93">
        <f t="shared" ca="1" si="152"/>
        <v>489600</v>
      </c>
      <c r="EP78" s="93">
        <f t="shared" ca="1" si="153"/>
        <v>921600</v>
      </c>
    </row>
    <row r="79" spans="1:146" x14ac:dyDescent="0.2">
      <c r="A79" s="172">
        <f ca="1">VLOOKUP($D79,Curves!$A$2:$I$1700,9)</f>
        <v>5.8075740626559999E-2</v>
      </c>
      <c r="B79" s="86">
        <f t="shared" ca="1" si="136"/>
        <v>0.71403039351287445</v>
      </c>
      <c r="C79" s="86">
        <f t="shared" si="137"/>
        <v>31</v>
      </c>
      <c r="D79" s="139">
        <v>39052</v>
      </c>
      <c r="E79" s="173">
        <f ca="1">VLOOKUP($D79,Curves!$A$2:$H$1700,2)*$B79</f>
        <v>3.1031760902069525</v>
      </c>
      <c r="F79" s="172">
        <f ca="1">VLOOKUP($D79,Curves!$A$2:$H$1700,3)*$B79</f>
        <v>0.3712958046266947</v>
      </c>
      <c r="G79" s="172">
        <f ca="1">VLOOKUP($D79,Curves!$A$2:$H$1700,7)*$B79</f>
        <v>-0.13566577476744615</v>
      </c>
      <c r="H79" s="172">
        <f ca="1">VLOOKUP($D79,Curves!$A$2:$H$1700,5)*$B79</f>
        <v>7.140303935128745E-3</v>
      </c>
      <c r="I79" s="172">
        <f ca="1">VLOOKUP($D79,Curves!$A$2:$H$1700,4)*$B79</f>
        <v>-0.20706881411873357</v>
      </c>
      <c r="J79" s="174">
        <f ca="1">VLOOKUP($D79,Curves!$A$2:$H$1700,8)*$B79</f>
        <v>0.29989276527540726</v>
      </c>
      <c r="K79" s="172">
        <f t="shared" ca="1" si="138"/>
        <v>23.720804570661642</v>
      </c>
      <c r="L79" s="140">
        <f ca="1">VLOOKUP($D79,Curves!$N$2:$T$2600,2)*$B79</f>
        <v>15.060757478209656</v>
      </c>
      <c r="M79" s="141">
        <f ca="1">VLOOKUP($D79,Curves!$N$2:$T$2600,3)*$B79</f>
        <v>7.5303787391048278</v>
      </c>
      <c r="N79" s="181">
        <f t="shared" ca="1" si="139"/>
        <v>0</v>
      </c>
      <c r="O79" s="182">
        <f t="shared" ca="1" si="140"/>
        <v>0</v>
      </c>
      <c r="P79" s="173">
        <f t="shared" ca="1" si="135"/>
        <v>27.523016416117699</v>
      </c>
      <c r="Q79" s="140">
        <f ca="1">VLOOKUP($D79,Curves!$N$2:$T$2600,4)*$B79</f>
        <v>15.060757478209656</v>
      </c>
      <c r="R79" s="141">
        <f ca="1">VLOOKUP($D79,Curves!$N$2:$T$2600,5)*$B79</f>
        <v>7.5303787391048278</v>
      </c>
      <c r="S79" s="181">
        <f t="shared" ca="1" si="141"/>
        <v>0</v>
      </c>
      <c r="T79" s="182">
        <f t="shared" ca="1" si="142"/>
        <v>0</v>
      </c>
      <c r="U79" s="151">
        <f t="shared" ca="1" si="143"/>
        <v>24.256327365796299</v>
      </c>
      <c r="V79" s="151">
        <f t="shared" ca="1" si="144"/>
        <v>25.327372956065609</v>
      </c>
      <c r="W79" s="151">
        <f t="shared" ca="1" si="145"/>
        <v>23.720804570661642</v>
      </c>
      <c r="X79" s="343">
        <f ca="1">VLOOKUP($D79,[2]CurveFetch!$D$8:$S$13000,16,0)*$B79</f>
        <v>15.060757478209656</v>
      </c>
      <c r="Y79" s="141">
        <f ca="1">VLOOKUP($D79,Curves!$N$2:$T$2600,7)*$B79</f>
        <v>7.5303787391048278</v>
      </c>
      <c r="Z79" s="200">
        <f t="shared" ca="1" si="146"/>
        <v>0</v>
      </c>
      <c r="AA79" s="181">
        <f t="shared" ca="1" si="147"/>
        <v>0</v>
      </c>
      <c r="AB79" s="181">
        <f t="shared" ca="1" si="148"/>
        <v>0</v>
      </c>
      <c r="AC79" s="181">
        <f t="shared" ca="1" si="148"/>
        <v>0</v>
      </c>
      <c r="AD79" s="181">
        <f t="shared" ca="1" si="149"/>
        <v>0</v>
      </c>
      <c r="AE79" s="182">
        <f t="shared" ca="1" si="150"/>
        <v>0</v>
      </c>
      <c r="AF79" s="23">
        <f t="shared" ca="1" si="176"/>
        <v>0</v>
      </c>
      <c r="AG79" s="23">
        <f t="shared" ca="1" si="177"/>
        <v>0</v>
      </c>
      <c r="AH79" s="23">
        <f t="shared" ca="1" si="63"/>
        <v>0</v>
      </c>
      <c r="AI79" s="23">
        <f t="shared" ca="1" si="64"/>
        <v>0</v>
      </c>
      <c r="AJ79" s="23">
        <f t="shared" ca="1" si="79"/>
        <v>0</v>
      </c>
      <c r="AK79" s="23">
        <f t="shared" ca="1" si="80"/>
        <v>0</v>
      </c>
      <c r="AL79" s="23">
        <f t="shared" ca="1" si="89"/>
        <v>0</v>
      </c>
      <c r="AM79" s="23">
        <f t="shared" ca="1" si="90"/>
        <v>0</v>
      </c>
      <c r="AN79" s="23">
        <f t="shared" ca="1" si="99"/>
        <v>0</v>
      </c>
      <c r="AO79" s="23">
        <f t="shared" ca="1" si="100"/>
        <v>0</v>
      </c>
      <c r="AP79" s="23">
        <f t="shared" ca="1" si="91"/>
        <v>0</v>
      </c>
      <c r="AQ79" s="23">
        <f t="shared" ca="1" si="92"/>
        <v>0</v>
      </c>
      <c r="AR79" s="23">
        <f t="shared" ca="1" si="103"/>
        <v>0</v>
      </c>
      <c r="AS79" s="23">
        <f t="shared" ca="1" si="104"/>
        <v>0</v>
      </c>
      <c r="AT79" s="23">
        <f t="shared" ca="1" si="123"/>
        <v>0</v>
      </c>
      <c r="AU79" s="23">
        <f t="shared" ca="1" si="124"/>
        <v>0</v>
      </c>
      <c r="AV79" s="228">
        <f t="shared" ca="1" si="154"/>
        <v>0</v>
      </c>
      <c r="AW79" s="26">
        <f t="shared" ca="1" si="155"/>
        <v>0</v>
      </c>
      <c r="AX79" s="228">
        <f t="shared" ca="1" si="156"/>
        <v>0</v>
      </c>
      <c r="AY79" s="23">
        <f t="shared" ca="1" si="170"/>
        <v>0</v>
      </c>
      <c r="AZ79" s="23">
        <f t="shared" ca="1" si="171"/>
        <v>0</v>
      </c>
      <c r="BA79" s="23">
        <f t="shared" ca="1" si="178"/>
        <v>0</v>
      </c>
      <c r="BB79" s="23">
        <f t="shared" ca="1" si="179"/>
        <v>0</v>
      </c>
      <c r="BC79" s="23">
        <f t="shared" ca="1" si="172"/>
        <v>0</v>
      </c>
      <c r="BD79" s="23">
        <f t="shared" ca="1" si="173"/>
        <v>0</v>
      </c>
      <c r="BE79" s="23">
        <f t="shared" ref="BE79:BE142" ca="1" si="180">$BE$7*$J$2*$J$5*$S79</f>
        <v>0</v>
      </c>
      <c r="BF79" s="23">
        <f t="shared" ref="BF79:BF142" ca="1" si="181">$BE$7*$J$3*$J$5*$T79</f>
        <v>0</v>
      </c>
      <c r="BG79" s="23">
        <f t="shared" ca="1" si="53"/>
        <v>0</v>
      </c>
      <c r="BH79" s="23">
        <f t="shared" ca="1" si="54"/>
        <v>0</v>
      </c>
      <c r="BI79" s="23">
        <f t="shared" ca="1" si="75"/>
        <v>0</v>
      </c>
      <c r="BJ79" s="23">
        <f t="shared" ca="1" si="76"/>
        <v>0</v>
      </c>
      <c r="BK79" s="23">
        <f t="shared" ca="1" si="77"/>
        <v>0</v>
      </c>
      <c r="BL79" s="23">
        <f t="shared" ca="1" si="78"/>
        <v>0</v>
      </c>
      <c r="BM79" s="23">
        <f t="shared" ca="1" si="81"/>
        <v>0</v>
      </c>
      <c r="BN79" s="23">
        <f t="shared" ca="1" si="82"/>
        <v>0</v>
      </c>
      <c r="BO79" s="23">
        <f t="shared" ca="1" si="101"/>
        <v>0</v>
      </c>
      <c r="BP79" s="23">
        <f t="shared" ca="1" si="102"/>
        <v>0</v>
      </c>
      <c r="BQ79" s="23">
        <f t="shared" ca="1" si="111"/>
        <v>0</v>
      </c>
      <c r="BR79" s="23">
        <f t="shared" ca="1" si="112"/>
        <v>0</v>
      </c>
      <c r="BS79" s="23">
        <f t="shared" ca="1" si="127"/>
        <v>0</v>
      </c>
      <c r="BT79" s="23">
        <f t="shared" ca="1" si="128"/>
        <v>0</v>
      </c>
      <c r="BU79" s="23">
        <f t="shared" ca="1" si="129"/>
        <v>0</v>
      </c>
      <c r="BV79" s="23">
        <f t="shared" ca="1" si="130"/>
        <v>0</v>
      </c>
      <c r="BW79" s="389">
        <f t="shared" ca="1" si="157"/>
        <v>0</v>
      </c>
      <c r="BX79" s="224">
        <f t="shared" ca="1" si="158"/>
        <v>0</v>
      </c>
      <c r="BY79" s="93">
        <f t="shared" ca="1" si="159"/>
        <v>0</v>
      </c>
      <c r="BZ79" s="23">
        <f t="shared" ca="1" si="51"/>
        <v>0</v>
      </c>
      <c r="CA79" s="23">
        <f t="shared" ca="1" si="52"/>
        <v>0</v>
      </c>
      <c r="CB79" s="23">
        <f t="shared" ca="1" si="83"/>
        <v>0</v>
      </c>
      <c r="CC79" s="23">
        <f t="shared" ca="1" si="84"/>
        <v>0</v>
      </c>
      <c r="CD79" s="23">
        <f t="shared" ca="1" si="115"/>
        <v>0</v>
      </c>
      <c r="CE79" s="23">
        <f t="shared" ca="1" si="116"/>
        <v>0</v>
      </c>
      <c r="CF79" s="228">
        <f t="shared" ca="1" si="160"/>
        <v>0</v>
      </c>
      <c r="CG79" s="224">
        <f t="shared" ca="1" si="161"/>
        <v>0</v>
      </c>
      <c r="CH79" s="228">
        <f t="shared" ca="1" si="162"/>
        <v>0</v>
      </c>
      <c r="CI79" s="23">
        <f t="shared" ca="1" si="163"/>
        <v>0</v>
      </c>
      <c r="CJ79" s="23">
        <f t="shared" ca="1" si="164"/>
        <v>0</v>
      </c>
      <c r="CK79" s="23">
        <f t="shared" ca="1" si="168"/>
        <v>0</v>
      </c>
      <c r="CL79" s="23">
        <f t="shared" ca="1" si="169"/>
        <v>0</v>
      </c>
      <c r="CM79" s="23">
        <f t="shared" ca="1" si="174"/>
        <v>0</v>
      </c>
      <c r="CN79" s="23">
        <f t="shared" ca="1" si="175"/>
        <v>0</v>
      </c>
      <c r="CO79" s="23">
        <f t="shared" ref="CO79:CO142" ca="1" si="182">$CO$7*$J$2*$J$5*$AB79</f>
        <v>0</v>
      </c>
      <c r="CP79" s="23">
        <f t="shared" ref="CP79:CP142" ca="1" si="183">$CO$7*$J$3*$J$5*$AC79</f>
        <v>0</v>
      </c>
      <c r="CQ79" s="23">
        <f t="shared" ca="1" si="55"/>
        <v>0</v>
      </c>
      <c r="CR79" s="23">
        <f t="shared" ca="1" si="56"/>
        <v>0</v>
      </c>
      <c r="CS79" s="23">
        <f t="shared" ca="1" si="57"/>
        <v>0</v>
      </c>
      <c r="CT79" s="23">
        <f t="shared" ca="1" si="58"/>
        <v>0</v>
      </c>
      <c r="CU79" s="23">
        <f t="shared" ca="1" si="65"/>
        <v>0</v>
      </c>
      <c r="CV79" s="23">
        <f t="shared" ca="1" si="66"/>
        <v>0</v>
      </c>
      <c r="CW79" s="23">
        <f t="shared" ca="1" si="109"/>
        <v>0</v>
      </c>
      <c r="CX79" s="23">
        <f t="shared" ca="1" si="110"/>
        <v>0</v>
      </c>
      <c r="CY79" s="23">
        <f t="shared" ca="1" si="67"/>
        <v>0</v>
      </c>
      <c r="CZ79" s="23">
        <f t="shared" ca="1" si="68"/>
        <v>0</v>
      </c>
      <c r="DA79" s="23">
        <f t="shared" ca="1" si="85"/>
        <v>0</v>
      </c>
      <c r="DB79" s="23">
        <f t="shared" ca="1" si="86"/>
        <v>0</v>
      </c>
      <c r="DC79" s="23"/>
      <c r="DD79" s="23"/>
      <c r="DE79" s="23">
        <f t="shared" ca="1" si="87"/>
        <v>0</v>
      </c>
      <c r="DF79" s="23">
        <f t="shared" ca="1" si="88"/>
        <v>0</v>
      </c>
      <c r="DG79" s="23">
        <f t="shared" ca="1" si="93"/>
        <v>0</v>
      </c>
      <c r="DH79" s="23">
        <f t="shared" ca="1" si="94"/>
        <v>0</v>
      </c>
      <c r="DI79" s="23">
        <f t="shared" ca="1" si="105"/>
        <v>0</v>
      </c>
      <c r="DJ79" s="23">
        <f t="shared" ca="1" si="106"/>
        <v>0</v>
      </c>
      <c r="DK79" s="23">
        <f t="shared" ca="1" si="113"/>
        <v>0</v>
      </c>
      <c r="DL79" s="23">
        <f t="shared" ca="1" si="114"/>
        <v>0</v>
      </c>
      <c r="DM79" s="23">
        <f t="shared" ca="1" si="117"/>
        <v>0</v>
      </c>
      <c r="DN79" s="23">
        <f t="shared" ca="1" si="118"/>
        <v>0</v>
      </c>
      <c r="DO79" s="23">
        <f t="shared" ca="1" si="119"/>
        <v>0</v>
      </c>
      <c r="DP79" s="23">
        <f t="shared" ca="1" si="120"/>
        <v>0</v>
      </c>
      <c r="DQ79" s="23">
        <f t="shared" ca="1" si="133"/>
        <v>0</v>
      </c>
      <c r="DR79" s="23">
        <f t="shared" ca="1" si="134"/>
        <v>0</v>
      </c>
      <c r="DS79" s="228">
        <f t="shared" ca="1" si="165"/>
        <v>0</v>
      </c>
      <c r="DT79" s="93">
        <f t="shared" ca="1" si="166"/>
        <v>0</v>
      </c>
      <c r="DU79" s="228">
        <f t="shared" ca="1" si="167"/>
        <v>0</v>
      </c>
      <c r="DZ79" s="23">
        <f t="shared" ca="1" si="61"/>
        <v>0</v>
      </c>
      <c r="EA79" s="23">
        <f t="shared" ca="1" si="62"/>
        <v>0</v>
      </c>
      <c r="EB79" s="23">
        <f t="shared" ca="1" si="71"/>
        <v>0</v>
      </c>
      <c r="EC79" s="23">
        <f t="shared" ca="1" si="72"/>
        <v>0</v>
      </c>
      <c r="ED79" s="23">
        <f t="shared" ca="1" si="97"/>
        <v>0</v>
      </c>
      <c r="EE79" s="23">
        <f t="shared" ca="1" si="98"/>
        <v>0</v>
      </c>
      <c r="EF79" s="23">
        <f t="shared" ca="1" si="125"/>
        <v>0</v>
      </c>
      <c r="EG79" s="23">
        <f t="shared" ca="1" si="126"/>
        <v>0</v>
      </c>
      <c r="EH79" s="23">
        <f t="shared" ca="1" si="107"/>
        <v>0</v>
      </c>
      <c r="EI79" s="23">
        <f t="shared" ca="1" si="108"/>
        <v>0</v>
      </c>
      <c r="EJ79" s="23">
        <f t="shared" ca="1" si="121"/>
        <v>0</v>
      </c>
      <c r="EK79" s="23">
        <f t="shared" ca="1" si="122"/>
        <v>0</v>
      </c>
      <c r="EL79" s="23">
        <f t="shared" ca="1" si="131"/>
        <v>0</v>
      </c>
      <c r="EM79" s="23">
        <f t="shared" ca="1" si="132"/>
        <v>0</v>
      </c>
      <c r="EN79" s="228">
        <f t="shared" ca="1" si="151"/>
        <v>0</v>
      </c>
      <c r="EO79" s="93">
        <f t="shared" ca="1" si="152"/>
        <v>0</v>
      </c>
      <c r="EP79" s="93">
        <f t="shared" ca="1" si="153"/>
        <v>0</v>
      </c>
    </row>
    <row r="80" spans="1:146" x14ac:dyDescent="0.2">
      <c r="A80" s="172">
        <f ca="1">VLOOKUP($D80,Curves!$A$2:$I$1700,9)</f>
        <v>5.8142448985541002E-2</v>
      </c>
      <c r="B80" s="86">
        <f t="shared" ca="1" si="136"/>
        <v>0.71029455206559589</v>
      </c>
      <c r="C80" s="86">
        <f t="shared" si="137"/>
        <v>31</v>
      </c>
      <c r="D80" s="139">
        <v>39083</v>
      </c>
      <c r="E80" s="173">
        <f ca="1">VLOOKUP($D80,Curves!$A$2:$H$1700,2)*$B80</f>
        <v>3.1608107566919017</v>
      </c>
      <c r="F80" s="172">
        <f ca="1">VLOOKUP($D80,Curves!$A$2:$H$1700,3)*$B80</f>
        <v>0.36935316707410987</v>
      </c>
      <c r="G80" s="172">
        <f ca="1">VLOOKUP($D80,Curves!$A$2:$H$1700,7)*$B80</f>
        <v>-0.13495596489246323</v>
      </c>
      <c r="H80" s="172">
        <f ca="1">VLOOKUP($D80,Curves!$A$2:$H$1700,5)*$B80</f>
        <v>7.1029455206559587E-3</v>
      </c>
      <c r="I80" s="172">
        <f ca="1">VLOOKUP($D80,Curves!$A$2:$H$1700,4)*$B80</f>
        <v>-0.20598542009902279</v>
      </c>
      <c r="J80" s="174">
        <f ca="1">VLOOKUP($D80,Curves!$A$2:$H$1700,8)*$B80</f>
        <v>0.29832371186755025</v>
      </c>
      <c r="K80" s="172">
        <f t="shared" ca="1" si="138"/>
        <v>24.161190024446594</v>
      </c>
      <c r="L80" s="140">
        <f ca="1">VLOOKUP($D80,Curves!$N$2:$T$2600,2)*$B80</f>
        <v>37.590847549512326</v>
      </c>
      <c r="M80" s="141">
        <f ca="1">VLOOKUP($D80,Curves!$N$2:$T$2600,3)*$B80</f>
        <v>18.795423774756163</v>
      </c>
      <c r="N80" s="181">
        <f t="shared" ca="1" si="139"/>
        <v>1</v>
      </c>
      <c r="O80" s="182">
        <f t="shared" ca="1" si="140"/>
        <v>0</v>
      </c>
      <c r="P80" s="173">
        <f t="shared" ca="1" si="135"/>
        <v>27.943508514195887</v>
      </c>
      <c r="Q80" s="140">
        <f ca="1">VLOOKUP($D80,Curves!$N$2:$T$2600,4)*$B80</f>
        <v>37.590847549512326</v>
      </c>
      <c r="R80" s="141">
        <f ca="1">VLOOKUP($D80,Curves!$N$2:$T$2600,5)*$B80</f>
        <v>18.795423774756163</v>
      </c>
      <c r="S80" s="181">
        <f t="shared" ca="1" si="141"/>
        <v>1</v>
      </c>
      <c r="T80" s="182">
        <f t="shared" ca="1" si="142"/>
        <v>0</v>
      </c>
      <c r="U80" s="151">
        <f t="shared" ca="1" si="143"/>
        <v>24.693910938495787</v>
      </c>
      <c r="V80" s="151">
        <f t="shared" ca="1" si="144"/>
        <v>25.759352766594183</v>
      </c>
      <c r="W80" s="151">
        <f t="shared" ca="1" si="145"/>
        <v>24.161190024446594</v>
      </c>
      <c r="X80" s="343">
        <f ca="1">VLOOKUP($D80,[2]CurveFetch!$D$8:$S$13000,16,0)*$B80</f>
        <v>37.590847549512326</v>
      </c>
      <c r="Y80" s="141">
        <f ca="1">VLOOKUP($D80,Curves!$N$2:$T$2600,7)*$B80</f>
        <v>18.795423774756163</v>
      </c>
      <c r="Z80" s="200">
        <f t="shared" ca="1" si="146"/>
        <v>1</v>
      </c>
      <c r="AA80" s="181">
        <f t="shared" ca="1" si="147"/>
        <v>0</v>
      </c>
      <c r="AB80" s="181">
        <f t="shared" ca="1" si="148"/>
        <v>1</v>
      </c>
      <c r="AC80" s="181">
        <f t="shared" ca="1" si="148"/>
        <v>1</v>
      </c>
      <c r="AD80" s="181">
        <f t="shared" ca="1" si="149"/>
        <v>1</v>
      </c>
      <c r="AE80" s="182">
        <f t="shared" ca="1" si="150"/>
        <v>0</v>
      </c>
      <c r="AF80" s="23">
        <f t="shared" ca="1" si="176"/>
        <v>5880</v>
      </c>
      <c r="AG80" s="23">
        <f t="shared" ca="1" si="177"/>
        <v>0</v>
      </c>
      <c r="AH80" s="23">
        <f t="shared" ca="1" si="63"/>
        <v>48000</v>
      </c>
      <c r="AI80" s="23">
        <f t="shared" ca="1" si="64"/>
        <v>0</v>
      </c>
      <c r="AJ80" s="23">
        <f t="shared" ca="1" si="79"/>
        <v>54000</v>
      </c>
      <c r="AK80" s="23">
        <f t="shared" ca="1" si="80"/>
        <v>0</v>
      </c>
      <c r="AL80" s="23">
        <f t="shared" ca="1" si="89"/>
        <v>60000</v>
      </c>
      <c r="AM80" s="23">
        <f t="shared" ca="1" si="90"/>
        <v>0</v>
      </c>
      <c r="AN80" s="23">
        <f t="shared" ca="1" si="99"/>
        <v>60000</v>
      </c>
      <c r="AO80" s="23">
        <f t="shared" ca="1" si="100"/>
        <v>0</v>
      </c>
      <c r="AP80" s="23">
        <f t="shared" ca="1" si="91"/>
        <v>86400</v>
      </c>
      <c r="AQ80" s="23">
        <f t="shared" ca="1" si="92"/>
        <v>0</v>
      </c>
      <c r="AR80" s="23">
        <f t="shared" ca="1" si="103"/>
        <v>61200</v>
      </c>
      <c r="AS80" s="23">
        <f t="shared" ca="1" si="104"/>
        <v>0</v>
      </c>
      <c r="AT80" s="23">
        <f t="shared" ca="1" si="123"/>
        <v>132000</v>
      </c>
      <c r="AU80" s="23">
        <f t="shared" ca="1" si="124"/>
        <v>0</v>
      </c>
      <c r="AV80" s="228">
        <f t="shared" ca="1" si="154"/>
        <v>152280</v>
      </c>
      <c r="AW80" s="26">
        <f t="shared" ca="1" si="155"/>
        <v>447480</v>
      </c>
      <c r="AX80" s="228">
        <f t="shared" ca="1" si="156"/>
        <v>507480</v>
      </c>
      <c r="AY80" s="23">
        <f t="shared" ca="1" si="170"/>
        <v>62400</v>
      </c>
      <c r="AZ80" s="23">
        <f t="shared" ca="1" si="171"/>
        <v>0</v>
      </c>
      <c r="BA80" s="23">
        <f t="shared" ca="1" si="178"/>
        <v>60000</v>
      </c>
      <c r="BB80" s="23">
        <f t="shared" ca="1" si="179"/>
        <v>0</v>
      </c>
      <c r="BC80" s="23">
        <f t="shared" ca="1" si="172"/>
        <v>10560</v>
      </c>
      <c r="BD80" s="23">
        <f t="shared" ca="1" si="173"/>
        <v>0</v>
      </c>
      <c r="BE80" s="23">
        <f t="shared" ca="1" si="180"/>
        <v>6120</v>
      </c>
      <c r="BF80" s="23">
        <f t="shared" ca="1" si="181"/>
        <v>0</v>
      </c>
      <c r="BG80" s="23">
        <f t="shared" ca="1" si="53"/>
        <v>20400</v>
      </c>
      <c r="BH80" s="23">
        <f t="shared" ca="1" si="54"/>
        <v>0</v>
      </c>
      <c r="BI80" s="23">
        <f t="shared" ca="1" si="75"/>
        <v>105600</v>
      </c>
      <c r="BJ80" s="23">
        <f t="shared" ca="1" si="76"/>
        <v>0</v>
      </c>
      <c r="BK80" s="23">
        <f t="shared" ca="1" si="77"/>
        <v>127200</v>
      </c>
      <c r="BL80" s="23">
        <f t="shared" ca="1" si="78"/>
        <v>0</v>
      </c>
      <c r="BM80" s="23">
        <f t="shared" ca="1" si="81"/>
        <v>60000</v>
      </c>
      <c r="BN80" s="23">
        <f t="shared" ca="1" si="82"/>
        <v>0</v>
      </c>
      <c r="BO80" s="23">
        <f t="shared" ca="1" si="101"/>
        <v>63600</v>
      </c>
      <c r="BP80" s="23">
        <f t="shared" ca="1" si="102"/>
        <v>0</v>
      </c>
      <c r="BQ80" s="23">
        <f t="shared" ca="1" si="111"/>
        <v>62400</v>
      </c>
      <c r="BR80" s="23">
        <f t="shared" ca="1" si="112"/>
        <v>0</v>
      </c>
      <c r="BS80" s="23">
        <f t="shared" ca="1" si="127"/>
        <v>132000</v>
      </c>
      <c r="BT80" s="23">
        <f t="shared" ca="1" si="128"/>
        <v>0</v>
      </c>
      <c r="BU80" s="23">
        <f t="shared" ca="1" si="129"/>
        <v>120000</v>
      </c>
      <c r="BV80" s="23">
        <f t="shared" ca="1" si="130"/>
        <v>0</v>
      </c>
      <c r="BW80" s="389">
        <f t="shared" ca="1" si="157"/>
        <v>371880</v>
      </c>
      <c r="BX80" s="224">
        <f t="shared" ca="1" si="158"/>
        <v>623880</v>
      </c>
      <c r="BY80" s="93">
        <f t="shared" ca="1" si="159"/>
        <v>830280</v>
      </c>
      <c r="BZ80" s="23">
        <f t="shared" ref="BZ80:BZ143" ca="1" si="184">$BZ$7*$J$2*$J$5*$N80</f>
        <v>125760</v>
      </c>
      <c r="CA80" s="23">
        <f t="shared" ref="CA80:CA143" ca="1" si="185">$BZ$7*$J$3*$J$5*$O80</f>
        <v>0</v>
      </c>
      <c r="CB80" s="23">
        <f t="shared" ca="1" si="83"/>
        <v>115200</v>
      </c>
      <c r="CC80" s="23">
        <f t="shared" ca="1" si="84"/>
        <v>0</v>
      </c>
      <c r="CD80" s="23">
        <f t="shared" ca="1" si="115"/>
        <v>120000</v>
      </c>
      <c r="CE80" s="23">
        <f t="shared" ca="1" si="116"/>
        <v>0</v>
      </c>
      <c r="CF80" s="228">
        <f t="shared" ca="1" si="160"/>
        <v>125760</v>
      </c>
      <c r="CG80" s="224">
        <f t="shared" ca="1" si="161"/>
        <v>240960</v>
      </c>
      <c r="CH80" s="228">
        <f t="shared" ca="1" si="162"/>
        <v>360960</v>
      </c>
      <c r="CI80" s="23">
        <f t="shared" ca="1" si="163"/>
        <v>65400</v>
      </c>
      <c r="CJ80" s="23">
        <f t="shared" ca="1" si="164"/>
        <v>32700</v>
      </c>
      <c r="CK80" s="23">
        <f t="shared" ca="1" si="168"/>
        <v>62400</v>
      </c>
      <c r="CL80" s="23">
        <f t="shared" ca="1" si="169"/>
        <v>31200</v>
      </c>
      <c r="CM80" s="23">
        <f t="shared" ca="1" si="174"/>
        <v>60000</v>
      </c>
      <c r="CN80" s="23">
        <f t="shared" ca="1" si="175"/>
        <v>30000</v>
      </c>
      <c r="CO80" s="23">
        <f t="shared" ca="1" si="182"/>
        <v>8400</v>
      </c>
      <c r="CP80" s="23">
        <f t="shared" ca="1" si="183"/>
        <v>4200</v>
      </c>
      <c r="CQ80" s="23">
        <f t="shared" ca="1" si="55"/>
        <v>27000</v>
      </c>
      <c r="CR80" s="23">
        <f t="shared" ca="1" si="56"/>
        <v>13500</v>
      </c>
      <c r="CS80" s="23">
        <f t="shared" ca="1" si="57"/>
        <v>15600</v>
      </c>
      <c r="CT80" s="23">
        <f t="shared" ca="1" si="58"/>
        <v>7800</v>
      </c>
      <c r="CU80" s="23">
        <f t="shared" ca="1" si="65"/>
        <v>42000</v>
      </c>
      <c r="CV80" s="23">
        <f t="shared" ca="1" si="66"/>
        <v>21000</v>
      </c>
      <c r="CW80" s="23">
        <f t="shared" ca="1" si="109"/>
        <v>63600</v>
      </c>
      <c r="CX80" s="23">
        <f t="shared" ca="1" si="110"/>
        <v>31800</v>
      </c>
      <c r="CY80" s="23">
        <f t="shared" ca="1" si="67"/>
        <v>72000</v>
      </c>
      <c r="CZ80" s="23">
        <f t="shared" ca="1" si="68"/>
        <v>36000</v>
      </c>
      <c r="DA80" s="23">
        <f t="shared" ca="1" si="85"/>
        <v>99000</v>
      </c>
      <c r="DB80" s="23">
        <f t="shared" ca="1" si="86"/>
        <v>49500</v>
      </c>
      <c r="DC80" s="23"/>
      <c r="DD80" s="23"/>
      <c r="DE80" s="23">
        <f t="shared" ca="1" si="87"/>
        <v>240000</v>
      </c>
      <c r="DF80" s="23">
        <f t="shared" ca="1" si="88"/>
        <v>120000</v>
      </c>
      <c r="DG80" s="23">
        <f t="shared" ca="1" si="93"/>
        <v>120000</v>
      </c>
      <c r="DH80" s="23">
        <f t="shared" ca="1" si="94"/>
        <v>60000</v>
      </c>
      <c r="DI80" s="23">
        <f t="shared" ca="1" si="105"/>
        <v>127200</v>
      </c>
      <c r="DJ80" s="23">
        <f t="shared" ca="1" si="106"/>
        <v>63600</v>
      </c>
      <c r="DK80" s="23">
        <f t="shared" ca="1" si="113"/>
        <v>63600</v>
      </c>
      <c r="DL80" s="23">
        <f t="shared" ca="1" si="114"/>
        <v>31800</v>
      </c>
      <c r="DM80" s="23">
        <f t="shared" ca="1" si="117"/>
        <v>150000</v>
      </c>
      <c r="DN80" s="23">
        <f t="shared" ca="1" si="118"/>
        <v>75000</v>
      </c>
      <c r="DO80" s="23">
        <f t="shared" ca="1" si="119"/>
        <v>66000</v>
      </c>
      <c r="DP80" s="23">
        <f t="shared" ca="1" si="120"/>
        <v>33000</v>
      </c>
      <c r="DQ80" s="23">
        <f t="shared" ca="1" si="133"/>
        <v>129600</v>
      </c>
      <c r="DR80" s="23">
        <f t="shared" ca="1" si="134"/>
        <v>64800</v>
      </c>
      <c r="DS80" s="228">
        <f t="shared" ca="1" si="165"/>
        <v>610200</v>
      </c>
      <c r="DT80" s="93">
        <f t="shared" ca="1" si="166"/>
        <v>1450800</v>
      </c>
      <c r="DU80" s="228">
        <f t="shared" ca="1" si="167"/>
        <v>2117700</v>
      </c>
      <c r="DZ80" s="23">
        <f t="shared" ca="1" si="61"/>
        <v>60000</v>
      </c>
      <c r="EA80" s="23">
        <f t="shared" ca="1" si="62"/>
        <v>30000</v>
      </c>
      <c r="EB80" s="23">
        <f t="shared" ca="1" si="71"/>
        <v>26400</v>
      </c>
      <c r="EC80" s="23">
        <f t="shared" ca="1" si="72"/>
        <v>13200</v>
      </c>
      <c r="ED80" s="23">
        <f t="shared" ca="1" si="97"/>
        <v>120000</v>
      </c>
      <c r="EE80" s="23">
        <f t="shared" ca="1" si="98"/>
        <v>60000</v>
      </c>
      <c r="EF80" s="23">
        <f t="shared" ca="1" si="125"/>
        <v>168000</v>
      </c>
      <c r="EG80" s="23">
        <f t="shared" ca="1" si="126"/>
        <v>84000</v>
      </c>
      <c r="EH80" s="23">
        <f t="shared" ca="1" si="107"/>
        <v>60000</v>
      </c>
      <c r="EI80" s="23">
        <f t="shared" ca="1" si="108"/>
        <v>30000</v>
      </c>
      <c r="EJ80" s="23">
        <f t="shared" ca="1" si="121"/>
        <v>60000</v>
      </c>
      <c r="EK80" s="23">
        <f t="shared" ca="1" si="122"/>
        <v>30000</v>
      </c>
      <c r="EL80" s="23">
        <f t="shared" ca="1" si="131"/>
        <v>120000</v>
      </c>
      <c r="EM80" s="23">
        <f t="shared" ca="1" si="132"/>
        <v>60000</v>
      </c>
      <c r="EN80" s="228">
        <f t="shared" ca="1" si="151"/>
        <v>39600</v>
      </c>
      <c r="EO80" s="93">
        <f t="shared" ca="1" si="152"/>
        <v>489600</v>
      </c>
      <c r="EP80" s="93">
        <f t="shared" ca="1" si="153"/>
        <v>921600</v>
      </c>
    </row>
    <row r="81" spans="1:146" x14ac:dyDescent="0.2">
      <c r="A81" s="172">
        <f ca="1">VLOOKUP($D81,Curves!$A$2:$I$1700,9)</f>
        <v>5.8209157346002002E-2</v>
      </c>
      <c r="B81" s="86">
        <f t="shared" ca="1" si="136"/>
        <v>0.70657049068685041</v>
      </c>
      <c r="C81" s="86">
        <f t="shared" si="137"/>
        <v>28</v>
      </c>
      <c r="D81" s="139">
        <v>39114</v>
      </c>
      <c r="E81" s="173">
        <f ca="1">VLOOKUP($D81,Curves!$A$2:$H$1700,2)*$B81</f>
        <v>3.0693422115436784</v>
      </c>
      <c r="F81" s="172">
        <f ca="1">VLOOKUP($D81,Curves!$A$2:$H$1700,3)*$B81</f>
        <v>0.36741665515716221</v>
      </c>
      <c r="G81" s="172">
        <f ca="1">VLOOKUP($D81,Curves!$A$2:$H$1700,7)*$B81</f>
        <v>-0.13424839323050158</v>
      </c>
      <c r="H81" s="172">
        <f ca="1">VLOOKUP($D81,Curves!$A$2:$H$1700,5)*$B81</f>
        <v>7.0657049068685038E-3</v>
      </c>
      <c r="I81" s="172">
        <f ca="1">VLOOKUP($D81,Curves!$A$2:$H$1700,4)*$B81</f>
        <v>-0.20490544229918661</v>
      </c>
      <c r="J81" s="174">
        <f ca="1">VLOOKUP($D81,Curves!$A$2:$H$1700,8)*$B81</f>
        <v>0.29675960608847718</v>
      </c>
      <c r="K81" s="172">
        <f t="shared" ca="1" si="138"/>
        <v>23.483275769333687</v>
      </c>
      <c r="L81" s="140">
        <f ca="1">VLOOKUP($D81,Curves!$N$2:$T$2600,2)*$B81</f>
        <v>30.328054514702611</v>
      </c>
      <c r="M81" s="141">
        <f ca="1">VLOOKUP($D81,Curves!$N$2:$T$2600,3)*$B81</f>
        <v>15.164027257351306</v>
      </c>
      <c r="N81" s="181">
        <f t="shared" ca="1" si="139"/>
        <v>1</v>
      </c>
      <c r="O81" s="182">
        <f t="shared" ca="1" si="140"/>
        <v>0</v>
      </c>
      <c r="P81" s="173">
        <f t="shared" ca="1" si="135"/>
        <v>27.245763632241164</v>
      </c>
      <c r="Q81" s="140">
        <f ca="1">VLOOKUP($D81,Curves!$N$2:$T$2600,4)*$B81</f>
        <v>30.328054514702611</v>
      </c>
      <c r="R81" s="141">
        <f ca="1">VLOOKUP($D81,Curves!$N$2:$T$2600,5)*$B81</f>
        <v>15.164027257351306</v>
      </c>
      <c r="S81" s="181">
        <f t="shared" ca="1" si="141"/>
        <v>1</v>
      </c>
      <c r="T81" s="182">
        <f t="shared" ca="1" si="142"/>
        <v>0</v>
      </c>
      <c r="U81" s="151">
        <f t="shared" ca="1" si="143"/>
        <v>24.013203637348827</v>
      </c>
      <c r="V81" s="151">
        <f t="shared" ca="1" si="144"/>
        <v>25.073059373379099</v>
      </c>
      <c r="W81" s="151">
        <f t="shared" ca="1" si="145"/>
        <v>23.483275769333687</v>
      </c>
      <c r="X81" s="343">
        <f ca="1">VLOOKUP($D81,[2]CurveFetch!$D$8:$S$13000,16,0)*$B81</f>
        <v>30.328054514702611</v>
      </c>
      <c r="Y81" s="141">
        <f ca="1">VLOOKUP($D81,Curves!$N$2:$T$2600,7)*$B81</f>
        <v>15.164027257351306</v>
      </c>
      <c r="Z81" s="200">
        <f t="shared" ca="1" si="146"/>
        <v>1</v>
      </c>
      <c r="AA81" s="181">
        <f t="shared" ca="1" si="147"/>
        <v>0</v>
      </c>
      <c r="AB81" s="181">
        <f t="shared" ca="1" si="148"/>
        <v>1</v>
      </c>
      <c r="AC81" s="181">
        <f t="shared" ca="1" si="148"/>
        <v>1</v>
      </c>
      <c r="AD81" s="181">
        <f t="shared" ca="1" si="149"/>
        <v>1</v>
      </c>
      <c r="AE81" s="182">
        <f t="shared" ca="1" si="150"/>
        <v>0</v>
      </c>
      <c r="AF81" s="23">
        <f t="shared" ca="1" si="176"/>
        <v>5880</v>
      </c>
      <c r="AG81" s="23">
        <f t="shared" ca="1" si="177"/>
        <v>0</v>
      </c>
      <c r="AH81" s="23">
        <f t="shared" ca="1" si="63"/>
        <v>48000</v>
      </c>
      <c r="AI81" s="23">
        <f t="shared" ca="1" si="64"/>
        <v>0</v>
      </c>
      <c r="AJ81" s="23">
        <f t="shared" ca="1" si="79"/>
        <v>54000</v>
      </c>
      <c r="AK81" s="23">
        <f t="shared" ca="1" si="80"/>
        <v>0</v>
      </c>
      <c r="AL81" s="23">
        <f t="shared" ca="1" si="89"/>
        <v>60000</v>
      </c>
      <c r="AM81" s="23">
        <f t="shared" ca="1" si="90"/>
        <v>0</v>
      </c>
      <c r="AN81" s="23">
        <f t="shared" ca="1" si="99"/>
        <v>60000</v>
      </c>
      <c r="AO81" s="23">
        <f t="shared" ca="1" si="100"/>
        <v>0</v>
      </c>
      <c r="AP81" s="23">
        <f t="shared" ca="1" si="91"/>
        <v>86400</v>
      </c>
      <c r="AQ81" s="23">
        <f t="shared" ca="1" si="92"/>
        <v>0</v>
      </c>
      <c r="AR81" s="23">
        <f t="shared" ca="1" si="103"/>
        <v>61200</v>
      </c>
      <c r="AS81" s="23">
        <f t="shared" ca="1" si="104"/>
        <v>0</v>
      </c>
      <c r="AT81" s="23">
        <f t="shared" ca="1" si="123"/>
        <v>132000</v>
      </c>
      <c r="AU81" s="23">
        <f t="shared" ca="1" si="124"/>
        <v>0</v>
      </c>
      <c r="AV81" s="228">
        <f t="shared" ca="1" si="154"/>
        <v>152280</v>
      </c>
      <c r="AW81" s="26">
        <f t="shared" ca="1" si="155"/>
        <v>447480</v>
      </c>
      <c r="AX81" s="228">
        <f t="shared" ca="1" si="156"/>
        <v>507480</v>
      </c>
      <c r="AY81" s="23">
        <f t="shared" ca="1" si="170"/>
        <v>62400</v>
      </c>
      <c r="AZ81" s="23">
        <f t="shared" ca="1" si="171"/>
        <v>0</v>
      </c>
      <c r="BA81" s="23">
        <f t="shared" ca="1" si="178"/>
        <v>60000</v>
      </c>
      <c r="BB81" s="23">
        <f t="shared" ca="1" si="179"/>
        <v>0</v>
      </c>
      <c r="BC81" s="23">
        <f t="shared" ca="1" si="172"/>
        <v>10560</v>
      </c>
      <c r="BD81" s="23">
        <f t="shared" ca="1" si="173"/>
        <v>0</v>
      </c>
      <c r="BE81" s="23">
        <f t="shared" ca="1" si="180"/>
        <v>6120</v>
      </c>
      <c r="BF81" s="23">
        <f t="shared" ca="1" si="181"/>
        <v>0</v>
      </c>
      <c r="BG81" s="23">
        <f t="shared" ca="1" si="53"/>
        <v>20400</v>
      </c>
      <c r="BH81" s="23">
        <f t="shared" ca="1" si="54"/>
        <v>0</v>
      </c>
      <c r="BI81" s="23">
        <f t="shared" ca="1" si="75"/>
        <v>105600</v>
      </c>
      <c r="BJ81" s="23">
        <f t="shared" ca="1" si="76"/>
        <v>0</v>
      </c>
      <c r="BK81" s="23">
        <f t="shared" ca="1" si="77"/>
        <v>127200</v>
      </c>
      <c r="BL81" s="23">
        <f t="shared" ca="1" si="78"/>
        <v>0</v>
      </c>
      <c r="BM81" s="23">
        <f t="shared" ca="1" si="81"/>
        <v>60000</v>
      </c>
      <c r="BN81" s="23">
        <f t="shared" ca="1" si="82"/>
        <v>0</v>
      </c>
      <c r="BO81" s="23">
        <f t="shared" ca="1" si="101"/>
        <v>63600</v>
      </c>
      <c r="BP81" s="23">
        <f t="shared" ca="1" si="102"/>
        <v>0</v>
      </c>
      <c r="BQ81" s="23">
        <f t="shared" ca="1" si="111"/>
        <v>62400</v>
      </c>
      <c r="BR81" s="23">
        <f t="shared" ca="1" si="112"/>
        <v>0</v>
      </c>
      <c r="BS81" s="23">
        <f t="shared" ca="1" si="127"/>
        <v>132000</v>
      </c>
      <c r="BT81" s="23">
        <f t="shared" ca="1" si="128"/>
        <v>0</v>
      </c>
      <c r="BU81" s="23">
        <f t="shared" ca="1" si="129"/>
        <v>120000</v>
      </c>
      <c r="BV81" s="23">
        <f t="shared" ca="1" si="130"/>
        <v>0</v>
      </c>
      <c r="BW81" s="389">
        <f t="shared" ca="1" si="157"/>
        <v>371880</v>
      </c>
      <c r="BX81" s="224">
        <f t="shared" ca="1" si="158"/>
        <v>623880</v>
      </c>
      <c r="BY81" s="93">
        <f t="shared" ca="1" si="159"/>
        <v>830280</v>
      </c>
      <c r="BZ81" s="23">
        <f t="shared" ca="1" si="184"/>
        <v>125760</v>
      </c>
      <c r="CA81" s="23">
        <f t="shared" ca="1" si="185"/>
        <v>0</v>
      </c>
      <c r="CB81" s="23">
        <f t="shared" ca="1" si="83"/>
        <v>115200</v>
      </c>
      <c r="CC81" s="23">
        <f t="shared" ca="1" si="84"/>
        <v>0</v>
      </c>
      <c r="CD81" s="23">
        <f t="shared" ca="1" si="115"/>
        <v>120000</v>
      </c>
      <c r="CE81" s="23">
        <f t="shared" ca="1" si="116"/>
        <v>0</v>
      </c>
      <c r="CF81" s="228">
        <f t="shared" ca="1" si="160"/>
        <v>125760</v>
      </c>
      <c r="CG81" s="224">
        <f t="shared" ca="1" si="161"/>
        <v>240960</v>
      </c>
      <c r="CH81" s="228">
        <f t="shared" ca="1" si="162"/>
        <v>360960</v>
      </c>
      <c r="CI81" s="23">
        <f t="shared" ca="1" si="163"/>
        <v>65400</v>
      </c>
      <c r="CJ81" s="23">
        <f t="shared" ca="1" si="164"/>
        <v>32700</v>
      </c>
      <c r="CK81" s="23">
        <f t="shared" ca="1" si="168"/>
        <v>62400</v>
      </c>
      <c r="CL81" s="23">
        <f t="shared" ca="1" si="169"/>
        <v>31200</v>
      </c>
      <c r="CM81" s="23">
        <f t="shared" ca="1" si="174"/>
        <v>60000</v>
      </c>
      <c r="CN81" s="23">
        <f t="shared" ca="1" si="175"/>
        <v>30000</v>
      </c>
      <c r="CO81" s="23">
        <f t="shared" ca="1" si="182"/>
        <v>8400</v>
      </c>
      <c r="CP81" s="23">
        <f t="shared" ca="1" si="183"/>
        <v>4200</v>
      </c>
      <c r="CQ81" s="23">
        <f t="shared" ca="1" si="55"/>
        <v>27000</v>
      </c>
      <c r="CR81" s="23">
        <f t="shared" ca="1" si="56"/>
        <v>13500</v>
      </c>
      <c r="CS81" s="23">
        <f t="shared" ca="1" si="57"/>
        <v>15600</v>
      </c>
      <c r="CT81" s="23">
        <f t="shared" ca="1" si="58"/>
        <v>7800</v>
      </c>
      <c r="CU81" s="23">
        <f t="shared" ca="1" si="65"/>
        <v>42000</v>
      </c>
      <c r="CV81" s="23">
        <f t="shared" ca="1" si="66"/>
        <v>21000</v>
      </c>
      <c r="CW81" s="23">
        <f t="shared" ca="1" si="109"/>
        <v>63600</v>
      </c>
      <c r="CX81" s="23">
        <f t="shared" ca="1" si="110"/>
        <v>31800</v>
      </c>
      <c r="CY81" s="23">
        <f t="shared" ca="1" si="67"/>
        <v>72000</v>
      </c>
      <c r="CZ81" s="23">
        <f t="shared" ca="1" si="68"/>
        <v>36000</v>
      </c>
      <c r="DA81" s="23">
        <f t="shared" ca="1" si="85"/>
        <v>99000</v>
      </c>
      <c r="DB81" s="23">
        <f t="shared" ca="1" si="86"/>
        <v>49500</v>
      </c>
      <c r="DC81" s="23"/>
      <c r="DD81" s="23"/>
      <c r="DE81" s="23">
        <f t="shared" ca="1" si="87"/>
        <v>240000</v>
      </c>
      <c r="DF81" s="23">
        <f t="shared" ca="1" si="88"/>
        <v>120000</v>
      </c>
      <c r="DG81" s="23">
        <f t="shared" ca="1" si="93"/>
        <v>120000</v>
      </c>
      <c r="DH81" s="23">
        <f t="shared" ca="1" si="94"/>
        <v>60000</v>
      </c>
      <c r="DI81" s="23">
        <f t="shared" ca="1" si="105"/>
        <v>127200</v>
      </c>
      <c r="DJ81" s="23">
        <f t="shared" ca="1" si="106"/>
        <v>63600</v>
      </c>
      <c r="DK81" s="23">
        <f t="shared" ca="1" si="113"/>
        <v>63600</v>
      </c>
      <c r="DL81" s="23">
        <f t="shared" ca="1" si="114"/>
        <v>31800</v>
      </c>
      <c r="DM81" s="23">
        <f t="shared" ca="1" si="117"/>
        <v>150000</v>
      </c>
      <c r="DN81" s="23">
        <f t="shared" ca="1" si="118"/>
        <v>75000</v>
      </c>
      <c r="DO81" s="23">
        <f t="shared" ca="1" si="119"/>
        <v>66000</v>
      </c>
      <c r="DP81" s="23">
        <f t="shared" ca="1" si="120"/>
        <v>33000</v>
      </c>
      <c r="DQ81" s="23">
        <f t="shared" ca="1" si="133"/>
        <v>129600</v>
      </c>
      <c r="DR81" s="23">
        <f t="shared" ca="1" si="134"/>
        <v>64800</v>
      </c>
      <c r="DS81" s="228">
        <f t="shared" ca="1" si="165"/>
        <v>610200</v>
      </c>
      <c r="DT81" s="93">
        <f t="shared" ca="1" si="166"/>
        <v>1450800</v>
      </c>
      <c r="DU81" s="228">
        <f t="shared" ca="1" si="167"/>
        <v>2117700</v>
      </c>
      <c r="DZ81" s="23">
        <f t="shared" ca="1" si="61"/>
        <v>60000</v>
      </c>
      <c r="EA81" s="23">
        <f t="shared" ca="1" si="62"/>
        <v>30000</v>
      </c>
      <c r="EB81" s="23">
        <f t="shared" ca="1" si="71"/>
        <v>26400</v>
      </c>
      <c r="EC81" s="23">
        <f t="shared" ca="1" si="72"/>
        <v>13200</v>
      </c>
      <c r="ED81" s="23">
        <f t="shared" ca="1" si="97"/>
        <v>120000</v>
      </c>
      <c r="EE81" s="23">
        <f t="shared" ca="1" si="98"/>
        <v>60000</v>
      </c>
      <c r="EF81" s="23">
        <f t="shared" ca="1" si="125"/>
        <v>168000</v>
      </c>
      <c r="EG81" s="23">
        <f t="shared" ca="1" si="126"/>
        <v>84000</v>
      </c>
      <c r="EH81" s="23">
        <f t="shared" ca="1" si="107"/>
        <v>60000</v>
      </c>
      <c r="EI81" s="23">
        <f t="shared" ca="1" si="108"/>
        <v>30000</v>
      </c>
      <c r="EJ81" s="23">
        <f t="shared" ca="1" si="121"/>
        <v>60000</v>
      </c>
      <c r="EK81" s="23">
        <f t="shared" ca="1" si="122"/>
        <v>30000</v>
      </c>
      <c r="EL81" s="23">
        <f t="shared" ca="1" si="131"/>
        <v>120000</v>
      </c>
      <c r="EM81" s="23">
        <f t="shared" ca="1" si="132"/>
        <v>60000</v>
      </c>
      <c r="EN81" s="228">
        <f t="shared" ca="1" si="151"/>
        <v>39600</v>
      </c>
      <c r="EO81" s="93">
        <f t="shared" ca="1" si="152"/>
        <v>489600</v>
      </c>
      <c r="EP81" s="93">
        <f t="shared" ca="1" si="153"/>
        <v>921600</v>
      </c>
    </row>
    <row r="82" spans="1:146" x14ac:dyDescent="0.2">
      <c r="A82" s="172">
        <f ca="1">VLOOKUP($D82,Curves!$A$2:$I$1700,9)</f>
        <v>5.8269410059947999E-2</v>
      </c>
      <c r="B82" s="86">
        <f t="shared" ca="1" si="136"/>
        <v>0.70321696442764881</v>
      </c>
      <c r="C82" s="86">
        <f t="shared" si="137"/>
        <v>31</v>
      </c>
      <c r="D82" s="139">
        <v>39142</v>
      </c>
      <c r="E82" s="173">
        <f ca="1">VLOOKUP($D82,Curves!$A$2:$H$1700,2)*$B82</f>
        <v>2.949291948809559</v>
      </c>
      <c r="F82" s="172">
        <f ca="1">VLOOKUP($D82,Curves!$A$2:$H$1700,3)*$B82</f>
        <v>0.3656728215023774</v>
      </c>
      <c r="G82" s="172">
        <f ca="1">VLOOKUP($D82,Curves!$A$2:$H$1700,7)*$B82</f>
        <v>-0.13361122324125327</v>
      </c>
      <c r="H82" s="172">
        <f ca="1">VLOOKUP($D82,Curves!$A$2:$H$1700,5)*$B82</f>
        <v>7.0321696442764885E-3</v>
      </c>
      <c r="I82" s="172">
        <f ca="1">VLOOKUP($D82,Curves!$A$2:$H$1700,4)*$B82</f>
        <v>-0.20393291968401814</v>
      </c>
      <c r="J82" s="174">
        <f ca="1">VLOOKUP($D82,Curves!$A$2:$H$1700,8)*$B82</f>
        <v>0.29535112505961247</v>
      </c>
      <c r="K82" s="172">
        <f t="shared" ca="1" si="138"/>
        <v>22.590192718441557</v>
      </c>
      <c r="L82" s="140">
        <f ca="1">VLOOKUP($D82,Curves!$N$2:$T$2600,2)*$B82</f>
        <v>23.151941798155036</v>
      </c>
      <c r="M82" s="141">
        <f ca="1">VLOOKUP($D82,Curves!$N$2:$T$2600,3)*$B82</f>
        <v>11.575970899077518</v>
      </c>
      <c r="N82" s="181">
        <f t="shared" ca="1" si="139"/>
        <v>1</v>
      </c>
      <c r="O82" s="182">
        <f t="shared" ca="1" si="140"/>
        <v>0</v>
      </c>
      <c r="P82" s="173">
        <f t="shared" ca="1" si="135"/>
        <v>26.334823054018788</v>
      </c>
      <c r="Q82" s="140">
        <f ca="1">VLOOKUP($D82,Curves!$N$2:$T$2600,4)*$B82</f>
        <v>23.151941798155036</v>
      </c>
      <c r="R82" s="141">
        <f ca="1">VLOOKUP($D82,Curves!$N$2:$T$2600,5)*$B82</f>
        <v>11.575970899077518</v>
      </c>
      <c r="S82" s="181">
        <f t="shared" ca="1" si="141"/>
        <v>0</v>
      </c>
      <c r="T82" s="182">
        <f t="shared" ca="1" si="142"/>
        <v>0</v>
      </c>
      <c r="U82" s="151">
        <f t="shared" ca="1" si="143"/>
        <v>23.117605441762294</v>
      </c>
      <c r="V82" s="151">
        <f t="shared" ca="1" si="144"/>
        <v>24.172430888403767</v>
      </c>
      <c r="W82" s="151">
        <f t="shared" ca="1" si="145"/>
        <v>22.590192718441557</v>
      </c>
      <c r="X82" s="343">
        <f ca="1">VLOOKUP($D82,[2]CurveFetch!$D$8:$S$13000,16,0)*$B82</f>
        <v>23.151941798155036</v>
      </c>
      <c r="Y82" s="141">
        <f ca="1">VLOOKUP($D82,Curves!$N$2:$T$2600,7)*$B82</f>
        <v>11.575970899077518</v>
      </c>
      <c r="Z82" s="200">
        <f t="shared" ca="1" si="146"/>
        <v>1</v>
      </c>
      <c r="AA82" s="181">
        <f t="shared" ca="1" si="147"/>
        <v>0</v>
      </c>
      <c r="AB82" s="181">
        <f t="shared" ca="1" si="148"/>
        <v>0</v>
      </c>
      <c r="AC82" s="181">
        <f t="shared" ca="1" si="148"/>
        <v>0</v>
      </c>
      <c r="AD82" s="181">
        <f t="shared" ca="1" si="149"/>
        <v>1</v>
      </c>
      <c r="AE82" s="182">
        <f t="shared" ca="1" si="150"/>
        <v>0</v>
      </c>
      <c r="AF82" s="23">
        <f t="shared" ca="1" si="176"/>
        <v>5880</v>
      </c>
      <c r="AG82" s="23">
        <f t="shared" ca="1" si="177"/>
        <v>0</v>
      </c>
      <c r="AH82" s="23">
        <f t="shared" ca="1" si="63"/>
        <v>48000</v>
      </c>
      <c r="AI82" s="23">
        <f t="shared" ca="1" si="64"/>
        <v>0</v>
      </c>
      <c r="AJ82" s="23">
        <f t="shared" ca="1" si="79"/>
        <v>54000</v>
      </c>
      <c r="AK82" s="23">
        <f t="shared" ca="1" si="80"/>
        <v>0</v>
      </c>
      <c r="AL82" s="23">
        <f t="shared" ca="1" si="89"/>
        <v>60000</v>
      </c>
      <c r="AM82" s="23">
        <f t="shared" ca="1" si="90"/>
        <v>0</v>
      </c>
      <c r="AN82" s="23">
        <f t="shared" ca="1" si="99"/>
        <v>60000</v>
      </c>
      <c r="AO82" s="23">
        <f t="shared" ca="1" si="100"/>
        <v>0</v>
      </c>
      <c r="AP82" s="23">
        <f t="shared" ca="1" si="91"/>
        <v>86400</v>
      </c>
      <c r="AQ82" s="23">
        <f t="shared" ca="1" si="92"/>
        <v>0</v>
      </c>
      <c r="AR82" s="23">
        <f t="shared" ca="1" si="103"/>
        <v>61200</v>
      </c>
      <c r="AS82" s="23">
        <f t="shared" ca="1" si="104"/>
        <v>0</v>
      </c>
      <c r="AT82" s="23">
        <f t="shared" ca="1" si="123"/>
        <v>132000</v>
      </c>
      <c r="AU82" s="23">
        <f t="shared" ca="1" si="124"/>
        <v>0</v>
      </c>
      <c r="AV82" s="228">
        <f t="shared" ca="1" si="154"/>
        <v>152280</v>
      </c>
      <c r="AW82" s="26">
        <f t="shared" ca="1" si="155"/>
        <v>447480</v>
      </c>
      <c r="AX82" s="228">
        <f t="shared" ca="1" si="156"/>
        <v>507480</v>
      </c>
      <c r="AY82" s="23">
        <f t="shared" ca="1" si="170"/>
        <v>0</v>
      </c>
      <c r="AZ82" s="23">
        <f t="shared" ca="1" si="171"/>
        <v>0</v>
      </c>
      <c r="BA82" s="23">
        <f t="shared" ca="1" si="178"/>
        <v>0</v>
      </c>
      <c r="BB82" s="23">
        <f t="shared" ca="1" si="179"/>
        <v>0</v>
      </c>
      <c r="BC82" s="23">
        <f t="shared" ca="1" si="172"/>
        <v>0</v>
      </c>
      <c r="BD82" s="23">
        <f t="shared" ca="1" si="173"/>
        <v>0</v>
      </c>
      <c r="BE82" s="23">
        <f t="shared" ca="1" si="180"/>
        <v>0</v>
      </c>
      <c r="BF82" s="23">
        <f t="shared" ca="1" si="181"/>
        <v>0</v>
      </c>
      <c r="BG82" s="23">
        <f t="shared" ca="1" si="53"/>
        <v>0</v>
      </c>
      <c r="BH82" s="23">
        <f t="shared" ca="1" si="54"/>
        <v>0</v>
      </c>
      <c r="BI82" s="23">
        <f t="shared" ca="1" si="75"/>
        <v>0</v>
      </c>
      <c r="BJ82" s="23">
        <f t="shared" ca="1" si="76"/>
        <v>0</v>
      </c>
      <c r="BK82" s="23">
        <f t="shared" ca="1" si="77"/>
        <v>0</v>
      </c>
      <c r="BL82" s="23">
        <f t="shared" ca="1" si="78"/>
        <v>0</v>
      </c>
      <c r="BM82" s="23">
        <f t="shared" ca="1" si="81"/>
        <v>0</v>
      </c>
      <c r="BN82" s="23">
        <f t="shared" ca="1" si="82"/>
        <v>0</v>
      </c>
      <c r="BO82" s="23">
        <f t="shared" ca="1" si="101"/>
        <v>0</v>
      </c>
      <c r="BP82" s="23">
        <f t="shared" ca="1" si="102"/>
        <v>0</v>
      </c>
      <c r="BQ82" s="23">
        <f t="shared" ca="1" si="111"/>
        <v>0</v>
      </c>
      <c r="BR82" s="23">
        <f t="shared" ca="1" si="112"/>
        <v>0</v>
      </c>
      <c r="BS82" s="23">
        <f t="shared" ca="1" si="127"/>
        <v>0</v>
      </c>
      <c r="BT82" s="23">
        <f t="shared" ca="1" si="128"/>
        <v>0</v>
      </c>
      <c r="BU82" s="23">
        <f t="shared" ca="1" si="129"/>
        <v>0</v>
      </c>
      <c r="BV82" s="23">
        <f t="shared" ca="1" si="130"/>
        <v>0</v>
      </c>
      <c r="BW82" s="389">
        <f t="shared" ca="1" si="157"/>
        <v>0</v>
      </c>
      <c r="BX82" s="224">
        <f t="shared" ca="1" si="158"/>
        <v>0</v>
      </c>
      <c r="BY82" s="93">
        <f t="shared" ca="1" si="159"/>
        <v>0</v>
      </c>
      <c r="BZ82" s="23">
        <f t="shared" ca="1" si="184"/>
        <v>125760</v>
      </c>
      <c r="CA82" s="23">
        <f t="shared" ca="1" si="185"/>
        <v>0</v>
      </c>
      <c r="CB82" s="23">
        <f t="shared" ca="1" si="83"/>
        <v>115200</v>
      </c>
      <c r="CC82" s="23">
        <f t="shared" ca="1" si="84"/>
        <v>0</v>
      </c>
      <c r="CD82" s="23">
        <f t="shared" ca="1" si="115"/>
        <v>120000</v>
      </c>
      <c r="CE82" s="23">
        <f t="shared" ca="1" si="116"/>
        <v>0</v>
      </c>
      <c r="CF82" s="228">
        <f t="shared" ca="1" si="160"/>
        <v>125760</v>
      </c>
      <c r="CG82" s="224">
        <f t="shared" ca="1" si="161"/>
        <v>240960</v>
      </c>
      <c r="CH82" s="228">
        <f t="shared" ca="1" si="162"/>
        <v>360960</v>
      </c>
      <c r="CI82" s="23">
        <f t="shared" ca="1" si="163"/>
        <v>0</v>
      </c>
      <c r="CJ82" s="23">
        <f t="shared" ca="1" si="164"/>
        <v>0</v>
      </c>
      <c r="CK82" s="23">
        <f t="shared" ca="1" si="168"/>
        <v>0</v>
      </c>
      <c r="CL82" s="23">
        <f t="shared" ca="1" si="169"/>
        <v>0</v>
      </c>
      <c r="CM82" s="23">
        <f t="shared" ca="1" si="174"/>
        <v>0</v>
      </c>
      <c r="CN82" s="23">
        <f t="shared" ca="1" si="175"/>
        <v>0</v>
      </c>
      <c r="CO82" s="23">
        <f t="shared" ca="1" si="182"/>
        <v>0</v>
      </c>
      <c r="CP82" s="23">
        <f t="shared" ca="1" si="183"/>
        <v>0</v>
      </c>
      <c r="CQ82" s="23">
        <f t="shared" ca="1" si="55"/>
        <v>0</v>
      </c>
      <c r="CR82" s="23">
        <f t="shared" ca="1" si="56"/>
        <v>0</v>
      </c>
      <c r="CS82" s="23">
        <f t="shared" ca="1" si="57"/>
        <v>0</v>
      </c>
      <c r="CT82" s="23">
        <f t="shared" ca="1" si="58"/>
        <v>0</v>
      </c>
      <c r="CU82" s="23">
        <f t="shared" ca="1" si="65"/>
        <v>0</v>
      </c>
      <c r="CV82" s="23">
        <f t="shared" ca="1" si="66"/>
        <v>0</v>
      </c>
      <c r="CW82" s="23">
        <f t="shared" ca="1" si="109"/>
        <v>0</v>
      </c>
      <c r="CX82" s="23">
        <f t="shared" ca="1" si="110"/>
        <v>0</v>
      </c>
      <c r="CY82" s="23">
        <f t="shared" ca="1" si="67"/>
        <v>0</v>
      </c>
      <c r="CZ82" s="23">
        <f t="shared" ca="1" si="68"/>
        <v>0</v>
      </c>
      <c r="DA82" s="23">
        <f t="shared" ca="1" si="85"/>
        <v>0</v>
      </c>
      <c r="DB82" s="23">
        <f t="shared" ca="1" si="86"/>
        <v>0</v>
      </c>
      <c r="DC82" s="23"/>
      <c r="DD82" s="23"/>
      <c r="DE82" s="23">
        <f t="shared" ca="1" si="87"/>
        <v>0</v>
      </c>
      <c r="DF82" s="23">
        <f t="shared" ca="1" si="88"/>
        <v>0</v>
      </c>
      <c r="DG82" s="23">
        <f t="shared" ca="1" si="93"/>
        <v>0</v>
      </c>
      <c r="DH82" s="23">
        <f t="shared" ca="1" si="94"/>
        <v>0</v>
      </c>
      <c r="DI82" s="23">
        <f t="shared" ca="1" si="105"/>
        <v>0</v>
      </c>
      <c r="DJ82" s="23">
        <f t="shared" ca="1" si="106"/>
        <v>0</v>
      </c>
      <c r="DK82" s="23">
        <f t="shared" ca="1" si="113"/>
        <v>0</v>
      </c>
      <c r="DL82" s="23">
        <f t="shared" ca="1" si="114"/>
        <v>0</v>
      </c>
      <c r="DM82" s="23">
        <f t="shared" ca="1" si="117"/>
        <v>0</v>
      </c>
      <c r="DN82" s="23">
        <f t="shared" ca="1" si="118"/>
        <v>0</v>
      </c>
      <c r="DO82" s="23">
        <f t="shared" ca="1" si="119"/>
        <v>0</v>
      </c>
      <c r="DP82" s="23">
        <f t="shared" ca="1" si="120"/>
        <v>0</v>
      </c>
      <c r="DQ82" s="23">
        <f t="shared" ca="1" si="133"/>
        <v>0</v>
      </c>
      <c r="DR82" s="23">
        <f t="shared" ca="1" si="134"/>
        <v>0</v>
      </c>
      <c r="DS82" s="228">
        <f t="shared" ca="1" si="165"/>
        <v>0</v>
      </c>
      <c r="DT82" s="93">
        <f t="shared" ca="1" si="166"/>
        <v>0</v>
      </c>
      <c r="DU82" s="228">
        <f t="shared" ca="1" si="167"/>
        <v>0</v>
      </c>
      <c r="DZ82" s="23">
        <f t="shared" ca="1" si="61"/>
        <v>0</v>
      </c>
      <c r="EA82" s="23">
        <f t="shared" ca="1" si="62"/>
        <v>0</v>
      </c>
      <c r="EB82" s="23">
        <f t="shared" ca="1" si="71"/>
        <v>0</v>
      </c>
      <c r="EC82" s="23">
        <f t="shared" ca="1" si="72"/>
        <v>0</v>
      </c>
      <c r="ED82" s="23">
        <f t="shared" ca="1" si="97"/>
        <v>0</v>
      </c>
      <c r="EE82" s="23">
        <f t="shared" ca="1" si="98"/>
        <v>0</v>
      </c>
      <c r="EF82" s="23">
        <f t="shared" ca="1" si="125"/>
        <v>0</v>
      </c>
      <c r="EG82" s="23">
        <f t="shared" ca="1" si="126"/>
        <v>0</v>
      </c>
      <c r="EH82" s="23">
        <f t="shared" ca="1" si="107"/>
        <v>0</v>
      </c>
      <c r="EI82" s="23">
        <f t="shared" ca="1" si="108"/>
        <v>0</v>
      </c>
      <c r="EJ82" s="23">
        <f t="shared" ca="1" si="121"/>
        <v>0</v>
      </c>
      <c r="EK82" s="23">
        <f t="shared" ca="1" si="122"/>
        <v>0</v>
      </c>
      <c r="EL82" s="23">
        <f t="shared" ca="1" si="131"/>
        <v>0</v>
      </c>
      <c r="EM82" s="23">
        <f t="shared" ca="1" si="132"/>
        <v>0</v>
      </c>
      <c r="EN82" s="228">
        <f t="shared" ca="1" si="151"/>
        <v>0</v>
      </c>
      <c r="EO82" s="93">
        <f t="shared" ca="1" si="152"/>
        <v>0</v>
      </c>
      <c r="EP82" s="93">
        <f t="shared" ca="1" si="153"/>
        <v>0</v>
      </c>
    </row>
    <row r="83" spans="1:146" x14ac:dyDescent="0.2">
      <c r="A83" s="172">
        <f ca="1">VLOOKUP($D83,Curves!$A$2:$I$1700,9)</f>
        <v>5.8336118423226002E-2</v>
      </c>
      <c r="B83" s="86">
        <f t="shared" ca="1" si="136"/>
        <v>0.69951537873785408</v>
      </c>
      <c r="C83" s="86">
        <f t="shared" si="137"/>
        <v>30</v>
      </c>
      <c r="D83" s="139">
        <v>39173</v>
      </c>
      <c r="E83" s="173">
        <f ca="1">VLOOKUP($D83,Curves!$A$2:$H$1700,2)*$B83</f>
        <v>2.8057561841175329</v>
      </c>
      <c r="F83" s="172">
        <f ca="1">VLOOKUP($D83,Curves!$A$2:$H$1700,3)*$B83</f>
        <v>0.46867530375436228</v>
      </c>
      <c r="G83" s="172">
        <f ca="1">VLOOKUP($D83,Curves!$A$2:$H$1700,7)*$B83</f>
        <v>-0.1643861140033957</v>
      </c>
      <c r="H83" s="172">
        <f ca="1">VLOOKUP($D83,Curves!$A$2:$H$1700,5)*$B83</f>
        <v>6.9951537873785413E-3</v>
      </c>
      <c r="I83" s="172">
        <f ca="1">VLOOKUP($D83,Curves!$A$2:$H$1700,4)*$B83</f>
        <v>-0.2483279594519382</v>
      </c>
      <c r="J83" s="174">
        <f ca="1">VLOOKUP($D83,Curves!$A$2:$H$1700,8)*$B83</f>
        <v>0.39872376588057679</v>
      </c>
      <c r="K83" s="172">
        <f t="shared" ca="1" si="138"/>
        <v>21.180711684991962</v>
      </c>
      <c r="L83" s="140">
        <f ca="1">VLOOKUP($D83,Curves!$N$2:$T$2600,2)*$B83</f>
        <v>22.363646561324941</v>
      </c>
      <c r="M83" s="141">
        <f ca="1">VLOOKUP($D83,Curves!$N$2:$T$2600,3)*$B83</f>
        <v>11.181823280662471</v>
      </c>
      <c r="N83" s="181">
        <f t="shared" ca="1" si="139"/>
        <v>1</v>
      </c>
      <c r="O83" s="182">
        <f t="shared" ca="1" si="140"/>
        <v>0</v>
      </c>
      <c r="P83" s="173">
        <f t="shared" ca="1" si="135"/>
        <v>26.033599624985822</v>
      </c>
      <c r="Q83" s="140">
        <f ca="1">VLOOKUP($D83,Curves!$N$2:$T$2600,4)*$B83</f>
        <v>22.363646561324941</v>
      </c>
      <c r="R83" s="141">
        <f ca="1">VLOOKUP($D83,Curves!$N$2:$T$2600,5)*$B83</f>
        <v>11.181823280662471</v>
      </c>
      <c r="S83" s="181">
        <f t="shared" ca="1" si="141"/>
        <v>0</v>
      </c>
      <c r="T83" s="182">
        <f t="shared" ca="1" si="142"/>
        <v>0</v>
      </c>
      <c r="U83" s="151">
        <f t="shared" ca="1" si="143"/>
        <v>21.810275525856031</v>
      </c>
      <c r="V83" s="151">
        <f t="shared" ca="1" si="144"/>
        <v>23.095635034286836</v>
      </c>
      <c r="W83" s="151">
        <f t="shared" ca="1" si="145"/>
        <v>21.180711684991962</v>
      </c>
      <c r="X83" s="343">
        <f ca="1">VLOOKUP($D83,[2]CurveFetch!$D$8:$S$13000,16,0)*$B83</f>
        <v>22.363646561324941</v>
      </c>
      <c r="Y83" s="141">
        <f ca="1">VLOOKUP($D83,Curves!$N$2:$T$2600,7)*$B83</f>
        <v>11.181823280662471</v>
      </c>
      <c r="Z83" s="200">
        <f t="shared" ca="1" si="146"/>
        <v>1</v>
      </c>
      <c r="AA83" s="181">
        <f t="shared" ca="1" si="147"/>
        <v>0</v>
      </c>
      <c r="AB83" s="181">
        <f t="shared" ca="1" si="148"/>
        <v>0</v>
      </c>
      <c r="AC83" s="181">
        <f t="shared" ca="1" si="148"/>
        <v>0</v>
      </c>
      <c r="AD83" s="181">
        <f t="shared" ca="1" si="149"/>
        <v>1</v>
      </c>
      <c r="AE83" s="182">
        <f t="shared" ca="1" si="150"/>
        <v>0</v>
      </c>
      <c r="AF83" s="23">
        <f t="shared" ca="1" si="176"/>
        <v>5880</v>
      </c>
      <c r="AG83" s="23">
        <f t="shared" ca="1" si="177"/>
        <v>0</v>
      </c>
      <c r="AH83" s="23">
        <f t="shared" ca="1" si="63"/>
        <v>48000</v>
      </c>
      <c r="AI83" s="23">
        <f t="shared" ca="1" si="64"/>
        <v>0</v>
      </c>
      <c r="AJ83" s="23">
        <f t="shared" ca="1" si="79"/>
        <v>54000</v>
      </c>
      <c r="AK83" s="23">
        <f t="shared" ca="1" si="80"/>
        <v>0</v>
      </c>
      <c r="AL83" s="23">
        <f t="shared" ca="1" si="89"/>
        <v>60000</v>
      </c>
      <c r="AM83" s="23">
        <f t="shared" ca="1" si="90"/>
        <v>0</v>
      </c>
      <c r="AN83" s="23">
        <f t="shared" ca="1" si="99"/>
        <v>60000</v>
      </c>
      <c r="AO83" s="23">
        <f t="shared" ca="1" si="100"/>
        <v>0</v>
      </c>
      <c r="AP83" s="23">
        <f t="shared" ca="1" si="91"/>
        <v>86400</v>
      </c>
      <c r="AQ83" s="23">
        <f t="shared" ca="1" si="92"/>
        <v>0</v>
      </c>
      <c r="AR83" s="23">
        <f t="shared" ca="1" si="103"/>
        <v>61200</v>
      </c>
      <c r="AS83" s="23">
        <f t="shared" ca="1" si="104"/>
        <v>0</v>
      </c>
      <c r="AT83" s="23">
        <f t="shared" ca="1" si="123"/>
        <v>132000</v>
      </c>
      <c r="AU83" s="23">
        <f t="shared" ca="1" si="124"/>
        <v>0</v>
      </c>
      <c r="AV83" s="228">
        <f t="shared" ca="1" si="154"/>
        <v>152280</v>
      </c>
      <c r="AW83" s="26">
        <f t="shared" ca="1" si="155"/>
        <v>447480</v>
      </c>
      <c r="AX83" s="228">
        <f t="shared" ca="1" si="156"/>
        <v>507480</v>
      </c>
      <c r="AY83" s="23">
        <f t="shared" ca="1" si="170"/>
        <v>0</v>
      </c>
      <c r="AZ83" s="23">
        <f t="shared" ca="1" si="171"/>
        <v>0</v>
      </c>
      <c r="BA83" s="23">
        <f t="shared" ca="1" si="178"/>
        <v>0</v>
      </c>
      <c r="BB83" s="23">
        <f t="shared" ca="1" si="179"/>
        <v>0</v>
      </c>
      <c r="BC83" s="23">
        <f t="shared" ca="1" si="172"/>
        <v>0</v>
      </c>
      <c r="BD83" s="23">
        <f t="shared" ca="1" si="173"/>
        <v>0</v>
      </c>
      <c r="BE83" s="23">
        <f t="shared" ca="1" si="180"/>
        <v>0</v>
      </c>
      <c r="BF83" s="23">
        <f t="shared" ca="1" si="181"/>
        <v>0</v>
      </c>
      <c r="BG83" s="23">
        <f t="shared" ref="BG83:BG146" ca="1" si="186">$BG$7*$J$2*$J$5*$S83</f>
        <v>0</v>
      </c>
      <c r="BH83" s="23">
        <f t="shared" ref="BH83:BH146" ca="1" si="187">$BG$7*$J$3*$J$5*$T83</f>
        <v>0</v>
      </c>
      <c r="BI83" s="23">
        <f t="shared" ca="1" si="75"/>
        <v>0</v>
      </c>
      <c r="BJ83" s="23">
        <f t="shared" ca="1" si="76"/>
        <v>0</v>
      </c>
      <c r="BK83" s="23">
        <f t="shared" ca="1" si="77"/>
        <v>0</v>
      </c>
      <c r="BL83" s="23">
        <f t="shared" ca="1" si="78"/>
        <v>0</v>
      </c>
      <c r="BM83" s="23">
        <f t="shared" ca="1" si="81"/>
        <v>0</v>
      </c>
      <c r="BN83" s="23">
        <f t="shared" ca="1" si="82"/>
        <v>0</v>
      </c>
      <c r="BO83" s="23">
        <f t="shared" ca="1" si="101"/>
        <v>0</v>
      </c>
      <c r="BP83" s="23">
        <f t="shared" ca="1" si="102"/>
        <v>0</v>
      </c>
      <c r="BQ83" s="23">
        <f t="shared" ca="1" si="111"/>
        <v>0</v>
      </c>
      <c r="BR83" s="23">
        <f t="shared" ca="1" si="112"/>
        <v>0</v>
      </c>
      <c r="BS83" s="23">
        <f t="shared" ca="1" si="127"/>
        <v>0</v>
      </c>
      <c r="BT83" s="23">
        <f t="shared" ca="1" si="128"/>
        <v>0</v>
      </c>
      <c r="BU83" s="23">
        <f t="shared" ca="1" si="129"/>
        <v>0</v>
      </c>
      <c r="BV83" s="23">
        <f t="shared" ca="1" si="130"/>
        <v>0</v>
      </c>
      <c r="BW83" s="389">
        <f t="shared" ca="1" si="157"/>
        <v>0</v>
      </c>
      <c r="BX83" s="224">
        <f t="shared" ca="1" si="158"/>
        <v>0</v>
      </c>
      <c r="BY83" s="93">
        <f t="shared" ca="1" si="159"/>
        <v>0</v>
      </c>
      <c r="BZ83" s="23">
        <f t="shared" ca="1" si="184"/>
        <v>125760</v>
      </c>
      <c r="CA83" s="23">
        <f t="shared" ca="1" si="185"/>
        <v>0</v>
      </c>
      <c r="CB83" s="23">
        <f t="shared" ca="1" si="83"/>
        <v>115200</v>
      </c>
      <c r="CC83" s="23">
        <f t="shared" ca="1" si="84"/>
        <v>0</v>
      </c>
      <c r="CD83" s="23">
        <f t="shared" ca="1" si="115"/>
        <v>120000</v>
      </c>
      <c r="CE83" s="23">
        <f t="shared" ca="1" si="116"/>
        <v>0</v>
      </c>
      <c r="CF83" s="228">
        <f t="shared" ca="1" si="160"/>
        <v>125760</v>
      </c>
      <c r="CG83" s="224">
        <f t="shared" ca="1" si="161"/>
        <v>240960</v>
      </c>
      <c r="CH83" s="228">
        <f t="shared" ca="1" si="162"/>
        <v>360960</v>
      </c>
      <c r="CI83" s="23">
        <f t="shared" ca="1" si="163"/>
        <v>0</v>
      </c>
      <c r="CJ83" s="23">
        <f t="shared" ca="1" si="164"/>
        <v>0</v>
      </c>
      <c r="CK83" s="23">
        <f t="shared" ca="1" si="168"/>
        <v>0</v>
      </c>
      <c r="CL83" s="23">
        <f t="shared" ca="1" si="169"/>
        <v>0</v>
      </c>
      <c r="CM83" s="23">
        <f t="shared" ca="1" si="174"/>
        <v>0</v>
      </c>
      <c r="CN83" s="23">
        <f t="shared" ca="1" si="175"/>
        <v>0</v>
      </c>
      <c r="CO83" s="23">
        <f t="shared" ca="1" si="182"/>
        <v>0</v>
      </c>
      <c r="CP83" s="23">
        <f t="shared" ca="1" si="183"/>
        <v>0</v>
      </c>
      <c r="CQ83" s="23">
        <f t="shared" ref="CQ83:CQ146" ca="1" si="188">$CQ$7*$J$2*$J$5*$AB83</f>
        <v>0</v>
      </c>
      <c r="CR83" s="23">
        <f t="shared" ref="CR83:CR146" ca="1" si="189">$CQ$7*$J$3*$J$5*$AC83</f>
        <v>0</v>
      </c>
      <c r="CS83" s="23">
        <f t="shared" ref="CS83:CS146" ca="1" si="190">$CS$7*$J$2*$J$5*$AB83</f>
        <v>0</v>
      </c>
      <c r="CT83" s="23">
        <f t="shared" ref="CT83:CT146" ca="1" si="191">$CS$7*$J$3*$J$5*$AC83</f>
        <v>0</v>
      </c>
      <c r="CU83" s="23">
        <f t="shared" ca="1" si="65"/>
        <v>0</v>
      </c>
      <c r="CV83" s="23">
        <f t="shared" ca="1" si="66"/>
        <v>0</v>
      </c>
      <c r="CW83" s="23">
        <f t="shared" ca="1" si="109"/>
        <v>0</v>
      </c>
      <c r="CX83" s="23">
        <f t="shared" ca="1" si="110"/>
        <v>0</v>
      </c>
      <c r="CY83" s="23">
        <f t="shared" ca="1" si="67"/>
        <v>0</v>
      </c>
      <c r="CZ83" s="23">
        <f t="shared" ca="1" si="68"/>
        <v>0</v>
      </c>
      <c r="DA83" s="23">
        <f t="shared" ca="1" si="85"/>
        <v>0</v>
      </c>
      <c r="DB83" s="23">
        <f t="shared" ca="1" si="86"/>
        <v>0</v>
      </c>
      <c r="DC83" s="23"/>
      <c r="DD83" s="23"/>
      <c r="DE83" s="23">
        <f t="shared" ca="1" si="87"/>
        <v>0</v>
      </c>
      <c r="DF83" s="23">
        <f t="shared" ca="1" si="88"/>
        <v>0</v>
      </c>
      <c r="DG83" s="23">
        <f t="shared" ca="1" si="93"/>
        <v>0</v>
      </c>
      <c r="DH83" s="23">
        <f t="shared" ca="1" si="94"/>
        <v>0</v>
      </c>
      <c r="DI83" s="23">
        <f t="shared" ca="1" si="105"/>
        <v>0</v>
      </c>
      <c r="DJ83" s="23">
        <f t="shared" ca="1" si="106"/>
        <v>0</v>
      </c>
      <c r="DK83" s="23">
        <f t="shared" ca="1" si="113"/>
        <v>0</v>
      </c>
      <c r="DL83" s="23">
        <f t="shared" ca="1" si="114"/>
        <v>0</v>
      </c>
      <c r="DM83" s="23">
        <f t="shared" ca="1" si="117"/>
        <v>0</v>
      </c>
      <c r="DN83" s="23">
        <f t="shared" ca="1" si="118"/>
        <v>0</v>
      </c>
      <c r="DO83" s="23">
        <f t="shared" ca="1" si="119"/>
        <v>0</v>
      </c>
      <c r="DP83" s="23">
        <f t="shared" ca="1" si="120"/>
        <v>0</v>
      </c>
      <c r="DQ83" s="23">
        <f t="shared" ca="1" si="133"/>
        <v>0</v>
      </c>
      <c r="DR83" s="23">
        <f t="shared" ca="1" si="134"/>
        <v>0</v>
      </c>
      <c r="DS83" s="228">
        <f t="shared" ca="1" si="165"/>
        <v>0</v>
      </c>
      <c r="DT83" s="93">
        <f t="shared" ca="1" si="166"/>
        <v>0</v>
      </c>
      <c r="DU83" s="228">
        <f t="shared" ca="1" si="167"/>
        <v>0</v>
      </c>
      <c r="DZ83" s="23">
        <f t="shared" ref="DZ83:DZ146" ca="1" si="192">$DZ$7*$J$2*$J$5*$AB83</f>
        <v>0</v>
      </c>
      <c r="EA83" s="23">
        <f t="shared" ref="EA83:EA146" ca="1" si="193">$DZ$7*$J$3*$J$5*$AC83</f>
        <v>0</v>
      </c>
      <c r="EB83" s="23">
        <f t="shared" ca="1" si="71"/>
        <v>0</v>
      </c>
      <c r="EC83" s="23">
        <f t="shared" ca="1" si="72"/>
        <v>0</v>
      </c>
      <c r="ED83" s="23">
        <f t="shared" ca="1" si="97"/>
        <v>0</v>
      </c>
      <c r="EE83" s="23">
        <f t="shared" ca="1" si="98"/>
        <v>0</v>
      </c>
      <c r="EF83" s="23">
        <f t="shared" ca="1" si="125"/>
        <v>0</v>
      </c>
      <c r="EG83" s="23">
        <f t="shared" ca="1" si="126"/>
        <v>0</v>
      </c>
      <c r="EH83" s="23">
        <f t="shared" ca="1" si="107"/>
        <v>0</v>
      </c>
      <c r="EI83" s="23">
        <f t="shared" ca="1" si="108"/>
        <v>0</v>
      </c>
      <c r="EJ83" s="23">
        <f t="shared" ca="1" si="121"/>
        <v>0</v>
      </c>
      <c r="EK83" s="23">
        <f t="shared" ca="1" si="122"/>
        <v>0</v>
      </c>
      <c r="EL83" s="23">
        <f t="shared" ca="1" si="131"/>
        <v>0</v>
      </c>
      <c r="EM83" s="23">
        <f t="shared" ca="1" si="132"/>
        <v>0</v>
      </c>
      <c r="EN83" s="228">
        <f t="shared" ca="1" si="151"/>
        <v>0</v>
      </c>
      <c r="EO83" s="93">
        <f t="shared" ca="1" si="152"/>
        <v>0</v>
      </c>
      <c r="EP83" s="93">
        <f t="shared" ca="1" si="153"/>
        <v>0</v>
      </c>
    </row>
    <row r="84" spans="1:146" x14ac:dyDescent="0.2">
      <c r="A84" s="172">
        <f ca="1">VLOOKUP($D84,Curves!$A$2:$I$1700,9)</f>
        <v>5.8400674905225998E-2</v>
      </c>
      <c r="B84" s="86">
        <f t="shared" ca="1" si="136"/>
        <v>0.69594446972900559</v>
      </c>
      <c r="C84" s="86">
        <f t="shared" si="137"/>
        <v>31</v>
      </c>
      <c r="D84" s="139">
        <v>39203</v>
      </c>
      <c r="E84" s="173">
        <f ca="1">VLOOKUP($D84,Curves!$A$2:$H$1700,2)*$B84</f>
        <v>2.7740346563398166</v>
      </c>
      <c r="F84" s="172">
        <f ca="1">VLOOKUP($D84,Curves!$A$2:$H$1700,3)*$B84</f>
        <v>0.46628279471843376</v>
      </c>
      <c r="G84" s="172">
        <f ca="1">VLOOKUP($D84,Curves!$A$2:$H$1700,7)*$B84</f>
        <v>-0.16354695038631631</v>
      </c>
      <c r="H84" s="172">
        <f ca="1">VLOOKUP($D84,Curves!$A$2:$H$1700,5)*$B84</f>
        <v>6.959444697290056E-3</v>
      </c>
      <c r="I84" s="172">
        <f ca="1">VLOOKUP($D84,Curves!$A$2:$H$1700,4)*$B84</f>
        <v>-0.24706028675379696</v>
      </c>
      <c r="J84" s="174">
        <f ca="1">VLOOKUP($D84,Curves!$A$2:$H$1700,8)*$B84</f>
        <v>0.39668834774553313</v>
      </c>
      <c r="K84" s="172">
        <f t="shared" ca="1" si="138"/>
        <v>20.952307771895146</v>
      </c>
      <c r="L84" s="140">
        <f ca="1">VLOOKUP($D84,Curves!$N$2:$T$2600,2)*$B84</f>
        <v>25.72920623477528</v>
      </c>
      <c r="M84" s="141">
        <f ca="1">VLOOKUP($D84,Curves!$N$2:$T$2600,3)*$B84</f>
        <v>12.86460311738764</v>
      </c>
      <c r="N84" s="181">
        <f t="shared" ca="1" si="139"/>
        <v>1</v>
      </c>
      <c r="O84" s="182">
        <f t="shared" ca="1" si="140"/>
        <v>0</v>
      </c>
      <c r="P84" s="173">
        <f t="shared" ca="1" si="135"/>
        <v>25.780422530640124</v>
      </c>
      <c r="Q84" s="140">
        <f ca="1">VLOOKUP($D84,Curves!$N$2:$T$2600,4)*$B84</f>
        <v>25.72920623477528</v>
      </c>
      <c r="R84" s="141">
        <f ca="1">VLOOKUP($D84,Curves!$N$2:$T$2600,5)*$B84</f>
        <v>12.86460311738764</v>
      </c>
      <c r="S84" s="181">
        <f t="shared" ca="1" si="141"/>
        <v>0</v>
      </c>
      <c r="T84" s="182">
        <f t="shared" ca="1" si="142"/>
        <v>0</v>
      </c>
      <c r="U84" s="151">
        <f t="shared" ca="1" si="143"/>
        <v>21.578657794651249</v>
      </c>
      <c r="V84" s="151">
        <f t="shared" ca="1" si="144"/>
        <v>22.8574557577783</v>
      </c>
      <c r="W84" s="151">
        <f t="shared" ca="1" si="145"/>
        <v>20.952307771895146</v>
      </c>
      <c r="X84" s="343">
        <f ca="1">VLOOKUP($D84,[2]CurveFetch!$D$8:$S$13000,16,0)*$B84</f>
        <v>25.72920623477528</v>
      </c>
      <c r="Y84" s="141">
        <f ca="1">VLOOKUP($D84,Curves!$N$2:$T$2600,7)*$B84</f>
        <v>12.86460311738764</v>
      </c>
      <c r="Z84" s="200">
        <f t="shared" ca="1" si="146"/>
        <v>1</v>
      </c>
      <c r="AA84" s="181">
        <f t="shared" ca="1" si="147"/>
        <v>0</v>
      </c>
      <c r="AB84" s="181">
        <f t="shared" ca="1" si="148"/>
        <v>1</v>
      </c>
      <c r="AC84" s="181">
        <f t="shared" ca="1" si="148"/>
        <v>1</v>
      </c>
      <c r="AD84" s="181">
        <f t="shared" ca="1" si="149"/>
        <v>1</v>
      </c>
      <c r="AE84" s="182">
        <f t="shared" ca="1" si="150"/>
        <v>0</v>
      </c>
      <c r="AF84" s="23">
        <f t="shared" ca="1" si="176"/>
        <v>5880</v>
      </c>
      <c r="AG84" s="23">
        <f t="shared" ca="1" si="177"/>
        <v>0</v>
      </c>
      <c r="AH84" s="23">
        <f t="shared" ref="AH84:AH147" ca="1" si="194">$AH$7*$J$2*$J$5*$N84</f>
        <v>48000</v>
      </c>
      <c r="AI84" s="23">
        <f t="shared" ref="AI84:AI147" ca="1" si="195">$AH$7*$J$2*$J$5*$O84</f>
        <v>0</v>
      </c>
      <c r="AJ84" s="23">
        <f t="shared" ca="1" si="79"/>
        <v>54000</v>
      </c>
      <c r="AK84" s="23">
        <f t="shared" ca="1" si="80"/>
        <v>0</v>
      </c>
      <c r="AL84" s="23">
        <f t="shared" ca="1" si="89"/>
        <v>60000</v>
      </c>
      <c r="AM84" s="23">
        <f t="shared" ca="1" si="90"/>
        <v>0</v>
      </c>
      <c r="AN84" s="23">
        <f t="shared" ca="1" si="99"/>
        <v>60000</v>
      </c>
      <c r="AO84" s="23">
        <f t="shared" ca="1" si="100"/>
        <v>0</v>
      </c>
      <c r="AP84" s="23">
        <f t="shared" ca="1" si="91"/>
        <v>86400</v>
      </c>
      <c r="AQ84" s="23">
        <f t="shared" ca="1" si="92"/>
        <v>0</v>
      </c>
      <c r="AR84" s="23">
        <f t="shared" ca="1" si="103"/>
        <v>61200</v>
      </c>
      <c r="AS84" s="23">
        <f t="shared" ca="1" si="104"/>
        <v>0</v>
      </c>
      <c r="AT84" s="23">
        <f t="shared" ca="1" si="123"/>
        <v>132000</v>
      </c>
      <c r="AU84" s="23">
        <f t="shared" ca="1" si="124"/>
        <v>0</v>
      </c>
      <c r="AV84" s="228">
        <f t="shared" ca="1" si="154"/>
        <v>152280</v>
      </c>
      <c r="AW84" s="26">
        <f t="shared" ca="1" si="155"/>
        <v>447480</v>
      </c>
      <c r="AX84" s="228">
        <f t="shared" ca="1" si="156"/>
        <v>507480</v>
      </c>
      <c r="AY84" s="23">
        <f t="shared" ca="1" si="170"/>
        <v>0</v>
      </c>
      <c r="AZ84" s="23">
        <f t="shared" ca="1" si="171"/>
        <v>0</v>
      </c>
      <c r="BA84" s="23">
        <f t="shared" ca="1" si="178"/>
        <v>0</v>
      </c>
      <c r="BB84" s="23">
        <f t="shared" ca="1" si="179"/>
        <v>0</v>
      </c>
      <c r="BC84" s="23">
        <f t="shared" ca="1" si="172"/>
        <v>0</v>
      </c>
      <c r="BD84" s="23">
        <f t="shared" ca="1" si="173"/>
        <v>0</v>
      </c>
      <c r="BE84" s="23">
        <f t="shared" ca="1" si="180"/>
        <v>0</v>
      </c>
      <c r="BF84" s="23">
        <f t="shared" ca="1" si="181"/>
        <v>0</v>
      </c>
      <c r="BG84" s="23">
        <f t="shared" ca="1" si="186"/>
        <v>0</v>
      </c>
      <c r="BH84" s="23">
        <f t="shared" ca="1" si="187"/>
        <v>0</v>
      </c>
      <c r="BI84" s="23">
        <f t="shared" ca="1" si="75"/>
        <v>0</v>
      </c>
      <c r="BJ84" s="23">
        <f t="shared" ca="1" si="76"/>
        <v>0</v>
      </c>
      <c r="BK84" s="23">
        <f t="shared" ca="1" si="77"/>
        <v>0</v>
      </c>
      <c r="BL84" s="23">
        <f t="shared" ca="1" si="78"/>
        <v>0</v>
      </c>
      <c r="BM84" s="23">
        <f t="shared" ca="1" si="81"/>
        <v>0</v>
      </c>
      <c r="BN84" s="23">
        <f t="shared" ca="1" si="82"/>
        <v>0</v>
      </c>
      <c r="BO84" s="23">
        <f t="shared" ca="1" si="101"/>
        <v>0</v>
      </c>
      <c r="BP84" s="23">
        <f t="shared" ca="1" si="102"/>
        <v>0</v>
      </c>
      <c r="BQ84" s="23">
        <f t="shared" ca="1" si="111"/>
        <v>0</v>
      </c>
      <c r="BR84" s="23">
        <f t="shared" ca="1" si="112"/>
        <v>0</v>
      </c>
      <c r="BS84" s="23">
        <f t="shared" ca="1" si="127"/>
        <v>0</v>
      </c>
      <c r="BT84" s="23">
        <f t="shared" ca="1" si="128"/>
        <v>0</v>
      </c>
      <c r="BU84" s="23">
        <f t="shared" ca="1" si="129"/>
        <v>0</v>
      </c>
      <c r="BV84" s="23">
        <f t="shared" ca="1" si="130"/>
        <v>0</v>
      </c>
      <c r="BW84" s="389">
        <f t="shared" ca="1" si="157"/>
        <v>0</v>
      </c>
      <c r="BX84" s="224">
        <f t="shared" ca="1" si="158"/>
        <v>0</v>
      </c>
      <c r="BY84" s="93">
        <f t="shared" ca="1" si="159"/>
        <v>0</v>
      </c>
      <c r="BZ84" s="23">
        <f t="shared" ca="1" si="184"/>
        <v>125760</v>
      </c>
      <c r="CA84" s="23">
        <f t="shared" ca="1" si="185"/>
        <v>0</v>
      </c>
      <c r="CB84" s="23">
        <f t="shared" ca="1" si="83"/>
        <v>115200</v>
      </c>
      <c r="CC84" s="23">
        <f t="shared" ca="1" si="84"/>
        <v>0</v>
      </c>
      <c r="CD84" s="23">
        <f t="shared" ca="1" si="115"/>
        <v>120000</v>
      </c>
      <c r="CE84" s="23">
        <f t="shared" ca="1" si="116"/>
        <v>0</v>
      </c>
      <c r="CF84" s="228">
        <f t="shared" ca="1" si="160"/>
        <v>125760</v>
      </c>
      <c r="CG84" s="224">
        <f t="shared" ca="1" si="161"/>
        <v>240960</v>
      </c>
      <c r="CH84" s="228">
        <f t="shared" ca="1" si="162"/>
        <v>360960</v>
      </c>
      <c r="CI84" s="23">
        <f t="shared" ca="1" si="163"/>
        <v>65400</v>
      </c>
      <c r="CJ84" s="23">
        <f t="shared" ca="1" si="164"/>
        <v>32700</v>
      </c>
      <c r="CK84" s="23">
        <f t="shared" ca="1" si="168"/>
        <v>62400</v>
      </c>
      <c r="CL84" s="23">
        <f t="shared" ca="1" si="169"/>
        <v>31200</v>
      </c>
      <c r="CM84" s="23">
        <f t="shared" ca="1" si="174"/>
        <v>60000</v>
      </c>
      <c r="CN84" s="23">
        <f t="shared" ca="1" si="175"/>
        <v>30000</v>
      </c>
      <c r="CO84" s="23">
        <f t="shared" ca="1" si="182"/>
        <v>8400</v>
      </c>
      <c r="CP84" s="23">
        <f t="shared" ca="1" si="183"/>
        <v>4200</v>
      </c>
      <c r="CQ84" s="23">
        <f t="shared" ca="1" si="188"/>
        <v>27000</v>
      </c>
      <c r="CR84" s="23">
        <f t="shared" ca="1" si="189"/>
        <v>13500</v>
      </c>
      <c r="CS84" s="23">
        <f t="shared" ca="1" si="190"/>
        <v>15600</v>
      </c>
      <c r="CT84" s="23">
        <f t="shared" ca="1" si="191"/>
        <v>7800</v>
      </c>
      <c r="CU84" s="23">
        <f t="shared" ca="1" si="65"/>
        <v>42000</v>
      </c>
      <c r="CV84" s="23">
        <f t="shared" ca="1" si="66"/>
        <v>21000</v>
      </c>
      <c r="CW84" s="23">
        <f t="shared" ca="1" si="109"/>
        <v>63600</v>
      </c>
      <c r="CX84" s="23">
        <f t="shared" ca="1" si="110"/>
        <v>31800</v>
      </c>
      <c r="CY84" s="23">
        <f t="shared" ca="1" si="67"/>
        <v>72000</v>
      </c>
      <c r="CZ84" s="23">
        <f t="shared" ca="1" si="68"/>
        <v>36000</v>
      </c>
      <c r="DA84" s="23">
        <f t="shared" ca="1" si="85"/>
        <v>99000</v>
      </c>
      <c r="DB84" s="23">
        <f t="shared" ca="1" si="86"/>
        <v>49500</v>
      </c>
      <c r="DC84" s="23"/>
      <c r="DD84" s="23"/>
      <c r="DE84" s="23">
        <f t="shared" ca="1" si="87"/>
        <v>240000</v>
      </c>
      <c r="DF84" s="23">
        <f t="shared" ca="1" si="88"/>
        <v>120000</v>
      </c>
      <c r="DG84" s="23">
        <f t="shared" ca="1" si="93"/>
        <v>120000</v>
      </c>
      <c r="DH84" s="23">
        <f t="shared" ca="1" si="94"/>
        <v>60000</v>
      </c>
      <c r="DI84" s="23">
        <f t="shared" ca="1" si="105"/>
        <v>127200</v>
      </c>
      <c r="DJ84" s="23">
        <f t="shared" ca="1" si="106"/>
        <v>63600</v>
      </c>
      <c r="DK84" s="23">
        <f t="shared" ca="1" si="113"/>
        <v>63600</v>
      </c>
      <c r="DL84" s="23">
        <f t="shared" ca="1" si="114"/>
        <v>31800</v>
      </c>
      <c r="DM84" s="23">
        <f t="shared" ca="1" si="117"/>
        <v>150000</v>
      </c>
      <c r="DN84" s="23">
        <f t="shared" ca="1" si="118"/>
        <v>75000</v>
      </c>
      <c r="DO84" s="23">
        <f t="shared" ca="1" si="119"/>
        <v>66000</v>
      </c>
      <c r="DP84" s="23">
        <f t="shared" ca="1" si="120"/>
        <v>33000</v>
      </c>
      <c r="DQ84" s="23">
        <f t="shared" ca="1" si="133"/>
        <v>129600</v>
      </c>
      <c r="DR84" s="23">
        <f t="shared" ca="1" si="134"/>
        <v>64800</v>
      </c>
      <c r="DS84" s="228">
        <f t="shared" ca="1" si="165"/>
        <v>610200</v>
      </c>
      <c r="DT84" s="93">
        <f t="shared" ca="1" si="166"/>
        <v>1450800</v>
      </c>
      <c r="DU84" s="228">
        <f t="shared" ca="1" si="167"/>
        <v>2117700</v>
      </c>
      <c r="DZ84" s="23">
        <f t="shared" ca="1" si="192"/>
        <v>60000</v>
      </c>
      <c r="EA84" s="23">
        <f t="shared" ca="1" si="193"/>
        <v>30000</v>
      </c>
      <c r="EB84" s="23">
        <f t="shared" ca="1" si="71"/>
        <v>26400</v>
      </c>
      <c r="EC84" s="23">
        <f t="shared" ca="1" si="72"/>
        <v>13200</v>
      </c>
      <c r="ED84" s="23">
        <f t="shared" ca="1" si="97"/>
        <v>120000</v>
      </c>
      <c r="EE84" s="23">
        <f t="shared" ca="1" si="98"/>
        <v>60000</v>
      </c>
      <c r="EF84" s="23">
        <f t="shared" ca="1" si="125"/>
        <v>168000</v>
      </c>
      <c r="EG84" s="23">
        <f t="shared" ca="1" si="126"/>
        <v>84000</v>
      </c>
      <c r="EH84" s="23">
        <f t="shared" ca="1" si="107"/>
        <v>60000</v>
      </c>
      <c r="EI84" s="23">
        <f t="shared" ca="1" si="108"/>
        <v>30000</v>
      </c>
      <c r="EJ84" s="23">
        <f t="shared" ca="1" si="121"/>
        <v>60000</v>
      </c>
      <c r="EK84" s="23">
        <f t="shared" ca="1" si="122"/>
        <v>30000</v>
      </c>
      <c r="EL84" s="23">
        <f t="shared" ca="1" si="131"/>
        <v>120000</v>
      </c>
      <c r="EM84" s="23">
        <f t="shared" ca="1" si="132"/>
        <v>60000</v>
      </c>
      <c r="EN84" s="228">
        <f t="shared" ca="1" si="151"/>
        <v>39600</v>
      </c>
      <c r="EO84" s="93">
        <f t="shared" ca="1" si="152"/>
        <v>489600</v>
      </c>
      <c r="EP84" s="93">
        <f t="shared" ca="1" si="153"/>
        <v>921600</v>
      </c>
    </row>
    <row r="85" spans="1:146" x14ac:dyDescent="0.2">
      <c r="A85" s="172">
        <f ca="1">VLOOKUP($D85,Curves!$A$2:$I$1700,9)</f>
        <v>5.8467383271414999E-2</v>
      </c>
      <c r="B85" s="86">
        <f t="shared" ca="1" si="136"/>
        <v>0.69226619511870779</v>
      </c>
      <c r="C85" s="86">
        <f t="shared" si="137"/>
        <v>30</v>
      </c>
      <c r="D85" s="139">
        <v>39234</v>
      </c>
      <c r="E85" s="173">
        <f ca="1">VLOOKUP($D85,Curves!$A$2:$H$1700,2)*$B85</f>
        <v>2.7794487734016116</v>
      </c>
      <c r="F85" s="172">
        <f ca="1">VLOOKUP($D85,Curves!$A$2:$H$1700,3)*$B85</f>
        <v>0.46381835072953426</v>
      </c>
      <c r="G85" s="172">
        <f ca="1">VLOOKUP($D85,Curves!$A$2:$H$1700,7)*$B85</f>
        <v>-0.16268255585289632</v>
      </c>
      <c r="H85" s="172">
        <f ca="1">VLOOKUP($D85,Curves!$A$2:$H$1700,5)*$B85</f>
        <v>6.922661951187078E-3</v>
      </c>
      <c r="I85" s="172">
        <f ca="1">VLOOKUP($D85,Curves!$A$2:$H$1700,4)*$B85</f>
        <v>-0.24575449926714124</v>
      </c>
      <c r="J85" s="174">
        <f ca="1">VLOOKUP($D85,Curves!$A$2:$H$1700,8)*$B85</f>
        <v>0</v>
      </c>
      <c r="K85" s="172">
        <f t="shared" ca="1" si="138"/>
        <v>21.002707056008528</v>
      </c>
      <c r="L85" s="140">
        <f ca="1">VLOOKUP($D85,Curves!$N$2:$T$2600,2)*$B85</f>
        <v>42.899874564745346</v>
      </c>
      <c r="M85" s="141">
        <f ca="1">VLOOKUP($D85,Curves!$N$2:$T$2600,3)*$B85</f>
        <v>21.449937282372673</v>
      </c>
      <c r="N85" s="181">
        <f t="shared" ca="1" si="139"/>
        <v>1</v>
      </c>
      <c r="O85" s="182">
        <f t="shared" ca="1" si="140"/>
        <v>1</v>
      </c>
      <c r="P85" s="173">
        <f t="shared" ca="1" si="135"/>
        <v>22.845865800512087</v>
      </c>
      <c r="Q85" s="140">
        <f ca="1">VLOOKUP($D85,Curves!$N$2:$T$2600,4)*$B85</f>
        <v>42.899874564745346</v>
      </c>
      <c r="R85" s="141">
        <f ca="1">VLOOKUP($D85,Curves!$N$2:$T$2600,5)*$B85</f>
        <v>21.449937282372673</v>
      </c>
      <c r="S85" s="181">
        <f t="shared" ca="1" si="141"/>
        <v>1</v>
      </c>
      <c r="T85" s="182">
        <f t="shared" ca="1" si="142"/>
        <v>0</v>
      </c>
      <c r="U85" s="151">
        <f t="shared" ca="1" si="143"/>
        <v>21.625746631615364</v>
      </c>
      <c r="V85" s="151">
        <f t="shared" ca="1" si="144"/>
        <v>22.89778576514599</v>
      </c>
      <c r="W85" s="151">
        <f t="shared" ca="1" si="145"/>
        <v>21.002707056008528</v>
      </c>
      <c r="X85" s="343">
        <f ca="1">VLOOKUP($D85,[2]CurveFetch!$D$8:$S$13000,16,0)*$B85</f>
        <v>42.899874564745346</v>
      </c>
      <c r="Y85" s="141">
        <f ca="1">VLOOKUP($D85,Curves!$N$2:$T$2600,7)*$B85</f>
        <v>21.449937282372673</v>
      </c>
      <c r="Z85" s="200">
        <f t="shared" ca="1" si="146"/>
        <v>1</v>
      </c>
      <c r="AA85" s="181">
        <f t="shared" ca="1" si="147"/>
        <v>0</v>
      </c>
      <c r="AB85" s="181">
        <f t="shared" ca="1" si="148"/>
        <v>1</v>
      </c>
      <c r="AC85" s="181">
        <f t="shared" ca="1" si="148"/>
        <v>1</v>
      </c>
      <c r="AD85" s="181">
        <f t="shared" ca="1" si="149"/>
        <v>1</v>
      </c>
      <c r="AE85" s="182">
        <f t="shared" ca="1" si="150"/>
        <v>1</v>
      </c>
      <c r="AF85" s="23">
        <f t="shared" ca="1" si="176"/>
        <v>5880</v>
      </c>
      <c r="AG85" s="23">
        <f t="shared" ca="1" si="177"/>
        <v>5880</v>
      </c>
      <c r="AH85" s="23">
        <f t="shared" ca="1" si="194"/>
        <v>48000</v>
      </c>
      <c r="AI85" s="23">
        <f t="shared" ca="1" si="195"/>
        <v>48000</v>
      </c>
      <c r="AJ85" s="23">
        <f t="shared" ca="1" si="79"/>
        <v>54000</v>
      </c>
      <c r="AK85" s="23">
        <f t="shared" ca="1" si="80"/>
        <v>54000</v>
      </c>
      <c r="AL85" s="23">
        <f t="shared" ca="1" si="89"/>
        <v>60000</v>
      </c>
      <c r="AM85" s="23">
        <f t="shared" ca="1" si="90"/>
        <v>30000</v>
      </c>
      <c r="AN85" s="23">
        <f t="shared" ca="1" si="99"/>
        <v>60000</v>
      </c>
      <c r="AO85" s="23">
        <f t="shared" ca="1" si="100"/>
        <v>30000</v>
      </c>
      <c r="AP85" s="23">
        <f t="shared" ca="1" si="91"/>
        <v>86400</v>
      </c>
      <c r="AQ85" s="23">
        <f t="shared" ca="1" si="92"/>
        <v>30000</v>
      </c>
      <c r="AR85" s="23">
        <f t="shared" ca="1" si="103"/>
        <v>61200</v>
      </c>
      <c r="AS85" s="23">
        <f t="shared" ca="1" si="104"/>
        <v>30600</v>
      </c>
      <c r="AT85" s="23">
        <f t="shared" ca="1" si="123"/>
        <v>132000</v>
      </c>
      <c r="AU85" s="23">
        <f t="shared" ca="1" si="124"/>
        <v>66000</v>
      </c>
      <c r="AV85" s="228">
        <f t="shared" ca="1" si="154"/>
        <v>218160</v>
      </c>
      <c r="AW85" s="26">
        <f t="shared" ca="1" si="155"/>
        <v>711960</v>
      </c>
      <c r="AX85" s="228">
        <f t="shared" ca="1" si="156"/>
        <v>801960</v>
      </c>
      <c r="AY85" s="23">
        <f t="shared" ca="1" si="170"/>
        <v>62400</v>
      </c>
      <c r="AZ85" s="23">
        <f t="shared" ca="1" si="171"/>
        <v>0</v>
      </c>
      <c r="BA85" s="23">
        <f t="shared" ca="1" si="178"/>
        <v>60000</v>
      </c>
      <c r="BB85" s="23">
        <f t="shared" ca="1" si="179"/>
        <v>0</v>
      </c>
      <c r="BC85" s="23">
        <f t="shared" ca="1" si="172"/>
        <v>10560</v>
      </c>
      <c r="BD85" s="23">
        <f t="shared" ca="1" si="173"/>
        <v>0</v>
      </c>
      <c r="BE85" s="23">
        <f t="shared" ca="1" si="180"/>
        <v>6120</v>
      </c>
      <c r="BF85" s="23">
        <f t="shared" ca="1" si="181"/>
        <v>0</v>
      </c>
      <c r="BG85" s="23">
        <f t="shared" ca="1" si="186"/>
        <v>20400</v>
      </c>
      <c r="BH85" s="23">
        <f t="shared" ca="1" si="187"/>
        <v>0</v>
      </c>
      <c r="BI85" s="23">
        <f t="shared" ca="1" si="75"/>
        <v>105600</v>
      </c>
      <c r="BJ85" s="23">
        <f t="shared" ca="1" si="76"/>
        <v>0</v>
      </c>
      <c r="BK85" s="23">
        <f t="shared" ca="1" si="77"/>
        <v>127200</v>
      </c>
      <c r="BL85" s="23">
        <f t="shared" ca="1" si="78"/>
        <v>0</v>
      </c>
      <c r="BM85" s="23">
        <f t="shared" ca="1" si="81"/>
        <v>60000</v>
      </c>
      <c r="BN85" s="23">
        <f t="shared" ca="1" si="82"/>
        <v>0</v>
      </c>
      <c r="BO85" s="23">
        <f t="shared" ca="1" si="101"/>
        <v>63600</v>
      </c>
      <c r="BP85" s="23">
        <f t="shared" ca="1" si="102"/>
        <v>0</v>
      </c>
      <c r="BQ85" s="23">
        <f t="shared" ca="1" si="111"/>
        <v>62400</v>
      </c>
      <c r="BR85" s="23">
        <f t="shared" ca="1" si="112"/>
        <v>0</v>
      </c>
      <c r="BS85" s="23">
        <f t="shared" ca="1" si="127"/>
        <v>132000</v>
      </c>
      <c r="BT85" s="23">
        <f t="shared" ca="1" si="128"/>
        <v>0</v>
      </c>
      <c r="BU85" s="23">
        <f t="shared" ca="1" si="129"/>
        <v>120000</v>
      </c>
      <c r="BV85" s="23">
        <f t="shared" ca="1" si="130"/>
        <v>0</v>
      </c>
      <c r="BW85" s="389">
        <f t="shared" ca="1" si="157"/>
        <v>371880</v>
      </c>
      <c r="BX85" s="224">
        <f t="shared" ca="1" si="158"/>
        <v>623880</v>
      </c>
      <c r="BY85" s="93">
        <f t="shared" ca="1" si="159"/>
        <v>830280</v>
      </c>
      <c r="BZ85" s="23">
        <f t="shared" ca="1" si="184"/>
        <v>125760</v>
      </c>
      <c r="CA85" s="23">
        <f t="shared" ca="1" si="185"/>
        <v>62880</v>
      </c>
      <c r="CB85" s="23">
        <f t="shared" ca="1" si="83"/>
        <v>115200</v>
      </c>
      <c r="CC85" s="23">
        <f t="shared" ca="1" si="84"/>
        <v>57600</v>
      </c>
      <c r="CD85" s="23">
        <f t="shared" ca="1" si="115"/>
        <v>120000</v>
      </c>
      <c r="CE85" s="23">
        <f t="shared" ca="1" si="116"/>
        <v>60000</v>
      </c>
      <c r="CF85" s="228">
        <f t="shared" ca="1" si="160"/>
        <v>188640</v>
      </c>
      <c r="CG85" s="224">
        <f t="shared" ca="1" si="161"/>
        <v>361440</v>
      </c>
      <c r="CH85" s="228">
        <f t="shared" ca="1" si="162"/>
        <v>541440</v>
      </c>
      <c r="CI85" s="23">
        <f t="shared" ca="1" si="163"/>
        <v>65400</v>
      </c>
      <c r="CJ85" s="23">
        <f t="shared" ca="1" si="164"/>
        <v>32700</v>
      </c>
      <c r="CK85" s="23">
        <f t="shared" ca="1" si="168"/>
        <v>62400</v>
      </c>
      <c r="CL85" s="23">
        <f t="shared" ca="1" si="169"/>
        <v>31200</v>
      </c>
      <c r="CM85" s="23">
        <f t="shared" ca="1" si="174"/>
        <v>60000</v>
      </c>
      <c r="CN85" s="23">
        <f t="shared" ca="1" si="175"/>
        <v>30000</v>
      </c>
      <c r="CO85" s="23">
        <f t="shared" ca="1" si="182"/>
        <v>8400</v>
      </c>
      <c r="CP85" s="23">
        <f t="shared" ca="1" si="183"/>
        <v>4200</v>
      </c>
      <c r="CQ85" s="23">
        <f t="shared" ca="1" si="188"/>
        <v>27000</v>
      </c>
      <c r="CR85" s="23">
        <f t="shared" ca="1" si="189"/>
        <v>13500</v>
      </c>
      <c r="CS85" s="23">
        <f t="shared" ca="1" si="190"/>
        <v>15600</v>
      </c>
      <c r="CT85" s="23">
        <f t="shared" ca="1" si="191"/>
        <v>7800</v>
      </c>
      <c r="CU85" s="23">
        <f t="shared" ca="1" si="65"/>
        <v>42000</v>
      </c>
      <c r="CV85" s="23">
        <f t="shared" ca="1" si="66"/>
        <v>21000</v>
      </c>
      <c r="CW85" s="23">
        <f t="shared" ca="1" si="109"/>
        <v>63600</v>
      </c>
      <c r="CX85" s="23">
        <f t="shared" ca="1" si="110"/>
        <v>31800</v>
      </c>
      <c r="CY85" s="23">
        <f t="shared" ca="1" si="67"/>
        <v>72000</v>
      </c>
      <c r="CZ85" s="23">
        <f t="shared" ca="1" si="68"/>
        <v>36000</v>
      </c>
      <c r="DA85" s="23">
        <f t="shared" ca="1" si="85"/>
        <v>99000</v>
      </c>
      <c r="DB85" s="23">
        <f t="shared" ca="1" si="86"/>
        <v>49500</v>
      </c>
      <c r="DC85" s="23"/>
      <c r="DD85" s="23"/>
      <c r="DE85" s="23">
        <f t="shared" ca="1" si="87"/>
        <v>240000</v>
      </c>
      <c r="DF85" s="23">
        <f t="shared" ca="1" si="88"/>
        <v>120000</v>
      </c>
      <c r="DG85" s="23">
        <f t="shared" ca="1" si="93"/>
        <v>120000</v>
      </c>
      <c r="DH85" s="23">
        <f t="shared" ca="1" si="94"/>
        <v>60000</v>
      </c>
      <c r="DI85" s="23">
        <f t="shared" ca="1" si="105"/>
        <v>127200</v>
      </c>
      <c r="DJ85" s="23">
        <f t="shared" ca="1" si="106"/>
        <v>63600</v>
      </c>
      <c r="DK85" s="23">
        <f t="shared" ca="1" si="113"/>
        <v>63600</v>
      </c>
      <c r="DL85" s="23">
        <f t="shared" ca="1" si="114"/>
        <v>31800</v>
      </c>
      <c r="DM85" s="23">
        <f t="shared" ca="1" si="117"/>
        <v>150000</v>
      </c>
      <c r="DN85" s="23">
        <f t="shared" ca="1" si="118"/>
        <v>75000</v>
      </c>
      <c r="DO85" s="23">
        <f t="shared" ca="1" si="119"/>
        <v>66000</v>
      </c>
      <c r="DP85" s="23">
        <f t="shared" ca="1" si="120"/>
        <v>33000</v>
      </c>
      <c r="DQ85" s="23">
        <f t="shared" ca="1" si="133"/>
        <v>129600</v>
      </c>
      <c r="DR85" s="23">
        <f t="shared" ca="1" si="134"/>
        <v>64800</v>
      </c>
      <c r="DS85" s="228">
        <f t="shared" ca="1" si="165"/>
        <v>610200</v>
      </c>
      <c r="DT85" s="93">
        <f t="shared" ca="1" si="166"/>
        <v>1450800</v>
      </c>
      <c r="DU85" s="228">
        <f t="shared" ca="1" si="167"/>
        <v>2117700</v>
      </c>
      <c r="DZ85" s="23">
        <f t="shared" ca="1" si="192"/>
        <v>60000</v>
      </c>
      <c r="EA85" s="23">
        <f t="shared" ca="1" si="193"/>
        <v>30000</v>
      </c>
      <c r="EB85" s="23">
        <f t="shared" ca="1" si="71"/>
        <v>26400</v>
      </c>
      <c r="EC85" s="23">
        <f t="shared" ca="1" si="72"/>
        <v>13200</v>
      </c>
      <c r="ED85" s="23">
        <f t="shared" ca="1" si="97"/>
        <v>120000</v>
      </c>
      <c r="EE85" s="23">
        <f t="shared" ca="1" si="98"/>
        <v>60000</v>
      </c>
      <c r="EF85" s="23">
        <f t="shared" ca="1" si="125"/>
        <v>168000</v>
      </c>
      <c r="EG85" s="23">
        <f t="shared" ca="1" si="126"/>
        <v>84000</v>
      </c>
      <c r="EH85" s="23">
        <f t="shared" ca="1" si="107"/>
        <v>60000</v>
      </c>
      <c r="EI85" s="23">
        <f t="shared" ca="1" si="108"/>
        <v>30000</v>
      </c>
      <c r="EJ85" s="23">
        <f t="shared" ca="1" si="121"/>
        <v>60000</v>
      </c>
      <c r="EK85" s="23">
        <f t="shared" ca="1" si="122"/>
        <v>30000</v>
      </c>
      <c r="EL85" s="23">
        <f t="shared" ca="1" si="131"/>
        <v>120000</v>
      </c>
      <c r="EM85" s="23">
        <f t="shared" ca="1" si="132"/>
        <v>60000</v>
      </c>
      <c r="EN85" s="228">
        <f t="shared" ca="1" si="151"/>
        <v>39600</v>
      </c>
      <c r="EO85" s="93">
        <f t="shared" ca="1" si="152"/>
        <v>489600</v>
      </c>
      <c r="EP85" s="93">
        <f t="shared" ca="1" si="153"/>
        <v>921600</v>
      </c>
    </row>
    <row r="86" spans="1:146" x14ac:dyDescent="0.2">
      <c r="A86" s="172">
        <f ca="1">VLOOKUP($D86,Curves!$A$2:$I$1700,9)</f>
        <v>5.8531939756232998E-2</v>
      </c>
      <c r="B86" s="86">
        <f t="shared" ca="1" si="136"/>
        <v>0.68871788002707435</v>
      </c>
      <c r="C86" s="86">
        <f t="shared" si="137"/>
        <v>31</v>
      </c>
      <c r="D86" s="139">
        <v>39264</v>
      </c>
      <c r="E86" s="173">
        <f ca="1">VLOOKUP($D86,Curves!$A$2:$H$1700,2)*$B86</f>
        <v>2.7858638247095158</v>
      </c>
      <c r="F86" s="172">
        <f ca="1">VLOOKUP($D86,Curves!$A$2:$H$1700,3)*$B86</f>
        <v>0.46144097961813985</v>
      </c>
      <c r="G86" s="172">
        <f ca="1">VLOOKUP($D86,Curves!$A$2:$H$1700,7)*$B86</f>
        <v>-0.16184870180636246</v>
      </c>
      <c r="H86" s="172">
        <f ca="1">VLOOKUP($D86,Curves!$A$2:$H$1700,5)*$B86</f>
        <v>6.8871788002707436E-3</v>
      </c>
      <c r="I86" s="172">
        <f ca="1">VLOOKUP($D86,Curves!$A$2:$H$1700,4)*$B86</f>
        <v>-0.24449484740961139</v>
      </c>
      <c r="J86" s="174">
        <f ca="1">VLOOKUP($D86,Curves!$A$2:$H$1700,8)*$B86</f>
        <v>0</v>
      </c>
      <c r="K86" s="172">
        <f t="shared" ca="1" si="138"/>
        <v>21.060267329749284</v>
      </c>
      <c r="L86" s="140">
        <f ca="1">VLOOKUP($D86,Curves!$N$2:$T$2600,2)*$B86</f>
        <v>45.700081544560526</v>
      </c>
      <c r="M86" s="141">
        <f ca="1">VLOOKUP($D86,Curves!$N$2:$T$2600,3)*$B86</f>
        <v>22.850040772280263</v>
      </c>
      <c r="N86" s="181">
        <f t="shared" ca="1" si="139"/>
        <v>1</v>
      </c>
      <c r="O86" s="182">
        <f t="shared" ca="1" si="140"/>
        <v>1</v>
      </c>
      <c r="P86" s="173">
        <f t="shared" ca="1" si="135"/>
        <v>22.893978685321368</v>
      </c>
      <c r="Q86" s="140">
        <f ca="1">VLOOKUP($D86,Curves!$N$2:$T$2600,4)*$B86</f>
        <v>45.700081544560526</v>
      </c>
      <c r="R86" s="141">
        <f ca="1">VLOOKUP($D86,Curves!$N$2:$T$2600,5)*$B86</f>
        <v>22.850040772280263</v>
      </c>
      <c r="S86" s="181">
        <f t="shared" ca="1" si="141"/>
        <v>1</v>
      </c>
      <c r="T86" s="182">
        <f t="shared" ca="1" si="142"/>
        <v>0</v>
      </c>
      <c r="U86" s="151">
        <f t="shared" ca="1" si="143"/>
        <v>21.680113421773651</v>
      </c>
      <c r="V86" s="151">
        <f t="shared" ca="1" si="144"/>
        <v>22.945632526323401</v>
      </c>
      <c r="W86" s="151">
        <f t="shared" ca="1" si="145"/>
        <v>21.060267329749284</v>
      </c>
      <c r="X86" s="343">
        <f ca="1">VLOOKUP($D86,[2]CurveFetch!$D$8:$S$13000,16,0)*$B86</f>
        <v>45.700081544560526</v>
      </c>
      <c r="Y86" s="141">
        <f ca="1">VLOOKUP($D86,Curves!$N$2:$T$2600,7)*$B86</f>
        <v>22.850040772280263</v>
      </c>
      <c r="Z86" s="200">
        <f t="shared" ca="1" si="146"/>
        <v>1</v>
      </c>
      <c r="AA86" s="181">
        <f t="shared" ca="1" si="147"/>
        <v>1</v>
      </c>
      <c r="AB86" s="181">
        <f t="shared" ca="1" si="148"/>
        <v>1</v>
      </c>
      <c r="AC86" s="181">
        <f t="shared" ca="1" si="148"/>
        <v>1</v>
      </c>
      <c r="AD86" s="181">
        <f t="shared" ca="1" si="149"/>
        <v>1</v>
      </c>
      <c r="AE86" s="182">
        <f t="shared" ca="1" si="150"/>
        <v>1</v>
      </c>
      <c r="AF86" s="23">
        <f t="shared" ca="1" si="176"/>
        <v>5880</v>
      </c>
      <c r="AG86" s="23">
        <f t="shared" ca="1" si="177"/>
        <v>5880</v>
      </c>
      <c r="AH86" s="23">
        <f t="shared" ca="1" si="194"/>
        <v>48000</v>
      </c>
      <c r="AI86" s="23">
        <f t="shared" ca="1" si="195"/>
        <v>48000</v>
      </c>
      <c r="AJ86" s="23">
        <f t="shared" ca="1" si="79"/>
        <v>54000</v>
      </c>
      <c r="AK86" s="23">
        <f t="shared" ca="1" si="80"/>
        <v>54000</v>
      </c>
      <c r="AL86" s="23">
        <f t="shared" ca="1" si="89"/>
        <v>60000</v>
      </c>
      <c r="AM86" s="23">
        <f t="shared" ca="1" si="90"/>
        <v>30000</v>
      </c>
      <c r="AN86" s="23">
        <f t="shared" ca="1" si="99"/>
        <v>60000</v>
      </c>
      <c r="AO86" s="23">
        <f t="shared" ca="1" si="100"/>
        <v>30000</v>
      </c>
      <c r="AP86" s="23">
        <f t="shared" ca="1" si="91"/>
        <v>86400</v>
      </c>
      <c r="AQ86" s="23">
        <f t="shared" ca="1" si="92"/>
        <v>30000</v>
      </c>
      <c r="AR86" s="23">
        <f t="shared" ca="1" si="103"/>
        <v>61200</v>
      </c>
      <c r="AS86" s="23">
        <f t="shared" ca="1" si="104"/>
        <v>30600</v>
      </c>
      <c r="AT86" s="23">
        <f t="shared" ca="1" si="123"/>
        <v>132000</v>
      </c>
      <c r="AU86" s="23">
        <f t="shared" ca="1" si="124"/>
        <v>66000</v>
      </c>
      <c r="AV86" s="228">
        <f t="shared" ca="1" si="154"/>
        <v>218160</v>
      </c>
      <c r="AW86" s="26">
        <f t="shared" ca="1" si="155"/>
        <v>711960</v>
      </c>
      <c r="AX86" s="228">
        <f t="shared" ca="1" si="156"/>
        <v>801960</v>
      </c>
      <c r="AY86" s="23">
        <f t="shared" ca="1" si="170"/>
        <v>62400</v>
      </c>
      <c r="AZ86" s="23">
        <f t="shared" ca="1" si="171"/>
        <v>0</v>
      </c>
      <c r="BA86" s="23">
        <f t="shared" ca="1" si="178"/>
        <v>60000</v>
      </c>
      <c r="BB86" s="23">
        <f t="shared" ca="1" si="179"/>
        <v>0</v>
      </c>
      <c r="BC86" s="23">
        <f t="shared" ca="1" si="172"/>
        <v>10560</v>
      </c>
      <c r="BD86" s="23">
        <f t="shared" ca="1" si="173"/>
        <v>0</v>
      </c>
      <c r="BE86" s="23">
        <f t="shared" ca="1" si="180"/>
        <v>6120</v>
      </c>
      <c r="BF86" s="23">
        <f t="shared" ca="1" si="181"/>
        <v>0</v>
      </c>
      <c r="BG86" s="23">
        <f t="shared" ca="1" si="186"/>
        <v>20400</v>
      </c>
      <c r="BH86" s="23">
        <f t="shared" ca="1" si="187"/>
        <v>0</v>
      </c>
      <c r="BI86" s="23">
        <f t="shared" ca="1" si="75"/>
        <v>105600</v>
      </c>
      <c r="BJ86" s="23">
        <f t="shared" ca="1" si="76"/>
        <v>0</v>
      </c>
      <c r="BK86" s="23">
        <f t="shared" ca="1" si="77"/>
        <v>127200</v>
      </c>
      <c r="BL86" s="23">
        <f t="shared" ca="1" si="78"/>
        <v>0</v>
      </c>
      <c r="BM86" s="23">
        <f t="shared" ca="1" si="81"/>
        <v>60000</v>
      </c>
      <c r="BN86" s="23">
        <f t="shared" ca="1" si="82"/>
        <v>0</v>
      </c>
      <c r="BO86" s="23">
        <f t="shared" ca="1" si="101"/>
        <v>63600</v>
      </c>
      <c r="BP86" s="23">
        <f t="shared" ca="1" si="102"/>
        <v>0</v>
      </c>
      <c r="BQ86" s="23">
        <f t="shared" ca="1" si="111"/>
        <v>62400</v>
      </c>
      <c r="BR86" s="23">
        <f t="shared" ca="1" si="112"/>
        <v>0</v>
      </c>
      <c r="BS86" s="23">
        <f t="shared" ca="1" si="127"/>
        <v>132000</v>
      </c>
      <c r="BT86" s="23">
        <f t="shared" ca="1" si="128"/>
        <v>0</v>
      </c>
      <c r="BU86" s="23">
        <f t="shared" ca="1" si="129"/>
        <v>120000</v>
      </c>
      <c r="BV86" s="23">
        <f t="shared" ca="1" si="130"/>
        <v>0</v>
      </c>
      <c r="BW86" s="389">
        <f t="shared" ca="1" si="157"/>
        <v>371880</v>
      </c>
      <c r="BX86" s="224">
        <f t="shared" ca="1" si="158"/>
        <v>623880</v>
      </c>
      <c r="BY86" s="93">
        <f t="shared" ca="1" si="159"/>
        <v>830280</v>
      </c>
      <c r="BZ86" s="23">
        <f t="shared" ca="1" si="184"/>
        <v>125760</v>
      </c>
      <c r="CA86" s="23">
        <f t="shared" ca="1" si="185"/>
        <v>62880</v>
      </c>
      <c r="CB86" s="23">
        <f t="shared" ca="1" si="83"/>
        <v>115200</v>
      </c>
      <c r="CC86" s="23">
        <f t="shared" ca="1" si="84"/>
        <v>57600</v>
      </c>
      <c r="CD86" s="23">
        <f t="shared" ca="1" si="115"/>
        <v>120000</v>
      </c>
      <c r="CE86" s="23">
        <f t="shared" ca="1" si="116"/>
        <v>60000</v>
      </c>
      <c r="CF86" s="228">
        <f t="shared" ca="1" si="160"/>
        <v>188640</v>
      </c>
      <c r="CG86" s="224">
        <f t="shared" ca="1" si="161"/>
        <v>361440</v>
      </c>
      <c r="CH86" s="228">
        <f t="shared" ca="1" si="162"/>
        <v>541440</v>
      </c>
      <c r="CI86" s="23">
        <f t="shared" ca="1" si="163"/>
        <v>65400</v>
      </c>
      <c r="CJ86" s="23">
        <f t="shared" ca="1" si="164"/>
        <v>32700</v>
      </c>
      <c r="CK86" s="23">
        <f t="shared" ca="1" si="168"/>
        <v>62400</v>
      </c>
      <c r="CL86" s="23">
        <f t="shared" ca="1" si="169"/>
        <v>31200</v>
      </c>
      <c r="CM86" s="23">
        <f t="shared" ca="1" si="174"/>
        <v>60000</v>
      </c>
      <c r="CN86" s="23">
        <f t="shared" ca="1" si="175"/>
        <v>30000</v>
      </c>
      <c r="CO86" s="23">
        <f t="shared" ca="1" si="182"/>
        <v>8400</v>
      </c>
      <c r="CP86" s="23">
        <f t="shared" ca="1" si="183"/>
        <v>4200</v>
      </c>
      <c r="CQ86" s="23">
        <f t="shared" ca="1" si="188"/>
        <v>27000</v>
      </c>
      <c r="CR86" s="23">
        <f t="shared" ca="1" si="189"/>
        <v>13500</v>
      </c>
      <c r="CS86" s="23">
        <f t="shared" ca="1" si="190"/>
        <v>15600</v>
      </c>
      <c r="CT86" s="23">
        <f t="shared" ca="1" si="191"/>
        <v>7800</v>
      </c>
      <c r="CU86" s="23">
        <f t="shared" ref="CU86:CU149" ca="1" si="196">$CU$7*$J$2*$J$5*$AB86</f>
        <v>42000</v>
      </c>
      <c r="CV86" s="23">
        <f t="shared" ref="CV86:CV149" ca="1" si="197">$CU$7*$J$3*$J$5*$AC86</f>
        <v>21000</v>
      </c>
      <c r="CW86" s="23">
        <f t="shared" ca="1" si="109"/>
        <v>63600</v>
      </c>
      <c r="CX86" s="23">
        <f t="shared" ca="1" si="110"/>
        <v>31800</v>
      </c>
      <c r="CY86" s="23">
        <f t="shared" ca="1" si="67"/>
        <v>72000</v>
      </c>
      <c r="CZ86" s="23">
        <f t="shared" ca="1" si="68"/>
        <v>36000</v>
      </c>
      <c r="DA86" s="23">
        <f t="shared" ca="1" si="85"/>
        <v>99000</v>
      </c>
      <c r="DB86" s="23">
        <f t="shared" ca="1" si="86"/>
        <v>49500</v>
      </c>
      <c r="DC86" s="23"/>
      <c r="DD86" s="23"/>
      <c r="DE86" s="23">
        <f t="shared" ca="1" si="87"/>
        <v>240000</v>
      </c>
      <c r="DF86" s="23">
        <f t="shared" ca="1" si="88"/>
        <v>120000</v>
      </c>
      <c r="DG86" s="23">
        <f t="shared" ca="1" si="93"/>
        <v>120000</v>
      </c>
      <c r="DH86" s="23">
        <f t="shared" ca="1" si="94"/>
        <v>60000</v>
      </c>
      <c r="DI86" s="23">
        <f t="shared" ca="1" si="105"/>
        <v>127200</v>
      </c>
      <c r="DJ86" s="23">
        <f t="shared" ca="1" si="106"/>
        <v>63600</v>
      </c>
      <c r="DK86" s="23">
        <f t="shared" ca="1" si="113"/>
        <v>63600</v>
      </c>
      <c r="DL86" s="23">
        <f t="shared" ca="1" si="114"/>
        <v>31800</v>
      </c>
      <c r="DM86" s="23">
        <f t="shared" ca="1" si="117"/>
        <v>150000</v>
      </c>
      <c r="DN86" s="23">
        <f t="shared" ca="1" si="118"/>
        <v>75000</v>
      </c>
      <c r="DO86" s="23">
        <f t="shared" ca="1" si="119"/>
        <v>66000</v>
      </c>
      <c r="DP86" s="23">
        <f t="shared" ca="1" si="120"/>
        <v>33000</v>
      </c>
      <c r="DQ86" s="23">
        <f t="shared" ca="1" si="133"/>
        <v>129600</v>
      </c>
      <c r="DR86" s="23">
        <f t="shared" ca="1" si="134"/>
        <v>64800</v>
      </c>
      <c r="DS86" s="228">
        <f t="shared" ca="1" si="165"/>
        <v>610200</v>
      </c>
      <c r="DT86" s="93">
        <f t="shared" ca="1" si="166"/>
        <v>1450800</v>
      </c>
      <c r="DU86" s="228">
        <f t="shared" ca="1" si="167"/>
        <v>2117700</v>
      </c>
      <c r="DZ86" s="23">
        <f t="shared" ca="1" si="192"/>
        <v>60000</v>
      </c>
      <c r="EA86" s="23">
        <f t="shared" ca="1" si="193"/>
        <v>30000</v>
      </c>
      <c r="EB86" s="23">
        <f t="shared" ca="1" si="71"/>
        <v>26400</v>
      </c>
      <c r="EC86" s="23">
        <f t="shared" ca="1" si="72"/>
        <v>13200</v>
      </c>
      <c r="ED86" s="23">
        <f t="shared" ca="1" si="97"/>
        <v>120000</v>
      </c>
      <c r="EE86" s="23">
        <f t="shared" ca="1" si="98"/>
        <v>60000</v>
      </c>
      <c r="EF86" s="23">
        <f t="shared" ca="1" si="125"/>
        <v>168000</v>
      </c>
      <c r="EG86" s="23">
        <f t="shared" ca="1" si="126"/>
        <v>84000</v>
      </c>
      <c r="EH86" s="23">
        <f t="shared" ca="1" si="107"/>
        <v>60000</v>
      </c>
      <c r="EI86" s="23">
        <f t="shared" ca="1" si="108"/>
        <v>30000</v>
      </c>
      <c r="EJ86" s="23">
        <f t="shared" ca="1" si="121"/>
        <v>60000</v>
      </c>
      <c r="EK86" s="23">
        <f t="shared" ca="1" si="122"/>
        <v>30000</v>
      </c>
      <c r="EL86" s="23">
        <f t="shared" ca="1" si="131"/>
        <v>120000</v>
      </c>
      <c r="EM86" s="23">
        <f t="shared" ca="1" si="132"/>
        <v>60000</v>
      </c>
      <c r="EN86" s="228">
        <f t="shared" ca="1" si="151"/>
        <v>39600</v>
      </c>
      <c r="EO86" s="93">
        <f t="shared" ca="1" si="152"/>
        <v>489600</v>
      </c>
      <c r="EP86" s="93">
        <f t="shared" ca="1" si="153"/>
        <v>921600</v>
      </c>
    </row>
    <row r="87" spans="1:146" x14ac:dyDescent="0.2">
      <c r="A87" s="172">
        <f ca="1">VLOOKUP($D87,Curves!$A$2:$I$1700,9)</f>
        <v>5.8598648125334003E-2</v>
      </c>
      <c r="B87" s="86">
        <f t="shared" ca="1" si="136"/>
        <v>0.68506298748634831</v>
      </c>
      <c r="C87" s="86">
        <f t="shared" si="137"/>
        <v>31</v>
      </c>
      <c r="D87" s="139">
        <v>39295</v>
      </c>
      <c r="E87" s="173">
        <f ca="1">VLOOKUP($D87,Curves!$A$2:$H$1700,2)*$B87</f>
        <v>2.7847810441320062</v>
      </c>
      <c r="F87" s="172">
        <f ca="1">VLOOKUP($D87,Curves!$A$2:$H$1700,3)*$B87</f>
        <v>0.45899220161585341</v>
      </c>
      <c r="G87" s="172">
        <f ca="1">VLOOKUP($D87,Curves!$A$2:$H$1700,7)*$B87</f>
        <v>-0.16098980205929184</v>
      </c>
      <c r="H87" s="172">
        <f ca="1">VLOOKUP($D87,Curves!$A$2:$H$1700,5)*$B87</f>
        <v>6.8506298748634833E-3</v>
      </c>
      <c r="I87" s="172">
        <f ca="1">VLOOKUP($D87,Curves!$A$2:$H$1700,4)*$B87</f>
        <v>-0.24319736055765365</v>
      </c>
      <c r="J87" s="174">
        <f ca="1">VLOOKUP($D87,Curves!$A$2:$H$1700,8)*$B87</f>
        <v>0</v>
      </c>
      <c r="K87" s="172">
        <f t="shared" ca="1" si="138"/>
        <v>21.061877626807643</v>
      </c>
      <c r="L87" s="140">
        <f ca="1">VLOOKUP($D87,Curves!$N$2:$T$2600,2)*$B87</f>
        <v>52.308189928416368</v>
      </c>
      <c r="M87" s="141">
        <f ca="1">VLOOKUP($D87,Curves!$N$2:$T$2600,3)*$B87</f>
        <v>26.154094964208184</v>
      </c>
      <c r="N87" s="181">
        <f t="shared" ca="1" si="139"/>
        <v>1</v>
      </c>
      <c r="O87" s="182">
        <f t="shared" ca="1" si="140"/>
        <v>1</v>
      </c>
      <c r="P87" s="173">
        <f t="shared" ca="1" si="135"/>
        <v>22.885857830990048</v>
      </c>
      <c r="Q87" s="140">
        <f ca="1">VLOOKUP($D87,Curves!$N$2:$T$2600,4)*$B87</f>
        <v>52.308189928416368</v>
      </c>
      <c r="R87" s="141">
        <f ca="1">VLOOKUP($D87,Curves!$N$2:$T$2600,5)*$B87</f>
        <v>26.154094964208184</v>
      </c>
      <c r="S87" s="181">
        <f t="shared" ca="1" si="141"/>
        <v>1</v>
      </c>
      <c r="T87" s="182">
        <f t="shared" ca="1" si="142"/>
        <v>1</v>
      </c>
      <c r="U87" s="151">
        <f t="shared" ca="1" si="143"/>
        <v>21.67843431554536</v>
      </c>
      <c r="V87" s="151">
        <f t="shared" ca="1" si="144"/>
        <v>22.937237555051521</v>
      </c>
      <c r="W87" s="151">
        <f t="shared" ca="1" si="145"/>
        <v>21.061877626807643</v>
      </c>
      <c r="X87" s="343">
        <f ca="1">VLOOKUP($D87,[2]CurveFetch!$D$8:$S$13000,16,0)*$B87</f>
        <v>52.308189928416368</v>
      </c>
      <c r="Y87" s="141">
        <f ca="1">VLOOKUP($D87,Curves!$N$2:$T$2600,7)*$B87</f>
        <v>26.154094964208184</v>
      </c>
      <c r="Z87" s="200">
        <f t="shared" ca="1" si="146"/>
        <v>1</v>
      </c>
      <c r="AA87" s="181">
        <f t="shared" ca="1" si="147"/>
        <v>1</v>
      </c>
      <c r="AB87" s="181">
        <f t="shared" ca="1" si="148"/>
        <v>1</v>
      </c>
      <c r="AC87" s="181">
        <f t="shared" ca="1" si="148"/>
        <v>1</v>
      </c>
      <c r="AD87" s="181">
        <f t="shared" ca="1" si="149"/>
        <v>1</v>
      </c>
      <c r="AE87" s="182">
        <f t="shared" ca="1" si="150"/>
        <v>1</v>
      </c>
      <c r="AF87" s="23">
        <f t="shared" ca="1" si="176"/>
        <v>5880</v>
      </c>
      <c r="AG87" s="23">
        <f t="shared" ca="1" si="177"/>
        <v>5880</v>
      </c>
      <c r="AH87" s="23">
        <f t="shared" ca="1" si="194"/>
        <v>48000</v>
      </c>
      <c r="AI87" s="23">
        <f t="shared" ca="1" si="195"/>
        <v>48000</v>
      </c>
      <c r="AJ87" s="23">
        <f t="shared" ca="1" si="79"/>
        <v>54000</v>
      </c>
      <c r="AK87" s="23">
        <f t="shared" ca="1" si="80"/>
        <v>54000</v>
      </c>
      <c r="AL87" s="23">
        <f t="shared" ca="1" si="89"/>
        <v>60000</v>
      </c>
      <c r="AM87" s="23">
        <f t="shared" ca="1" si="90"/>
        <v>30000</v>
      </c>
      <c r="AN87" s="23">
        <f t="shared" ca="1" si="99"/>
        <v>60000</v>
      </c>
      <c r="AO87" s="23">
        <f t="shared" ca="1" si="100"/>
        <v>30000</v>
      </c>
      <c r="AP87" s="23">
        <f t="shared" ca="1" si="91"/>
        <v>86400</v>
      </c>
      <c r="AQ87" s="23">
        <f t="shared" ca="1" si="92"/>
        <v>30000</v>
      </c>
      <c r="AR87" s="23">
        <f t="shared" ca="1" si="103"/>
        <v>61200</v>
      </c>
      <c r="AS87" s="23">
        <f t="shared" ca="1" si="104"/>
        <v>30600</v>
      </c>
      <c r="AT87" s="23">
        <f t="shared" ca="1" si="123"/>
        <v>132000</v>
      </c>
      <c r="AU87" s="23">
        <f t="shared" ca="1" si="124"/>
        <v>66000</v>
      </c>
      <c r="AV87" s="228">
        <f t="shared" ca="1" si="154"/>
        <v>218160</v>
      </c>
      <c r="AW87" s="26">
        <f t="shared" ca="1" si="155"/>
        <v>711960</v>
      </c>
      <c r="AX87" s="228">
        <f t="shared" ca="1" si="156"/>
        <v>801960</v>
      </c>
      <c r="AY87" s="23">
        <f t="shared" ca="1" si="170"/>
        <v>62400</v>
      </c>
      <c r="AZ87" s="23">
        <f t="shared" ca="1" si="171"/>
        <v>31200</v>
      </c>
      <c r="BA87" s="23">
        <f t="shared" ca="1" si="178"/>
        <v>60000</v>
      </c>
      <c r="BB87" s="23">
        <f t="shared" ca="1" si="179"/>
        <v>30000</v>
      </c>
      <c r="BC87" s="23">
        <f t="shared" ca="1" si="172"/>
        <v>10560</v>
      </c>
      <c r="BD87" s="23">
        <f t="shared" ca="1" si="173"/>
        <v>5280</v>
      </c>
      <c r="BE87" s="23">
        <f t="shared" ca="1" si="180"/>
        <v>6120</v>
      </c>
      <c r="BF87" s="23">
        <f t="shared" ca="1" si="181"/>
        <v>3060</v>
      </c>
      <c r="BG87" s="23">
        <f t="shared" ca="1" si="186"/>
        <v>20400</v>
      </c>
      <c r="BH87" s="23">
        <f t="shared" ca="1" si="187"/>
        <v>10200</v>
      </c>
      <c r="BI87" s="23">
        <f t="shared" ca="1" si="75"/>
        <v>105600</v>
      </c>
      <c r="BJ87" s="23">
        <f t="shared" ca="1" si="76"/>
        <v>52800</v>
      </c>
      <c r="BK87" s="23">
        <f t="shared" ca="1" si="77"/>
        <v>127200</v>
      </c>
      <c r="BL87" s="23">
        <f t="shared" ca="1" si="78"/>
        <v>63600</v>
      </c>
      <c r="BM87" s="23">
        <f t="shared" ca="1" si="81"/>
        <v>60000</v>
      </c>
      <c r="BN87" s="23">
        <f t="shared" ca="1" si="82"/>
        <v>30000</v>
      </c>
      <c r="BO87" s="23">
        <f t="shared" ca="1" si="101"/>
        <v>63600</v>
      </c>
      <c r="BP87" s="23">
        <f t="shared" ca="1" si="102"/>
        <v>31800</v>
      </c>
      <c r="BQ87" s="23">
        <f t="shared" ca="1" si="111"/>
        <v>62400</v>
      </c>
      <c r="BR87" s="23">
        <f t="shared" ca="1" si="112"/>
        <v>31200</v>
      </c>
      <c r="BS87" s="23">
        <f t="shared" ca="1" si="127"/>
        <v>132000</v>
      </c>
      <c r="BT87" s="23">
        <f t="shared" ca="1" si="128"/>
        <v>66000</v>
      </c>
      <c r="BU87" s="23">
        <f t="shared" ca="1" si="129"/>
        <v>120000</v>
      </c>
      <c r="BV87" s="23">
        <f t="shared" ca="1" si="130"/>
        <v>60000</v>
      </c>
      <c r="BW87" s="389">
        <f t="shared" ca="1" si="157"/>
        <v>557820</v>
      </c>
      <c r="BX87" s="224">
        <f t="shared" ca="1" si="158"/>
        <v>935820</v>
      </c>
      <c r="BY87" s="93">
        <f t="shared" ca="1" si="159"/>
        <v>1245420</v>
      </c>
      <c r="BZ87" s="23">
        <f t="shared" ca="1" si="184"/>
        <v>125760</v>
      </c>
      <c r="CA87" s="23">
        <f t="shared" ca="1" si="185"/>
        <v>62880</v>
      </c>
      <c r="CB87" s="23">
        <f t="shared" ca="1" si="83"/>
        <v>115200</v>
      </c>
      <c r="CC87" s="23">
        <f t="shared" ca="1" si="84"/>
        <v>57600</v>
      </c>
      <c r="CD87" s="23">
        <f t="shared" ca="1" si="115"/>
        <v>120000</v>
      </c>
      <c r="CE87" s="23">
        <f t="shared" ca="1" si="116"/>
        <v>60000</v>
      </c>
      <c r="CF87" s="228">
        <f t="shared" ca="1" si="160"/>
        <v>188640</v>
      </c>
      <c r="CG87" s="224">
        <f t="shared" ca="1" si="161"/>
        <v>361440</v>
      </c>
      <c r="CH87" s="228">
        <f t="shared" ca="1" si="162"/>
        <v>541440</v>
      </c>
      <c r="CI87" s="23">
        <f t="shared" ca="1" si="163"/>
        <v>65400</v>
      </c>
      <c r="CJ87" s="23">
        <f t="shared" ca="1" si="164"/>
        <v>32700</v>
      </c>
      <c r="CK87" s="23">
        <f t="shared" ca="1" si="168"/>
        <v>62400</v>
      </c>
      <c r="CL87" s="23">
        <f t="shared" ca="1" si="169"/>
        <v>31200</v>
      </c>
      <c r="CM87" s="23">
        <f t="shared" ca="1" si="174"/>
        <v>60000</v>
      </c>
      <c r="CN87" s="23">
        <f t="shared" ca="1" si="175"/>
        <v>30000</v>
      </c>
      <c r="CO87" s="23">
        <f t="shared" ca="1" si="182"/>
        <v>8400</v>
      </c>
      <c r="CP87" s="23">
        <f t="shared" ca="1" si="183"/>
        <v>4200</v>
      </c>
      <c r="CQ87" s="23">
        <f t="shared" ca="1" si="188"/>
        <v>27000</v>
      </c>
      <c r="CR87" s="23">
        <f t="shared" ca="1" si="189"/>
        <v>13500</v>
      </c>
      <c r="CS87" s="23">
        <f t="shared" ca="1" si="190"/>
        <v>15600</v>
      </c>
      <c r="CT87" s="23">
        <f t="shared" ca="1" si="191"/>
        <v>7800</v>
      </c>
      <c r="CU87" s="23">
        <f t="shared" ca="1" si="196"/>
        <v>42000</v>
      </c>
      <c r="CV87" s="23">
        <f t="shared" ca="1" si="197"/>
        <v>21000</v>
      </c>
      <c r="CW87" s="23">
        <f t="shared" ca="1" si="109"/>
        <v>63600</v>
      </c>
      <c r="CX87" s="23">
        <f t="shared" ca="1" si="110"/>
        <v>31800</v>
      </c>
      <c r="CY87" s="23">
        <f t="shared" ca="1" si="67"/>
        <v>72000</v>
      </c>
      <c r="CZ87" s="23">
        <f t="shared" ca="1" si="68"/>
        <v>36000</v>
      </c>
      <c r="DA87" s="23">
        <f t="shared" ca="1" si="85"/>
        <v>99000</v>
      </c>
      <c r="DB87" s="23">
        <f t="shared" ca="1" si="86"/>
        <v>49500</v>
      </c>
      <c r="DC87" s="23"/>
      <c r="DD87" s="23"/>
      <c r="DE87" s="23">
        <f t="shared" ca="1" si="87"/>
        <v>240000</v>
      </c>
      <c r="DF87" s="23">
        <f t="shared" ca="1" si="88"/>
        <v>120000</v>
      </c>
      <c r="DG87" s="23">
        <f t="shared" ca="1" si="93"/>
        <v>120000</v>
      </c>
      <c r="DH87" s="23">
        <f t="shared" ca="1" si="94"/>
        <v>60000</v>
      </c>
      <c r="DI87" s="23">
        <f t="shared" ca="1" si="105"/>
        <v>127200</v>
      </c>
      <c r="DJ87" s="23">
        <f t="shared" ca="1" si="106"/>
        <v>63600</v>
      </c>
      <c r="DK87" s="23">
        <f t="shared" ca="1" si="113"/>
        <v>63600</v>
      </c>
      <c r="DL87" s="23">
        <f t="shared" ca="1" si="114"/>
        <v>31800</v>
      </c>
      <c r="DM87" s="23">
        <f t="shared" ca="1" si="117"/>
        <v>150000</v>
      </c>
      <c r="DN87" s="23">
        <f t="shared" ca="1" si="118"/>
        <v>75000</v>
      </c>
      <c r="DO87" s="23">
        <f t="shared" ca="1" si="119"/>
        <v>66000</v>
      </c>
      <c r="DP87" s="23">
        <f t="shared" ca="1" si="120"/>
        <v>33000</v>
      </c>
      <c r="DQ87" s="23">
        <f t="shared" ca="1" si="133"/>
        <v>129600</v>
      </c>
      <c r="DR87" s="23">
        <f t="shared" ca="1" si="134"/>
        <v>64800</v>
      </c>
      <c r="DS87" s="228">
        <f t="shared" ca="1" si="165"/>
        <v>610200</v>
      </c>
      <c r="DT87" s="93">
        <f t="shared" ca="1" si="166"/>
        <v>1450800</v>
      </c>
      <c r="DU87" s="228">
        <f t="shared" ca="1" si="167"/>
        <v>2117700</v>
      </c>
      <c r="DZ87" s="23">
        <f t="shared" ca="1" si="192"/>
        <v>60000</v>
      </c>
      <c r="EA87" s="23">
        <f t="shared" ca="1" si="193"/>
        <v>30000</v>
      </c>
      <c r="EB87" s="23">
        <f t="shared" ca="1" si="71"/>
        <v>26400</v>
      </c>
      <c r="EC87" s="23">
        <f t="shared" ca="1" si="72"/>
        <v>13200</v>
      </c>
      <c r="ED87" s="23">
        <f t="shared" ca="1" si="97"/>
        <v>120000</v>
      </c>
      <c r="EE87" s="23">
        <f t="shared" ca="1" si="98"/>
        <v>60000</v>
      </c>
      <c r="EF87" s="23">
        <f t="shared" ca="1" si="125"/>
        <v>168000</v>
      </c>
      <c r="EG87" s="23">
        <f t="shared" ca="1" si="126"/>
        <v>84000</v>
      </c>
      <c r="EH87" s="23">
        <f t="shared" ca="1" si="107"/>
        <v>60000</v>
      </c>
      <c r="EI87" s="23">
        <f t="shared" ca="1" si="108"/>
        <v>30000</v>
      </c>
      <c r="EJ87" s="23">
        <f t="shared" ca="1" si="121"/>
        <v>60000</v>
      </c>
      <c r="EK87" s="23">
        <f t="shared" ca="1" si="122"/>
        <v>30000</v>
      </c>
      <c r="EL87" s="23">
        <f t="shared" ca="1" si="131"/>
        <v>120000</v>
      </c>
      <c r="EM87" s="23">
        <f t="shared" ca="1" si="132"/>
        <v>60000</v>
      </c>
      <c r="EN87" s="228">
        <f t="shared" ca="1" si="151"/>
        <v>39600</v>
      </c>
      <c r="EO87" s="93">
        <f t="shared" ca="1" si="152"/>
        <v>489600</v>
      </c>
      <c r="EP87" s="93">
        <f t="shared" ca="1" si="153"/>
        <v>921600</v>
      </c>
    </row>
    <row r="88" spans="1:146" x14ac:dyDescent="0.2">
      <c r="A88" s="172">
        <f ca="1">VLOOKUP($D88,Curves!$A$2:$I$1700,9)</f>
        <v>5.8665356495913999E-2</v>
      </c>
      <c r="B88" s="86">
        <f t="shared" ca="1" si="136"/>
        <v>0.68142000363916189</v>
      </c>
      <c r="C88" s="86">
        <f t="shared" si="137"/>
        <v>30</v>
      </c>
      <c r="D88" s="139">
        <v>39326</v>
      </c>
      <c r="E88" s="173">
        <f ca="1">VLOOKUP($D88,Curves!$A$2:$H$1700,2)*$B88</f>
        <v>2.7842821348696156</v>
      </c>
      <c r="F88" s="172">
        <f ca="1">VLOOKUP($D88,Curves!$A$2:$H$1700,3)*$B88</f>
        <v>0.4565514024382385</v>
      </c>
      <c r="G88" s="172">
        <f ca="1">VLOOKUP($D88,Curves!$A$2:$H$1700,7)*$B88</f>
        <v>-0.16013370085520304</v>
      </c>
      <c r="H88" s="172">
        <f ca="1">VLOOKUP($D88,Curves!$A$2:$H$1700,5)*$B88</f>
        <v>6.8142000363916192E-3</v>
      </c>
      <c r="I88" s="172">
        <f ca="1">VLOOKUP($D88,Curves!$A$2:$H$1700,4)*$B88</f>
        <v>-0.24190410129190246</v>
      </c>
      <c r="J88" s="174">
        <f ca="1">VLOOKUP($D88,Curves!$A$2:$H$1700,8)*$B88</f>
        <v>0</v>
      </c>
      <c r="K88" s="172">
        <f t="shared" ca="1" si="138"/>
        <v>21.06783525183285</v>
      </c>
      <c r="L88" s="140">
        <f ca="1">VLOOKUP($D88,Curves!$N$2:$T$2600,2)*$B88</f>
        <v>38.401628731086056</v>
      </c>
      <c r="M88" s="141">
        <f ca="1">VLOOKUP($D88,Curves!$N$2:$T$2600,3)*$B88</f>
        <v>19.200814365543028</v>
      </c>
      <c r="N88" s="181">
        <f t="shared" ca="1" si="139"/>
        <v>1</v>
      </c>
      <c r="O88" s="182">
        <f t="shared" ca="1" si="140"/>
        <v>0</v>
      </c>
      <c r="P88" s="173">
        <f t="shared" ca="1" si="135"/>
        <v>22.882116011522118</v>
      </c>
      <c r="Q88" s="140">
        <f ca="1">VLOOKUP($D88,Curves!$N$2:$T$2600,4)*$B88</f>
        <v>38.401628731086056</v>
      </c>
      <c r="R88" s="141">
        <f ca="1">VLOOKUP($D88,Curves!$N$2:$T$2600,5)*$B88</f>
        <v>19.200814365543028</v>
      </c>
      <c r="S88" s="181">
        <f t="shared" ca="1" si="141"/>
        <v>1</v>
      </c>
      <c r="T88" s="182">
        <f t="shared" ca="1" si="142"/>
        <v>0</v>
      </c>
      <c r="U88" s="151">
        <f t="shared" ca="1" si="143"/>
        <v>21.681113255108095</v>
      </c>
      <c r="V88" s="151">
        <f t="shared" ca="1" si="144"/>
        <v>22.933222511795055</v>
      </c>
      <c r="W88" s="151">
        <f t="shared" ca="1" si="145"/>
        <v>21.06783525183285</v>
      </c>
      <c r="X88" s="343">
        <f ca="1">VLOOKUP($D88,[2]CurveFetch!$D$8:$S$13000,16,0)*$B88</f>
        <v>38.401628731086056</v>
      </c>
      <c r="Y88" s="141">
        <f ca="1">VLOOKUP($D88,Curves!$N$2:$T$2600,7)*$B88</f>
        <v>19.200814365543028</v>
      </c>
      <c r="Z88" s="200">
        <f t="shared" ca="1" si="146"/>
        <v>1</v>
      </c>
      <c r="AA88" s="181">
        <f t="shared" ca="1" si="147"/>
        <v>0</v>
      </c>
      <c r="AB88" s="181">
        <f t="shared" ca="1" si="148"/>
        <v>1</v>
      </c>
      <c r="AC88" s="181">
        <f t="shared" ca="1" si="148"/>
        <v>1</v>
      </c>
      <c r="AD88" s="181">
        <f t="shared" ca="1" si="149"/>
        <v>1</v>
      </c>
      <c r="AE88" s="182">
        <f t="shared" ca="1" si="150"/>
        <v>0</v>
      </c>
      <c r="AF88" s="23">
        <f t="shared" ca="1" si="176"/>
        <v>5880</v>
      </c>
      <c r="AG88" s="23">
        <f t="shared" ca="1" si="177"/>
        <v>0</v>
      </c>
      <c r="AH88" s="23">
        <f t="shared" ca="1" si="194"/>
        <v>48000</v>
      </c>
      <c r="AI88" s="23">
        <f t="shared" ca="1" si="195"/>
        <v>0</v>
      </c>
      <c r="AJ88" s="23">
        <f t="shared" ca="1" si="79"/>
        <v>54000</v>
      </c>
      <c r="AK88" s="23">
        <f t="shared" ca="1" si="80"/>
        <v>0</v>
      </c>
      <c r="AL88" s="23">
        <f t="shared" ca="1" si="89"/>
        <v>60000</v>
      </c>
      <c r="AM88" s="23">
        <f t="shared" ca="1" si="90"/>
        <v>0</v>
      </c>
      <c r="AN88" s="23">
        <f t="shared" ca="1" si="99"/>
        <v>60000</v>
      </c>
      <c r="AO88" s="23">
        <f t="shared" ca="1" si="100"/>
        <v>0</v>
      </c>
      <c r="AP88" s="23">
        <f t="shared" ca="1" si="91"/>
        <v>86400</v>
      </c>
      <c r="AQ88" s="23">
        <f t="shared" ca="1" si="92"/>
        <v>0</v>
      </c>
      <c r="AR88" s="23">
        <f t="shared" ca="1" si="103"/>
        <v>61200</v>
      </c>
      <c r="AS88" s="23">
        <f t="shared" ca="1" si="104"/>
        <v>0</v>
      </c>
      <c r="AT88" s="23">
        <f t="shared" ca="1" si="123"/>
        <v>132000</v>
      </c>
      <c r="AU88" s="23">
        <f t="shared" ca="1" si="124"/>
        <v>0</v>
      </c>
      <c r="AV88" s="228">
        <f t="shared" ca="1" si="154"/>
        <v>152280</v>
      </c>
      <c r="AW88" s="26">
        <f t="shared" ca="1" si="155"/>
        <v>447480</v>
      </c>
      <c r="AX88" s="228">
        <f t="shared" ca="1" si="156"/>
        <v>507480</v>
      </c>
      <c r="AY88" s="23">
        <f t="shared" ca="1" si="170"/>
        <v>62400</v>
      </c>
      <c r="AZ88" s="23">
        <f t="shared" ca="1" si="171"/>
        <v>0</v>
      </c>
      <c r="BA88" s="23">
        <f t="shared" ca="1" si="178"/>
        <v>60000</v>
      </c>
      <c r="BB88" s="23">
        <f t="shared" ca="1" si="179"/>
        <v>0</v>
      </c>
      <c r="BC88" s="23">
        <f t="shared" ca="1" si="172"/>
        <v>10560</v>
      </c>
      <c r="BD88" s="23">
        <f t="shared" ca="1" si="173"/>
        <v>0</v>
      </c>
      <c r="BE88" s="23">
        <f t="shared" ca="1" si="180"/>
        <v>6120</v>
      </c>
      <c r="BF88" s="23">
        <f t="shared" ca="1" si="181"/>
        <v>0</v>
      </c>
      <c r="BG88" s="23">
        <f t="shared" ca="1" si="186"/>
        <v>20400</v>
      </c>
      <c r="BH88" s="23">
        <f t="shared" ca="1" si="187"/>
        <v>0</v>
      </c>
      <c r="BI88" s="23">
        <f t="shared" ca="1" si="75"/>
        <v>105600</v>
      </c>
      <c r="BJ88" s="23">
        <f t="shared" ca="1" si="76"/>
        <v>0</v>
      </c>
      <c r="BK88" s="23">
        <f t="shared" ca="1" si="77"/>
        <v>127200</v>
      </c>
      <c r="BL88" s="23">
        <f t="shared" ca="1" si="78"/>
        <v>0</v>
      </c>
      <c r="BM88" s="23">
        <f t="shared" ca="1" si="81"/>
        <v>60000</v>
      </c>
      <c r="BN88" s="23">
        <f t="shared" ca="1" si="82"/>
        <v>0</v>
      </c>
      <c r="BO88" s="23">
        <f t="shared" ca="1" si="101"/>
        <v>63600</v>
      </c>
      <c r="BP88" s="23">
        <f t="shared" ca="1" si="102"/>
        <v>0</v>
      </c>
      <c r="BQ88" s="23">
        <f t="shared" ca="1" si="111"/>
        <v>62400</v>
      </c>
      <c r="BR88" s="23">
        <f t="shared" ca="1" si="112"/>
        <v>0</v>
      </c>
      <c r="BS88" s="23">
        <f t="shared" ca="1" si="127"/>
        <v>132000</v>
      </c>
      <c r="BT88" s="23">
        <f t="shared" ca="1" si="128"/>
        <v>0</v>
      </c>
      <c r="BU88" s="23">
        <f t="shared" ca="1" si="129"/>
        <v>120000</v>
      </c>
      <c r="BV88" s="23">
        <f t="shared" ca="1" si="130"/>
        <v>0</v>
      </c>
      <c r="BW88" s="389">
        <f t="shared" ca="1" si="157"/>
        <v>371880</v>
      </c>
      <c r="BX88" s="224">
        <f t="shared" ca="1" si="158"/>
        <v>623880</v>
      </c>
      <c r="BY88" s="93">
        <f t="shared" ca="1" si="159"/>
        <v>830280</v>
      </c>
      <c r="BZ88" s="23">
        <f t="shared" ca="1" si="184"/>
        <v>125760</v>
      </c>
      <c r="CA88" s="23">
        <f t="shared" ca="1" si="185"/>
        <v>0</v>
      </c>
      <c r="CB88" s="23">
        <f t="shared" ca="1" si="83"/>
        <v>115200</v>
      </c>
      <c r="CC88" s="23">
        <f t="shared" ca="1" si="84"/>
        <v>0</v>
      </c>
      <c r="CD88" s="23">
        <f t="shared" ca="1" si="115"/>
        <v>120000</v>
      </c>
      <c r="CE88" s="23">
        <f t="shared" ca="1" si="116"/>
        <v>0</v>
      </c>
      <c r="CF88" s="228">
        <f t="shared" ca="1" si="160"/>
        <v>125760</v>
      </c>
      <c r="CG88" s="224">
        <f t="shared" ca="1" si="161"/>
        <v>240960</v>
      </c>
      <c r="CH88" s="228">
        <f t="shared" ca="1" si="162"/>
        <v>360960</v>
      </c>
      <c r="CI88" s="23">
        <f t="shared" ca="1" si="163"/>
        <v>65400</v>
      </c>
      <c r="CJ88" s="23">
        <f t="shared" ca="1" si="164"/>
        <v>32700</v>
      </c>
      <c r="CK88" s="23">
        <f t="shared" ca="1" si="168"/>
        <v>62400</v>
      </c>
      <c r="CL88" s="23">
        <f t="shared" ca="1" si="169"/>
        <v>31200</v>
      </c>
      <c r="CM88" s="23">
        <f t="shared" ca="1" si="174"/>
        <v>60000</v>
      </c>
      <c r="CN88" s="23">
        <f t="shared" ca="1" si="175"/>
        <v>30000</v>
      </c>
      <c r="CO88" s="23">
        <f t="shared" ca="1" si="182"/>
        <v>8400</v>
      </c>
      <c r="CP88" s="23">
        <f t="shared" ca="1" si="183"/>
        <v>4200</v>
      </c>
      <c r="CQ88" s="23">
        <f t="shared" ca="1" si="188"/>
        <v>27000</v>
      </c>
      <c r="CR88" s="23">
        <f t="shared" ca="1" si="189"/>
        <v>13500</v>
      </c>
      <c r="CS88" s="23">
        <f t="shared" ca="1" si="190"/>
        <v>15600</v>
      </c>
      <c r="CT88" s="23">
        <f t="shared" ca="1" si="191"/>
        <v>7800</v>
      </c>
      <c r="CU88" s="23">
        <f t="shared" ca="1" si="196"/>
        <v>42000</v>
      </c>
      <c r="CV88" s="23">
        <f t="shared" ca="1" si="197"/>
        <v>21000</v>
      </c>
      <c r="CW88" s="23">
        <f t="shared" ca="1" si="109"/>
        <v>63600</v>
      </c>
      <c r="CX88" s="23">
        <f t="shared" ca="1" si="110"/>
        <v>31800</v>
      </c>
      <c r="CY88" s="23">
        <f t="shared" ca="1" si="67"/>
        <v>72000</v>
      </c>
      <c r="CZ88" s="23">
        <f t="shared" ca="1" si="68"/>
        <v>36000</v>
      </c>
      <c r="DA88" s="23">
        <f t="shared" ca="1" si="85"/>
        <v>99000</v>
      </c>
      <c r="DB88" s="23">
        <f t="shared" ca="1" si="86"/>
        <v>49500</v>
      </c>
      <c r="DC88" s="23"/>
      <c r="DD88" s="23"/>
      <c r="DE88" s="23">
        <f t="shared" ca="1" si="87"/>
        <v>240000</v>
      </c>
      <c r="DF88" s="23">
        <f t="shared" ca="1" si="88"/>
        <v>120000</v>
      </c>
      <c r="DG88" s="23">
        <f t="shared" ca="1" si="93"/>
        <v>120000</v>
      </c>
      <c r="DH88" s="23">
        <f t="shared" ca="1" si="94"/>
        <v>60000</v>
      </c>
      <c r="DI88" s="23">
        <f t="shared" ca="1" si="105"/>
        <v>127200</v>
      </c>
      <c r="DJ88" s="23">
        <f t="shared" ca="1" si="106"/>
        <v>63600</v>
      </c>
      <c r="DK88" s="23">
        <f t="shared" ca="1" si="113"/>
        <v>63600</v>
      </c>
      <c r="DL88" s="23">
        <f t="shared" ca="1" si="114"/>
        <v>31800</v>
      </c>
      <c r="DM88" s="23">
        <f t="shared" ca="1" si="117"/>
        <v>150000</v>
      </c>
      <c r="DN88" s="23">
        <f t="shared" ca="1" si="118"/>
        <v>75000</v>
      </c>
      <c r="DO88" s="23">
        <f t="shared" ca="1" si="119"/>
        <v>66000</v>
      </c>
      <c r="DP88" s="23">
        <f t="shared" ca="1" si="120"/>
        <v>33000</v>
      </c>
      <c r="DQ88" s="23">
        <f t="shared" ca="1" si="133"/>
        <v>129600</v>
      </c>
      <c r="DR88" s="23">
        <f t="shared" ca="1" si="134"/>
        <v>64800</v>
      </c>
      <c r="DS88" s="228">
        <f t="shared" ca="1" si="165"/>
        <v>610200</v>
      </c>
      <c r="DT88" s="93">
        <f t="shared" ca="1" si="166"/>
        <v>1450800</v>
      </c>
      <c r="DU88" s="228">
        <f t="shared" ca="1" si="167"/>
        <v>2117700</v>
      </c>
      <c r="DZ88" s="23">
        <f t="shared" ca="1" si="192"/>
        <v>60000</v>
      </c>
      <c r="EA88" s="23">
        <f t="shared" ca="1" si="193"/>
        <v>30000</v>
      </c>
      <c r="EB88" s="23">
        <f t="shared" ca="1" si="71"/>
        <v>26400</v>
      </c>
      <c r="EC88" s="23">
        <f t="shared" ca="1" si="72"/>
        <v>13200</v>
      </c>
      <c r="ED88" s="23">
        <f t="shared" ca="1" si="97"/>
        <v>120000</v>
      </c>
      <c r="EE88" s="23">
        <f t="shared" ca="1" si="98"/>
        <v>60000</v>
      </c>
      <c r="EF88" s="23">
        <f t="shared" ca="1" si="125"/>
        <v>168000</v>
      </c>
      <c r="EG88" s="23">
        <f t="shared" ca="1" si="126"/>
        <v>84000</v>
      </c>
      <c r="EH88" s="23">
        <f t="shared" ca="1" si="107"/>
        <v>60000</v>
      </c>
      <c r="EI88" s="23">
        <f t="shared" ca="1" si="108"/>
        <v>30000</v>
      </c>
      <c r="EJ88" s="23">
        <f t="shared" ca="1" si="121"/>
        <v>60000</v>
      </c>
      <c r="EK88" s="23">
        <f t="shared" ca="1" si="122"/>
        <v>30000</v>
      </c>
      <c r="EL88" s="23">
        <f t="shared" ca="1" si="131"/>
        <v>120000</v>
      </c>
      <c r="EM88" s="23">
        <f t="shared" ca="1" si="132"/>
        <v>60000</v>
      </c>
      <c r="EN88" s="228">
        <f t="shared" ca="1" si="151"/>
        <v>39600</v>
      </c>
      <c r="EO88" s="93">
        <f t="shared" ca="1" si="152"/>
        <v>489600</v>
      </c>
      <c r="EP88" s="93">
        <f t="shared" ca="1" si="153"/>
        <v>921600</v>
      </c>
    </row>
    <row r="89" spans="1:146" x14ac:dyDescent="0.2">
      <c r="A89" s="172">
        <f ca="1">VLOOKUP($D89,Curves!$A$2:$I$1700,9)</f>
        <v>5.8729912984981002E-2</v>
      </c>
      <c r="B89" s="86">
        <f t="shared" ca="1" si="136"/>
        <v>0.67790588996079404</v>
      </c>
      <c r="C89" s="86">
        <f t="shared" si="137"/>
        <v>31</v>
      </c>
      <c r="D89" s="139">
        <v>39356</v>
      </c>
      <c r="E89" s="173">
        <f ca="1">VLOOKUP($D89,Curves!$A$2:$H$1700,2)*$B89</f>
        <v>2.7902606430786281</v>
      </c>
      <c r="F89" s="172">
        <f ca="1">VLOOKUP($D89,Curves!$A$2:$H$1700,3)*$B89</f>
        <v>0.45419694627373203</v>
      </c>
      <c r="G89" s="172">
        <f ca="1">VLOOKUP($D89,Curves!$A$2:$H$1700,7)*$B89</f>
        <v>-0.15930788414078659</v>
      </c>
      <c r="H89" s="172">
        <f ca="1">VLOOKUP($D89,Curves!$A$2:$H$1700,5)*$B89</f>
        <v>6.7790588996079404E-3</v>
      </c>
      <c r="I89" s="172">
        <f ca="1">VLOOKUP($D89,Curves!$A$2:$H$1700,4)*$B89</f>
        <v>-0.24065659093608188</v>
      </c>
      <c r="J89" s="174">
        <f ca="1">VLOOKUP($D89,Curves!$A$2:$H$1700,8)*$B89</f>
        <v>0</v>
      </c>
      <c r="K89" s="172">
        <f t="shared" ca="1" si="138"/>
        <v>21.122030391069096</v>
      </c>
      <c r="L89" s="140">
        <f ca="1">VLOOKUP($D89,Curves!$N$2:$T$2600,2)*$B89</f>
        <v>44.539027085725138</v>
      </c>
      <c r="M89" s="141">
        <f ca="1">VLOOKUP($D89,Curves!$N$2:$T$2600,3)*$B89</f>
        <v>22.269513542862569</v>
      </c>
      <c r="N89" s="181">
        <f t="shared" ca="1" si="139"/>
        <v>1</v>
      </c>
      <c r="O89" s="182">
        <f t="shared" ca="1" si="140"/>
        <v>1</v>
      </c>
      <c r="P89" s="173">
        <f t="shared" ca="1" si="135"/>
        <v>22.926954823089712</v>
      </c>
      <c r="Q89" s="140">
        <f ca="1">VLOOKUP($D89,Curves!$N$2:$T$2600,4)*$B89</f>
        <v>44.539027085725138</v>
      </c>
      <c r="R89" s="141">
        <f ca="1">VLOOKUP($D89,Curves!$N$2:$T$2600,5)*$B89</f>
        <v>22.269513542862569</v>
      </c>
      <c r="S89" s="181">
        <f t="shared" ca="1" si="141"/>
        <v>1</v>
      </c>
      <c r="T89" s="182">
        <f t="shared" ca="1" si="142"/>
        <v>0</v>
      </c>
      <c r="U89" s="151">
        <f t="shared" ca="1" si="143"/>
        <v>21.732145692033811</v>
      </c>
      <c r="V89" s="151">
        <f t="shared" ca="1" si="144"/>
        <v>22.977797764836769</v>
      </c>
      <c r="W89" s="151">
        <f t="shared" ca="1" si="145"/>
        <v>21.122030391069096</v>
      </c>
      <c r="X89" s="343">
        <f ca="1">VLOOKUP($D89,[2]CurveFetch!$D$8:$S$13000,16,0)*$B89</f>
        <v>44.539027085725138</v>
      </c>
      <c r="Y89" s="141">
        <f ca="1">VLOOKUP($D89,Curves!$N$2:$T$2600,7)*$B89</f>
        <v>22.269513542862569</v>
      </c>
      <c r="Z89" s="200">
        <f t="shared" ca="1" si="146"/>
        <v>1</v>
      </c>
      <c r="AA89" s="181">
        <f t="shared" ca="1" si="147"/>
        <v>1</v>
      </c>
      <c r="AB89" s="181">
        <f t="shared" ca="1" si="148"/>
        <v>1</v>
      </c>
      <c r="AC89" s="181">
        <f t="shared" ca="1" si="148"/>
        <v>1</v>
      </c>
      <c r="AD89" s="181">
        <f t="shared" ca="1" si="149"/>
        <v>1</v>
      </c>
      <c r="AE89" s="182">
        <f t="shared" ca="1" si="150"/>
        <v>1</v>
      </c>
      <c r="AF89" s="23">
        <f t="shared" ca="1" si="176"/>
        <v>5880</v>
      </c>
      <c r="AG89" s="23">
        <f t="shared" ca="1" si="177"/>
        <v>5880</v>
      </c>
      <c r="AH89" s="23">
        <f t="shared" ca="1" si="194"/>
        <v>48000</v>
      </c>
      <c r="AI89" s="23">
        <f t="shared" ca="1" si="195"/>
        <v>48000</v>
      </c>
      <c r="AJ89" s="23">
        <f t="shared" ca="1" si="79"/>
        <v>54000</v>
      </c>
      <c r="AK89" s="23">
        <f t="shared" ca="1" si="80"/>
        <v>54000</v>
      </c>
      <c r="AL89" s="23">
        <f t="shared" ca="1" si="89"/>
        <v>60000</v>
      </c>
      <c r="AM89" s="23">
        <f t="shared" ca="1" si="90"/>
        <v>30000</v>
      </c>
      <c r="AN89" s="23">
        <f t="shared" ca="1" si="99"/>
        <v>60000</v>
      </c>
      <c r="AO89" s="23">
        <f t="shared" ca="1" si="100"/>
        <v>30000</v>
      </c>
      <c r="AP89" s="23">
        <f t="shared" ca="1" si="91"/>
        <v>86400</v>
      </c>
      <c r="AQ89" s="23">
        <f t="shared" ca="1" si="92"/>
        <v>30000</v>
      </c>
      <c r="AR89" s="23">
        <f t="shared" ca="1" si="103"/>
        <v>61200</v>
      </c>
      <c r="AS89" s="23">
        <f t="shared" ca="1" si="104"/>
        <v>30600</v>
      </c>
      <c r="AT89" s="23">
        <f t="shared" ca="1" si="123"/>
        <v>132000</v>
      </c>
      <c r="AU89" s="23">
        <f t="shared" ca="1" si="124"/>
        <v>66000</v>
      </c>
      <c r="AV89" s="228">
        <f t="shared" ca="1" si="154"/>
        <v>218160</v>
      </c>
      <c r="AW89" s="26">
        <f t="shared" ca="1" si="155"/>
        <v>711960</v>
      </c>
      <c r="AX89" s="228">
        <f t="shared" ca="1" si="156"/>
        <v>801960</v>
      </c>
      <c r="AY89" s="23">
        <f t="shared" ca="1" si="170"/>
        <v>62400</v>
      </c>
      <c r="AZ89" s="23">
        <f t="shared" ca="1" si="171"/>
        <v>0</v>
      </c>
      <c r="BA89" s="23">
        <f t="shared" ca="1" si="178"/>
        <v>60000</v>
      </c>
      <c r="BB89" s="23">
        <f t="shared" ca="1" si="179"/>
        <v>0</v>
      </c>
      <c r="BC89" s="23">
        <f t="shared" ca="1" si="172"/>
        <v>10560</v>
      </c>
      <c r="BD89" s="23">
        <f t="shared" ca="1" si="173"/>
        <v>0</v>
      </c>
      <c r="BE89" s="23">
        <f t="shared" ca="1" si="180"/>
        <v>6120</v>
      </c>
      <c r="BF89" s="23">
        <f t="shared" ca="1" si="181"/>
        <v>0</v>
      </c>
      <c r="BG89" s="23">
        <f t="shared" ca="1" si="186"/>
        <v>20400</v>
      </c>
      <c r="BH89" s="23">
        <f t="shared" ca="1" si="187"/>
        <v>0</v>
      </c>
      <c r="BI89" s="23">
        <f t="shared" ca="1" si="75"/>
        <v>105600</v>
      </c>
      <c r="BJ89" s="23">
        <f t="shared" ca="1" si="76"/>
        <v>0</v>
      </c>
      <c r="BK89" s="23">
        <f t="shared" ca="1" si="77"/>
        <v>127200</v>
      </c>
      <c r="BL89" s="23">
        <f t="shared" ca="1" si="78"/>
        <v>0</v>
      </c>
      <c r="BM89" s="23">
        <f t="shared" ca="1" si="81"/>
        <v>60000</v>
      </c>
      <c r="BN89" s="23">
        <f t="shared" ca="1" si="82"/>
        <v>0</v>
      </c>
      <c r="BO89" s="23">
        <f t="shared" ca="1" si="101"/>
        <v>63600</v>
      </c>
      <c r="BP89" s="23">
        <f t="shared" ca="1" si="102"/>
        <v>0</v>
      </c>
      <c r="BQ89" s="23">
        <f t="shared" ca="1" si="111"/>
        <v>62400</v>
      </c>
      <c r="BR89" s="23">
        <f t="shared" ca="1" si="112"/>
        <v>0</v>
      </c>
      <c r="BS89" s="23">
        <f t="shared" ca="1" si="127"/>
        <v>132000</v>
      </c>
      <c r="BT89" s="23">
        <f t="shared" ca="1" si="128"/>
        <v>0</v>
      </c>
      <c r="BU89" s="23">
        <f t="shared" ca="1" si="129"/>
        <v>120000</v>
      </c>
      <c r="BV89" s="23">
        <f t="shared" ca="1" si="130"/>
        <v>0</v>
      </c>
      <c r="BW89" s="389">
        <f t="shared" ca="1" si="157"/>
        <v>371880</v>
      </c>
      <c r="BX89" s="224">
        <f t="shared" ca="1" si="158"/>
        <v>623880</v>
      </c>
      <c r="BY89" s="93">
        <f t="shared" ca="1" si="159"/>
        <v>830280</v>
      </c>
      <c r="BZ89" s="23">
        <f t="shared" ca="1" si="184"/>
        <v>125760</v>
      </c>
      <c r="CA89" s="23">
        <f t="shared" ca="1" si="185"/>
        <v>62880</v>
      </c>
      <c r="CB89" s="23">
        <f t="shared" ca="1" si="83"/>
        <v>115200</v>
      </c>
      <c r="CC89" s="23">
        <f t="shared" ca="1" si="84"/>
        <v>57600</v>
      </c>
      <c r="CD89" s="23">
        <f t="shared" ca="1" si="115"/>
        <v>120000</v>
      </c>
      <c r="CE89" s="23">
        <f t="shared" ca="1" si="116"/>
        <v>60000</v>
      </c>
      <c r="CF89" s="228">
        <f t="shared" ca="1" si="160"/>
        <v>188640</v>
      </c>
      <c r="CG89" s="224">
        <f t="shared" ca="1" si="161"/>
        <v>361440</v>
      </c>
      <c r="CH89" s="228">
        <f t="shared" ca="1" si="162"/>
        <v>541440</v>
      </c>
      <c r="CI89" s="23">
        <f t="shared" ca="1" si="163"/>
        <v>65400</v>
      </c>
      <c r="CJ89" s="23">
        <f t="shared" ca="1" si="164"/>
        <v>32700</v>
      </c>
      <c r="CK89" s="23">
        <f t="shared" ca="1" si="168"/>
        <v>62400</v>
      </c>
      <c r="CL89" s="23">
        <f t="shared" ca="1" si="169"/>
        <v>31200</v>
      </c>
      <c r="CM89" s="23">
        <f t="shared" ca="1" si="174"/>
        <v>60000</v>
      </c>
      <c r="CN89" s="23">
        <f t="shared" ca="1" si="175"/>
        <v>30000</v>
      </c>
      <c r="CO89" s="23">
        <f t="shared" ca="1" si="182"/>
        <v>8400</v>
      </c>
      <c r="CP89" s="23">
        <f t="shared" ca="1" si="183"/>
        <v>4200</v>
      </c>
      <c r="CQ89" s="23">
        <f t="shared" ca="1" si="188"/>
        <v>27000</v>
      </c>
      <c r="CR89" s="23">
        <f t="shared" ca="1" si="189"/>
        <v>13500</v>
      </c>
      <c r="CS89" s="23">
        <f t="shared" ca="1" si="190"/>
        <v>15600</v>
      </c>
      <c r="CT89" s="23">
        <f t="shared" ca="1" si="191"/>
        <v>7800</v>
      </c>
      <c r="CU89" s="23">
        <f t="shared" ca="1" si="196"/>
        <v>42000</v>
      </c>
      <c r="CV89" s="23">
        <f t="shared" ca="1" si="197"/>
        <v>21000</v>
      </c>
      <c r="CW89" s="23">
        <f t="shared" ca="1" si="109"/>
        <v>63600</v>
      </c>
      <c r="CX89" s="23">
        <f t="shared" ca="1" si="110"/>
        <v>31800</v>
      </c>
      <c r="CY89" s="23">
        <f t="shared" ref="CY89:CY152" ca="1" si="198">$CY$7*$J$2*$J$5*$AB89</f>
        <v>72000</v>
      </c>
      <c r="CZ89" s="23">
        <f t="shared" ref="CZ89:CZ152" ca="1" si="199">$CY$7*$J$3*$J$5*$AC89</f>
        <v>36000</v>
      </c>
      <c r="DA89" s="23">
        <f t="shared" ca="1" si="85"/>
        <v>99000</v>
      </c>
      <c r="DB89" s="23">
        <f t="shared" ca="1" si="86"/>
        <v>49500</v>
      </c>
      <c r="DC89" s="23"/>
      <c r="DD89" s="23"/>
      <c r="DE89" s="23">
        <f t="shared" ca="1" si="87"/>
        <v>240000</v>
      </c>
      <c r="DF89" s="23">
        <f t="shared" ca="1" si="88"/>
        <v>120000</v>
      </c>
      <c r="DG89" s="23">
        <f t="shared" ca="1" si="93"/>
        <v>120000</v>
      </c>
      <c r="DH89" s="23">
        <f t="shared" ca="1" si="94"/>
        <v>60000</v>
      </c>
      <c r="DI89" s="23">
        <f t="shared" ca="1" si="105"/>
        <v>127200</v>
      </c>
      <c r="DJ89" s="23">
        <f t="shared" ca="1" si="106"/>
        <v>63600</v>
      </c>
      <c r="DK89" s="23">
        <f t="shared" ca="1" si="113"/>
        <v>63600</v>
      </c>
      <c r="DL89" s="23">
        <f t="shared" ca="1" si="114"/>
        <v>31800</v>
      </c>
      <c r="DM89" s="23">
        <f t="shared" ca="1" si="117"/>
        <v>150000</v>
      </c>
      <c r="DN89" s="23">
        <f t="shared" ca="1" si="118"/>
        <v>75000</v>
      </c>
      <c r="DO89" s="23">
        <f t="shared" ca="1" si="119"/>
        <v>66000</v>
      </c>
      <c r="DP89" s="23">
        <f t="shared" ca="1" si="120"/>
        <v>33000</v>
      </c>
      <c r="DQ89" s="23">
        <f t="shared" ca="1" si="133"/>
        <v>129600</v>
      </c>
      <c r="DR89" s="23">
        <f t="shared" ca="1" si="134"/>
        <v>64800</v>
      </c>
      <c r="DS89" s="228">
        <f t="shared" ca="1" si="165"/>
        <v>610200</v>
      </c>
      <c r="DT89" s="93">
        <f t="shared" ca="1" si="166"/>
        <v>1450800</v>
      </c>
      <c r="DU89" s="228">
        <f t="shared" ca="1" si="167"/>
        <v>2117700</v>
      </c>
      <c r="DZ89" s="23">
        <f t="shared" ca="1" si="192"/>
        <v>60000</v>
      </c>
      <c r="EA89" s="23">
        <f t="shared" ca="1" si="193"/>
        <v>30000</v>
      </c>
      <c r="EB89" s="23">
        <f t="shared" ref="EB89:EB152" ca="1" si="200">$EB$7*$J$2*$J$5*$AB89</f>
        <v>26400</v>
      </c>
      <c r="EC89" s="23">
        <f t="shared" ref="EC89:EC152" ca="1" si="201">$EB$7*$J$3*$J$5*$AC89</f>
        <v>13200</v>
      </c>
      <c r="ED89" s="23">
        <f t="shared" ca="1" si="97"/>
        <v>120000</v>
      </c>
      <c r="EE89" s="23">
        <f t="shared" ca="1" si="98"/>
        <v>60000</v>
      </c>
      <c r="EF89" s="23">
        <f t="shared" ca="1" si="125"/>
        <v>168000</v>
      </c>
      <c r="EG89" s="23">
        <f t="shared" ca="1" si="126"/>
        <v>84000</v>
      </c>
      <c r="EH89" s="23">
        <f t="shared" ca="1" si="107"/>
        <v>60000</v>
      </c>
      <c r="EI89" s="23">
        <f t="shared" ca="1" si="108"/>
        <v>30000</v>
      </c>
      <c r="EJ89" s="23">
        <f t="shared" ca="1" si="121"/>
        <v>60000</v>
      </c>
      <c r="EK89" s="23">
        <f t="shared" ca="1" si="122"/>
        <v>30000</v>
      </c>
      <c r="EL89" s="23">
        <f t="shared" ca="1" si="131"/>
        <v>120000</v>
      </c>
      <c r="EM89" s="23">
        <f t="shared" ca="1" si="132"/>
        <v>60000</v>
      </c>
      <c r="EN89" s="228">
        <f t="shared" ca="1" si="151"/>
        <v>39600</v>
      </c>
      <c r="EO89" s="93">
        <f t="shared" ca="1" si="152"/>
        <v>489600</v>
      </c>
      <c r="EP89" s="93">
        <f t="shared" ca="1" si="153"/>
        <v>921600</v>
      </c>
    </row>
    <row r="90" spans="1:146" x14ac:dyDescent="0.2">
      <c r="A90" s="172">
        <f ca="1">VLOOKUP($D90,Curves!$A$2:$I$1700,9)</f>
        <v>5.8796621358473002E-2</v>
      </c>
      <c r="B90" s="86">
        <f t="shared" ca="1" si="136"/>
        <v>0.67428638816352848</v>
      </c>
      <c r="C90" s="86">
        <f t="shared" si="137"/>
        <v>30</v>
      </c>
      <c r="D90" s="139">
        <v>39387</v>
      </c>
      <c r="E90" s="173">
        <f ca="1">VLOOKUP($D90,Curves!$A$2:$H$1700,2)*$B90</f>
        <v>2.8697628680239773</v>
      </c>
      <c r="F90" s="172">
        <f ca="1">VLOOKUP($D90,Curves!$A$2:$H$1700,3)*$B90</f>
        <v>0.3506289218450348</v>
      </c>
      <c r="G90" s="172">
        <f ca="1">VLOOKUP($D90,Curves!$A$2:$H$1700,7)*$B90</f>
        <v>-0.12811441375107041</v>
      </c>
      <c r="H90" s="172">
        <f ca="1">VLOOKUP($D90,Curves!$A$2:$H$1700,5)*$B90</f>
        <v>6.7428638816352847E-3</v>
      </c>
      <c r="I90" s="172">
        <f ca="1">VLOOKUP($D90,Curves!$A$2:$H$1700,4)*$B90</f>
        <v>-0.19554305256742324</v>
      </c>
      <c r="J90" s="174">
        <f ca="1">VLOOKUP($D90,Curves!$A$2:$H$1700,8)*$B90</f>
        <v>0</v>
      </c>
      <c r="K90" s="172">
        <f t="shared" ca="1" si="138"/>
        <v>22.056648615924157</v>
      </c>
      <c r="L90" s="140">
        <f ca="1">VLOOKUP($D90,Curves!$N$2:$T$2600,2)*$B90</f>
        <v>24.072630915187311</v>
      </c>
      <c r="M90" s="141">
        <f ca="1">VLOOKUP($D90,Curves!$N$2:$T$2600,3)*$B90</f>
        <v>12.036315457593656</v>
      </c>
      <c r="N90" s="181">
        <f t="shared" ca="1" si="139"/>
        <v>1</v>
      </c>
      <c r="O90" s="182">
        <f t="shared" ca="1" si="140"/>
        <v>0</v>
      </c>
      <c r="P90" s="173">
        <f t="shared" ca="1" si="135"/>
        <v>23.52322151017983</v>
      </c>
      <c r="Q90" s="140">
        <f ca="1">VLOOKUP($D90,Curves!$N$2:$T$2600,4)*$B90</f>
        <v>24.072630915187311</v>
      </c>
      <c r="R90" s="141">
        <f ca="1">VLOOKUP($D90,Curves!$N$2:$T$2600,5)*$B90</f>
        <v>12.036315457593656</v>
      </c>
      <c r="S90" s="181">
        <f t="shared" ca="1" si="141"/>
        <v>1</v>
      </c>
      <c r="T90" s="182">
        <f t="shared" ca="1" si="142"/>
        <v>0</v>
      </c>
      <c r="U90" s="151">
        <f t="shared" ca="1" si="143"/>
        <v>22.562363407046803</v>
      </c>
      <c r="V90" s="151">
        <f t="shared" ca="1" si="144"/>
        <v>23.573792989292095</v>
      </c>
      <c r="W90" s="151">
        <f t="shared" ca="1" si="145"/>
        <v>22.056648615924157</v>
      </c>
      <c r="X90" s="343">
        <f ca="1">VLOOKUP($D90,[2]CurveFetch!$D$8:$S$13000,16,0)*$B90</f>
        <v>24.072630915187311</v>
      </c>
      <c r="Y90" s="141">
        <f ca="1">VLOOKUP($D90,Curves!$N$2:$T$2600,7)*$B90</f>
        <v>12.036315457593656</v>
      </c>
      <c r="Z90" s="200">
        <f t="shared" ca="1" si="146"/>
        <v>1</v>
      </c>
      <c r="AA90" s="181">
        <f t="shared" ca="1" si="147"/>
        <v>0</v>
      </c>
      <c r="AB90" s="181">
        <f t="shared" ca="1" si="148"/>
        <v>1</v>
      </c>
      <c r="AC90" s="181">
        <f t="shared" ca="1" si="148"/>
        <v>1</v>
      </c>
      <c r="AD90" s="181">
        <f t="shared" ca="1" si="149"/>
        <v>1</v>
      </c>
      <c r="AE90" s="182">
        <f t="shared" ca="1" si="150"/>
        <v>0</v>
      </c>
      <c r="AF90" s="23">
        <f t="shared" ca="1" si="176"/>
        <v>5880</v>
      </c>
      <c r="AG90" s="23">
        <f t="shared" ca="1" si="177"/>
        <v>0</v>
      </c>
      <c r="AH90" s="23">
        <f t="shared" ca="1" si="194"/>
        <v>48000</v>
      </c>
      <c r="AI90" s="23">
        <f t="shared" ca="1" si="195"/>
        <v>0</v>
      </c>
      <c r="AJ90" s="23">
        <f t="shared" ca="1" si="79"/>
        <v>54000</v>
      </c>
      <c r="AK90" s="23">
        <f t="shared" ca="1" si="80"/>
        <v>0</v>
      </c>
      <c r="AL90" s="23">
        <f t="shared" ca="1" si="89"/>
        <v>60000</v>
      </c>
      <c r="AM90" s="23">
        <f t="shared" ca="1" si="90"/>
        <v>0</v>
      </c>
      <c r="AN90" s="23">
        <f t="shared" ca="1" si="99"/>
        <v>60000</v>
      </c>
      <c r="AO90" s="23">
        <f t="shared" ca="1" si="100"/>
        <v>0</v>
      </c>
      <c r="AP90" s="23">
        <f t="shared" ca="1" si="91"/>
        <v>86400</v>
      </c>
      <c r="AQ90" s="23">
        <f t="shared" ca="1" si="92"/>
        <v>0</v>
      </c>
      <c r="AR90" s="23">
        <f t="shared" ca="1" si="103"/>
        <v>61200</v>
      </c>
      <c r="AS90" s="23">
        <f t="shared" ca="1" si="104"/>
        <v>0</v>
      </c>
      <c r="AT90" s="23">
        <f t="shared" ca="1" si="123"/>
        <v>132000</v>
      </c>
      <c r="AU90" s="23">
        <f t="shared" ca="1" si="124"/>
        <v>0</v>
      </c>
      <c r="AV90" s="228">
        <f t="shared" ca="1" si="154"/>
        <v>152280</v>
      </c>
      <c r="AW90" s="26">
        <f t="shared" ca="1" si="155"/>
        <v>447480</v>
      </c>
      <c r="AX90" s="228">
        <f t="shared" ca="1" si="156"/>
        <v>507480</v>
      </c>
      <c r="AY90" s="23">
        <f t="shared" ca="1" si="170"/>
        <v>62400</v>
      </c>
      <c r="AZ90" s="23">
        <f t="shared" ca="1" si="171"/>
        <v>0</v>
      </c>
      <c r="BA90" s="23">
        <f t="shared" ca="1" si="178"/>
        <v>60000</v>
      </c>
      <c r="BB90" s="23">
        <f t="shared" ca="1" si="179"/>
        <v>0</v>
      </c>
      <c r="BC90" s="23">
        <f t="shared" ca="1" si="172"/>
        <v>10560</v>
      </c>
      <c r="BD90" s="23">
        <f t="shared" ca="1" si="173"/>
        <v>0</v>
      </c>
      <c r="BE90" s="23">
        <f t="shared" ca="1" si="180"/>
        <v>6120</v>
      </c>
      <c r="BF90" s="23">
        <f t="shared" ca="1" si="181"/>
        <v>0</v>
      </c>
      <c r="BG90" s="23">
        <f t="shared" ca="1" si="186"/>
        <v>20400</v>
      </c>
      <c r="BH90" s="23">
        <f t="shared" ca="1" si="187"/>
        <v>0</v>
      </c>
      <c r="BI90" s="23">
        <f t="shared" ref="BI90:BI153" ca="1" si="202">$BI$7*$J$2*$J$5*$S90</f>
        <v>105600</v>
      </c>
      <c r="BJ90" s="23">
        <f t="shared" ref="BJ90:BJ153" ca="1" si="203">$BI$7*$J$3*$J$5*$T90</f>
        <v>0</v>
      </c>
      <c r="BK90" s="23">
        <f t="shared" ref="BK90:BK153" ca="1" si="204">$BK$7*$J$2*$J$5*$S90</f>
        <v>127200</v>
      </c>
      <c r="BL90" s="23">
        <f t="shared" ref="BL90:BL153" ca="1" si="205">$BK$7*$J$3*$J$5*$T90</f>
        <v>0</v>
      </c>
      <c r="BM90" s="23">
        <f t="shared" ca="1" si="81"/>
        <v>60000</v>
      </c>
      <c r="BN90" s="23">
        <f t="shared" ca="1" si="82"/>
        <v>0</v>
      </c>
      <c r="BO90" s="23">
        <f t="shared" ca="1" si="101"/>
        <v>63600</v>
      </c>
      <c r="BP90" s="23">
        <f t="shared" ca="1" si="102"/>
        <v>0</v>
      </c>
      <c r="BQ90" s="23">
        <f t="shared" ca="1" si="111"/>
        <v>62400</v>
      </c>
      <c r="BR90" s="23">
        <f t="shared" ca="1" si="112"/>
        <v>0</v>
      </c>
      <c r="BS90" s="23">
        <f t="shared" ca="1" si="127"/>
        <v>132000</v>
      </c>
      <c r="BT90" s="23">
        <f t="shared" ca="1" si="128"/>
        <v>0</v>
      </c>
      <c r="BU90" s="23">
        <f t="shared" ca="1" si="129"/>
        <v>120000</v>
      </c>
      <c r="BV90" s="23">
        <f t="shared" ca="1" si="130"/>
        <v>0</v>
      </c>
      <c r="BW90" s="389">
        <f t="shared" ca="1" si="157"/>
        <v>371880</v>
      </c>
      <c r="BX90" s="224">
        <f t="shared" ca="1" si="158"/>
        <v>623880</v>
      </c>
      <c r="BY90" s="93">
        <f t="shared" ca="1" si="159"/>
        <v>830280</v>
      </c>
      <c r="BZ90" s="23">
        <f t="shared" ca="1" si="184"/>
        <v>125760</v>
      </c>
      <c r="CA90" s="23">
        <f t="shared" ca="1" si="185"/>
        <v>0</v>
      </c>
      <c r="CB90" s="23">
        <f t="shared" ca="1" si="83"/>
        <v>115200</v>
      </c>
      <c r="CC90" s="23">
        <f t="shared" ca="1" si="84"/>
        <v>0</v>
      </c>
      <c r="CD90" s="23">
        <f t="shared" ca="1" si="115"/>
        <v>120000</v>
      </c>
      <c r="CE90" s="23">
        <f t="shared" ca="1" si="116"/>
        <v>0</v>
      </c>
      <c r="CF90" s="228">
        <f t="shared" ca="1" si="160"/>
        <v>125760</v>
      </c>
      <c r="CG90" s="224">
        <f t="shared" ca="1" si="161"/>
        <v>240960</v>
      </c>
      <c r="CH90" s="228">
        <f t="shared" ca="1" si="162"/>
        <v>360960</v>
      </c>
      <c r="CI90" s="23">
        <f t="shared" ca="1" si="163"/>
        <v>65400</v>
      </c>
      <c r="CJ90" s="23">
        <f t="shared" ca="1" si="164"/>
        <v>32700</v>
      </c>
      <c r="CK90" s="23">
        <f t="shared" ca="1" si="168"/>
        <v>62400</v>
      </c>
      <c r="CL90" s="23">
        <f t="shared" ca="1" si="169"/>
        <v>31200</v>
      </c>
      <c r="CM90" s="23">
        <f t="shared" ca="1" si="174"/>
        <v>60000</v>
      </c>
      <c r="CN90" s="23">
        <f t="shared" ca="1" si="175"/>
        <v>30000</v>
      </c>
      <c r="CO90" s="23">
        <f t="shared" ca="1" si="182"/>
        <v>8400</v>
      </c>
      <c r="CP90" s="23">
        <f t="shared" ca="1" si="183"/>
        <v>4200</v>
      </c>
      <c r="CQ90" s="23">
        <f t="shared" ca="1" si="188"/>
        <v>27000</v>
      </c>
      <c r="CR90" s="23">
        <f t="shared" ca="1" si="189"/>
        <v>13500</v>
      </c>
      <c r="CS90" s="23">
        <f t="shared" ca="1" si="190"/>
        <v>15600</v>
      </c>
      <c r="CT90" s="23">
        <f t="shared" ca="1" si="191"/>
        <v>7800</v>
      </c>
      <c r="CU90" s="23">
        <f t="shared" ca="1" si="196"/>
        <v>42000</v>
      </c>
      <c r="CV90" s="23">
        <f t="shared" ca="1" si="197"/>
        <v>21000</v>
      </c>
      <c r="CW90" s="23">
        <f t="shared" ca="1" si="109"/>
        <v>63600</v>
      </c>
      <c r="CX90" s="23">
        <f t="shared" ca="1" si="110"/>
        <v>31800</v>
      </c>
      <c r="CY90" s="23">
        <f t="shared" ca="1" si="198"/>
        <v>72000</v>
      </c>
      <c r="CZ90" s="23">
        <f t="shared" ca="1" si="199"/>
        <v>36000</v>
      </c>
      <c r="DA90" s="23">
        <f t="shared" ca="1" si="85"/>
        <v>99000</v>
      </c>
      <c r="DB90" s="23">
        <f t="shared" ca="1" si="86"/>
        <v>49500</v>
      </c>
      <c r="DC90" s="23"/>
      <c r="DD90" s="23"/>
      <c r="DE90" s="23">
        <f t="shared" ca="1" si="87"/>
        <v>240000</v>
      </c>
      <c r="DF90" s="23">
        <f t="shared" ca="1" si="88"/>
        <v>120000</v>
      </c>
      <c r="DG90" s="23">
        <f t="shared" ca="1" si="93"/>
        <v>120000</v>
      </c>
      <c r="DH90" s="23">
        <f t="shared" ca="1" si="94"/>
        <v>60000</v>
      </c>
      <c r="DI90" s="23">
        <f t="shared" ca="1" si="105"/>
        <v>127200</v>
      </c>
      <c r="DJ90" s="23">
        <f t="shared" ca="1" si="106"/>
        <v>63600</v>
      </c>
      <c r="DK90" s="23">
        <f t="shared" ca="1" si="113"/>
        <v>63600</v>
      </c>
      <c r="DL90" s="23">
        <f t="shared" ca="1" si="114"/>
        <v>31800</v>
      </c>
      <c r="DM90" s="23">
        <f t="shared" ca="1" si="117"/>
        <v>150000</v>
      </c>
      <c r="DN90" s="23">
        <f t="shared" ca="1" si="118"/>
        <v>75000</v>
      </c>
      <c r="DO90" s="23">
        <f t="shared" ca="1" si="119"/>
        <v>66000</v>
      </c>
      <c r="DP90" s="23">
        <f t="shared" ca="1" si="120"/>
        <v>33000</v>
      </c>
      <c r="DQ90" s="23">
        <f t="shared" ca="1" si="133"/>
        <v>129600</v>
      </c>
      <c r="DR90" s="23">
        <f t="shared" ca="1" si="134"/>
        <v>64800</v>
      </c>
      <c r="DS90" s="228">
        <f t="shared" ca="1" si="165"/>
        <v>610200</v>
      </c>
      <c r="DT90" s="93">
        <f t="shared" ca="1" si="166"/>
        <v>1450800</v>
      </c>
      <c r="DU90" s="228">
        <f t="shared" ca="1" si="167"/>
        <v>2117700</v>
      </c>
      <c r="DZ90" s="23">
        <f t="shared" ca="1" si="192"/>
        <v>60000</v>
      </c>
      <c r="EA90" s="23">
        <f t="shared" ca="1" si="193"/>
        <v>30000</v>
      </c>
      <c r="EB90" s="23">
        <f t="shared" ca="1" si="200"/>
        <v>26400</v>
      </c>
      <c r="EC90" s="23">
        <f t="shared" ca="1" si="201"/>
        <v>13200</v>
      </c>
      <c r="ED90" s="23">
        <f t="shared" ca="1" si="97"/>
        <v>120000</v>
      </c>
      <c r="EE90" s="23">
        <f t="shared" ca="1" si="98"/>
        <v>60000</v>
      </c>
      <c r="EF90" s="23">
        <f t="shared" ca="1" si="125"/>
        <v>168000</v>
      </c>
      <c r="EG90" s="23">
        <f t="shared" ca="1" si="126"/>
        <v>84000</v>
      </c>
      <c r="EH90" s="23">
        <f t="shared" ca="1" si="107"/>
        <v>60000</v>
      </c>
      <c r="EI90" s="23">
        <f t="shared" ca="1" si="108"/>
        <v>30000</v>
      </c>
      <c r="EJ90" s="23">
        <f t="shared" ca="1" si="121"/>
        <v>60000</v>
      </c>
      <c r="EK90" s="23">
        <f t="shared" ca="1" si="122"/>
        <v>30000</v>
      </c>
      <c r="EL90" s="23">
        <f t="shared" ca="1" si="131"/>
        <v>120000</v>
      </c>
      <c r="EM90" s="23">
        <f t="shared" ca="1" si="132"/>
        <v>60000</v>
      </c>
      <c r="EN90" s="228">
        <f t="shared" ca="1" si="151"/>
        <v>39600</v>
      </c>
      <c r="EO90" s="93">
        <f t="shared" ca="1" si="152"/>
        <v>489600</v>
      </c>
      <c r="EP90" s="93">
        <f t="shared" ca="1" si="153"/>
        <v>921600</v>
      </c>
    </row>
    <row r="91" spans="1:146" x14ac:dyDescent="0.2">
      <c r="A91" s="172">
        <f ca="1">VLOOKUP($D91,Curves!$A$2:$I$1700,9)</f>
        <v>5.8861177850357001E-2</v>
      </c>
      <c r="B91" s="86">
        <f t="shared" ca="1" si="136"/>
        <v>0.67079502932193491</v>
      </c>
      <c r="C91" s="86">
        <f t="shared" si="137"/>
        <v>31</v>
      </c>
      <c r="D91" s="139">
        <v>39417</v>
      </c>
      <c r="E91" s="173">
        <f ca="1">VLOOKUP($D91,Curves!$A$2:$H$1700,2)*$B91</f>
        <v>2.9387530234593968</v>
      </c>
      <c r="F91" s="172">
        <f ca="1">VLOOKUP($D91,Curves!$A$2:$H$1700,3)*$B91</f>
        <v>0.34881341524740617</v>
      </c>
      <c r="G91" s="172">
        <f ca="1">VLOOKUP($D91,Curves!$A$2:$H$1700,7)*$B91</f>
        <v>-0.12745105557116762</v>
      </c>
      <c r="H91" s="172">
        <f ca="1">VLOOKUP($D91,Curves!$A$2:$H$1700,5)*$B91</f>
        <v>6.7079502932193488E-3</v>
      </c>
      <c r="I91" s="172">
        <f ca="1">VLOOKUP($D91,Curves!$A$2:$H$1700,4)*$B91</f>
        <v>-0.19453055850336112</v>
      </c>
      <c r="J91" s="174">
        <f ca="1">VLOOKUP($D91,Curves!$A$2:$H$1700,8)*$B91</f>
        <v>0</v>
      </c>
      <c r="K91" s="172">
        <f t="shared" ca="1" si="138"/>
        <v>22.581668487170266</v>
      </c>
      <c r="L91" s="140">
        <f ca="1">VLOOKUP($D91,Curves!$N$2:$T$2600,2)*$B91</f>
        <v>13.886060822490442</v>
      </c>
      <c r="M91" s="141">
        <f ca="1">VLOOKUP($D91,Curves!$N$2:$T$2600,3)*$B91</f>
        <v>6.9430304112452212</v>
      </c>
      <c r="N91" s="181">
        <f t="shared" ca="1" si="139"/>
        <v>0</v>
      </c>
      <c r="O91" s="182">
        <f t="shared" ca="1" si="140"/>
        <v>0</v>
      </c>
      <c r="P91" s="173">
        <f t="shared" ca="1" si="135"/>
        <v>24.040647675945475</v>
      </c>
      <c r="Q91" s="140">
        <f ca="1">VLOOKUP($D91,Curves!$N$2:$T$2600,4)*$B91</f>
        <v>13.886060822490442</v>
      </c>
      <c r="R91" s="141">
        <f ca="1">VLOOKUP($D91,Curves!$N$2:$T$2600,5)*$B91</f>
        <v>6.9430304112452212</v>
      </c>
      <c r="S91" s="181">
        <f t="shared" ca="1" si="141"/>
        <v>0</v>
      </c>
      <c r="T91" s="182">
        <f t="shared" ca="1" si="142"/>
        <v>0</v>
      </c>
      <c r="U91" s="151">
        <f t="shared" ca="1" si="143"/>
        <v>23.084764759161722</v>
      </c>
      <c r="V91" s="151">
        <f t="shared" ca="1" si="144"/>
        <v>24.09095730314462</v>
      </c>
      <c r="W91" s="151">
        <f t="shared" ca="1" si="145"/>
        <v>22.581668487170266</v>
      </c>
      <c r="X91" s="343">
        <f ca="1">VLOOKUP($D91,[2]CurveFetch!$D$8:$S$13000,16,0)*$B91</f>
        <v>13.886060822490442</v>
      </c>
      <c r="Y91" s="141">
        <f ca="1">VLOOKUP($D91,Curves!$N$2:$T$2600,7)*$B91</f>
        <v>6.9430304112452212</v>
      </c>
      <c r="Z91" s="200">
        <f t="shared" ca="1" si="146"/>
        <v>0</v>
      </c>
      <c r="AA91" s="181">
        <f t="shared" ca="1" si="147"/>
        <v>0</v>
      </c>
      <c r="AB91" s="181">
        <f t="shared" ca="1" si="148"/>
        <v>0</v>
      </c>
      <c r="AC91" s="181">
        <f t="shared" ca="1" si="148"/>
        <v>0</v>
      </c>
      <c r="AD91" s="181">
        <f t="shared" ca="1" si="149"/>
        <v>0</v>
      </c>
      <c r="AE91" s="182">
        <f t="shared" ca="1" si="150"/>
        <v>0</v>
      </c>
      <c r="AF91" s="23">
        <f t="shared" ca="1" si="176"/>
        <v>0</v>
      </c>
      <c r="AG91" s="23">
        <f t="shared" ca="1" si="177"/>
        <v>0</v>
      </c>
      <c r="AH91" s="23">
        <f t="shared" ca="1" si="194"/>
        <v>0</v>
      </c>
      <c r="AI91" s="23">
        <f t="shared" ca="1" si="195"/>
        <v>0</v>
      </c>
      <c r="AJ91" s="23">
        <f t="shared" ca="1" si="79"/>
        <v>0</v>
      </c>
      <c r="AK91" s="23">
        <f t="shared" ca="1" si="80"/>
        <v>0</v>
      </c>
      <c r="AL91" s="23">
        <f t="shared" ca="1" si="89"/>
        <v>0</v>
      </c>
      <c r="AM91" s="23">
        <f t="shared" ca="1" si="90"/>
        <v>0</v>
      </c>
      <c r="AN91" s="23">
        <f t="shared" ca="1" si="99"/>
        <v>0</v>
      </c>
      <c r="AO91" s="23">
        <f t="shared" ca="1" si="100"/>
        <v>0</v>
      </c>
      <c r="AP91" s="23">
        <f t="shared" ca="1" si="91"/>
        <v>0</v>
      </c>
      <c r="AQ91" s="23">
        <f t="shared" ca="1" si="92"/>
        <v>0</v>
      </c>
      <c r="AR91" s="23">
        <f t="shared" ca="1" si="103"/>
        <v>0</v>
      </c>
      <c r="AS91" s="23">
        <f t="shared" ca="1" si="104"/>
        <v>0</v>
      </c>
      <c r="AT91" s="23">
        <f t="shared" ca="1" si="123"/>
        <v>0</v>
      </c>
      <c r="AU91" s="23">
        <f t="shared" ca="1" si="124"/>
        <v>0</v>
      </c>
      <c r="AV91" s="228">
        <f t="shared" ca="1" si="154"/>
        <v>0</v>
      </c>
      <c r="AW91" s="26">
        <f t="shared" ca="1" si="155"/>
        <v>0</v>
      </c>
      <c r="AX91" s="228">
        <f t="shared" ca="1" si="156"/>
        <v>0</v>
      </c>
      <c r="AY91" s="23">
        <f t="shared" ca="1" si="170"/>
        <v>0</v>
      </c>
      <c r="AZ91" s="23">
        <f t="shared" ca="1" si="171"/>
        <v>0</v>
      </c>
      <c r="BA91" s="23">
        <f t="shared" ca="1" si="178"/>
        <v>0</v>
      </c>
      <c r="BB91" s="23">
        <f t="shared" ca="1" si="179"/>
        <v>0</v>
      </c>
      <c r="BC91" s="23">
        <f t="shared" ca="1" si="172"/>
        <v>0</v>
      </c>
      <c r="BD91" s="23">
        <f t="shared" ca="1" si="173"/>
        <v>0</v>
      </c>
      <c r="BE91" s="23">
        <f t="shared" ca="1" si="180"/>
        <v>0</v>
      </c>
      <c r="BF91" s="23">
        <f t="shared" ca="1" si="181"/>
        <v>0</v>
      </c>
      <c r="BG91" s="23">
        <f t="shared" ca="1" si="186"/>
        <v>0</v>
      </c>
      <c r="BH91" s="23">
        <f t="shared" ca="1" si="187"/>
        <v>0</v>
      </c>
      <c r="BI91" s="23">
        <f t="shared" ca="1" si="202"/>
        <v>0</v>
      </c>
      <c r="BJ91" s="23">
        <f t="shared" ca="1" si="203"/>
        <v>0</v>
      </c>
      <c r="BK91" s="23">
        <f t="shared" ca="1" si="204"/>
        <v>0</v>
      </c>
      <c r="BL91" s="23">
        <f t="shared" ca="1" si="205"/>
        <v>0</v>
      </c>
      <c r="BM91" s="23">
        <f t="shared" ca="1" si="81"/>
        <v>0</v>
      </c>
      <c r="BN91" s="23">
        <f t="shared" ca="1" si="82"/>
        <v>0</v>
      </c>
      <c r="BO91" s="23">
        <f t="shared" ca="1" si="101"/>
        <v>0</v>
      </c>
      <c r="BP91" s="23">
        <f t="shared" ca="1" si="102"/>
        <v>0</v>
      </c>
      <c r="BQ91" s="23">
        <f t="shared" ca="1" si="111"/>
        <v>0</v>
      </c>
      <c r="BR91" s="23">
        <f t="shared" ca="1" si="112"/>
        <v>0</v>
      </c>
      <c r="BS91" s="23">
        <f t="shared" ca="1" si="127"/>
        <v>0</v>
      </c>
      <c r="BT91" s="23">
        <f t="shared" ca="1" si="128"/>
        <v>0</v>
      </c>
      <c r="BU91" s="23">
        <f t="shared" ca="1" si="129"/>
        <v>0</v>
      </c>
      <c r="BV91" s="23">
        <f t="shared" ca="1" si="130"/>
        <v>0</v>
      </c>
      <c r="BW91" s="389">
        <f t="shared" ca="1" si="157"/>
        <v>0</v>
      </c>
      <c r="BX91" s="224">
        <f t="shared" ca="1" si="158"/>
        <v>0</v>
      </c>
      <c r="BY91" s="93">
        <f t="shared" ca="1" si="159"/>
        <v>0</v>
      </c>
      <c r="BZ91" s="23">
        <f t="shared" ca="1" si="184"/>
        <v>0</v>
      </c>
      <c r="CA91" s="23">
        <f t="shared" ca="1" si="185"/>
        <v>0</v>
      </c>
      <c r="CB91" s="23">
        <f t="shared" ca="1" si="83"/>
        <v>0</v>
      </c>
      <c r="CC91" s="23">
        <f t="shared" ca="1" si="84"/>
        <v>0</v>
      </c>
      <c r="CD91" s="23">
        <f t="shared" ca="1" si="115"/>
        <v>0</v>
      </c>
      <c r="CE91" s="23">
        <f t="shared" ca="1" si="116"/>
        <v>0</v>
      </c>
      <c r="CF91" s="228">
        <f t="shared" ca="1" si="160"/>
        <v>0</v>
      </c>
      <c r="CG91" s="224">
        <f t="shared" ca="1" si="161"/>
        <v>0</v>
      </c>
      <c r="CH91" s="228">
        <f t="shared" ca="1" si="162"/>
        <v>0</v>
      </c>
      <c r="CI91" s="23">
        <f t="shared" ca="1" si="163"/>
        <v>0</v>
      </c>
      <c r="CJ91" s="23">
        <f t="shared" ca="1" si="164"/>
        <v>0</v>
      </c>
      <c r="CK91" s="23">
        <f t="shared" ca="1" si="168"/>
        <v>0</v>
      </c>
      <c r="CL91" s="23">
        <f t="shared" ca="1" si="169"/>
        <v>0</v>
      </c>
      <c r="CM91" s="23">
        <f t="shared" ca="1" si="174"/>
        <v>0</v>
      </c>
      <c r="CN91" s="23">
        <f t="shared" ca="1" si="175"/>
        <v>0</v>
      </c>
      <c r="CO91" s="23">
        <f t="shared" ca="1" si="182"/>
        <v>0</v>
      </c>
      <c r="CP91" s="23">
        <f t="shared" ca="1" si="183"/>
        <v>0</v>
      </c>
      <c r="CQ91" s="23">
        <f t="shared" ca="1" si="188"/>
        <v>0</v>
      </c>
      <c r="CR91" s="23">
        <f t="shared" ca="1" si="189"/>
        <v>0</v>
      </c>
      <c r="CS91" s="23">
        <f t="shared" ca="1" si="190"/>
        <v>0</v>
      </c>
      <c r="CT91" s="23">
        <f t="shared" ca="1" si="191"/>
        <v>0</v>
      </c>
      <c r="CU91" s="23">
        <f t="shared" ca="1" si="196"/>
        <v>0</v>
      </c>
      <c r="CV91" s="23">
        <f t="shared" ca="1" si="197"/>
        <v>0</v>
      </c>
      <c r="CW91" s="23">
        <f t="shared" ca="1" si="109"/>
        <v>0</v>
      </c>
      <c r="CX91" s="23">
        <f t="shared" ca="1" si="110"/>
        <v>0</v>
      </c>
      <c r="CY91" s="23">
        <f t="shared" ca="1" si="198"/>
        <v>0</v>
      </c>
      <c r="CZ91" s="23">
        <f t="shared" ca="1" si="199"/>
        <v>0</v>
      </c>
      <c r="DA91" s="23">
        <f t="shared" ca="1" si="85"/>
        <v>0</v>
      </c>
      <c r="DB91" s="23">
        <f t="shared" ca="1" si="86"/>
        <v>0</v>
      </c>
      <c r="DC91" s="23"/>
      <c r="DD91" s="23"/>
      <c r="DE91" s="23">
        <f t="shared" ca="1" si="87"/>
        <v>0</v>
      </c>
      <c r="DF91" s="23">
        <f t="shared" ca="1" si="88"/>
        <v>0</v>
      </c>
      <c r="DG91" s="23">
        <f t="shared" ca="1" si="93"/>
        <v>0</v>
      </c>
      <c r="DH91" s="23">
        <f t="shared" ca="1" si="94"/>
        <v>0</v>
      </c>
      <c r="DI91" s="23">
        <f t="shared" ca="1" si="105"/>
        <v>0</v>
      </c>
      <c r="DJ91" s="23">
        <f t="shared" ca="1" si="106"/>
        <v>0</v>
      </c>
      <c r="DK91" s="23">
        <f t="shared" ca="1" si="113"/>
        <v>0</v>
      </c>
      <c r="DL91" s="23">
        <f t="shared" ca="1" si="114"/>
        <v>0</v>
      </c>
      <c r="DM91" s="23">
        <f t="shared" ca="1" si="117"/>
        <v>0</v>
      </c>
      <c r="DN91" s="23">
        <f t="shared" ca="1" si="118"/>
        <v>0</v>
      </c>
      <c r="DO91" s="23">
        <f t="shared" ca="1" si="119"/>
        <v>0</v>
      </c>
      <c r="DP91" s="23">
        <f t="shared" ca="1" si="120"/>
        <v>0</v>
      </c>
      <c r="DQ91" s="23">
        <f t="shared" ca="1" si="133"/>
        <v>0</v>
      </c>
      <c r="DR91" s="23">
        <f t="shared" ca="1" si="134"/>
        <v>0</v>
      </c>
      <c r="DS91" s="228">
        <f t="shared" ca="1" si="165"/>
        <v>0</v>
      </c>
      <c r="DT91" s="93">
        <f t="shared" ca="1" si="166"/>
        <v>0</v>
      </c>
      <c r="DU91" s="228">
        <f t="shared" ca="1" si="167"/>
        <v>0</v>
      </c>
      <c r="DZ91" s="23">
        <f t="shared" ca="1" si="192"/>
        <v>0</v>
      </c>
      <c r="EA91" s="23">
        <f t="shared" ca="1" si="193"/>
        <v>0</v>
      </c>
      <c r="EB91" s="23">
        <f t="shared" ca="1" si="200"/>
        <v>0</v>
      </c>
      <c r="EC91" s="23">
        <f t="shared" ca="1" si="201"/>
        <v>0</v>
      </c>
      <c r="ED91" s="23">
        <f t="shared" ca="1" si="97"/>
        <v>0</v>
      </c>
      <c r="EE91" s="23">
        <f t="shared" ca="1" si="98"/>
        <v>0</v>
      </c>
      <c r="EF91" s="23">
        <f t="shared" ca="1" si="125"/>
        <v>0</v>
      </c>
      <c r="EG91" s="23">
        <f t="shared" ca="1" si="126"/>
        <v>0</v>
      </c>
      <c r="EH91" s="23">
        <f t="shared" ca="1" si="107"/>
        <v>0</v>
      </c>
      <c r="EI91" s="23">
        <f t="shared" ca="1" si="108"/>
        <v>0</v>
      </c>
      <c r="EJ91" s="23">
        <f t="shared" ca="1" si="121"/>
        <v>0</v>
      </c>
      <c r="EK91" s="23">
        <f t="shared" ca="1" si="122"/>
        <v>0</v>
      </c>
      <c r="EL91" s="23">
        <f t="shared" ca="1" si="131"/>
        <v>0</v>
      </c>
      <c r="EM91" s="23">
        <f t="shared" ca="1" si="132"/>
        <v>0</v>
      </c>
      <c r="EN91" s="228">
        <f t="shared" ca="1" si="151"/>
        <v>0</v>
      </c>
      <c r="EO91" s="93">
        <f t="shared" ca="1" si="152"/>
        <v>0</v>
      </c>
      <c r="EP91" s="93">
        <f t="shared" ca="1" si="153"/>
        <v>0</v>
      </c>
    </row>
    <row r="92" spans="1:146" x14ac:dyDescent="0.2">
      <c r="A92" s="172">
        <f ca="1">VLOOKUP($D92,Curves!$A$2:$I$1700,9)</f>
        <v>5.8927886226759998E-2</v>
      </c>
      <c r="B92" s="86">
        <f t="shared" ca="1" si="136"/>
        <v>0.6671990712087944</v>
      </c>
      <c r="C92" s="86">
        <f t="shared" si="137"/>
        <v>31</v>
      </c>
      <c r="D92" s="139">
        <v>39448</v>
      </c>
      <c r="E92" s="173">
        <f ca="1">VLOOKUP($D92,Curves!$A$2:$H$1700,2)*$B92</f>
        <v>2.9990598250835308</v>
      </c>
      <c r="F92" s="172">
        <f ca="1">VLOOKUP($D92,Curves!$A$2:$H$1700,3)*$B92</f>
        <v>0.34694351702857312</v>
      </c>
      <c r="G92" s="172">
        <f ca="1">VLOOKUP($D92,Curves!$A$2:$H$1700,7)*$B92</f>
        <v>-0.12676782352967095</v>
      </c>
      <c r="H92" s="172">
        <f ca="1">VLOOKUP($D92,Curves!$A$2:$H$1700,5)*$B92</f>
        <v>6.6719907120879442E-3</v>
      </c>
      <c r="I92" s="172">
        <f ca="1">VLOOKUP($D92,Curves!$A$2:$H$1700,4)*$B92</f>
        <v>-0.19348773065055036</v>
      </c>
      <c r="J92" s="174">
        <f ca="1">VLOOKUP($D92,Curves!$A$2:$H$1700,8)*$B92</f>
        <v>0</v>
      </c>
      <c r="K92" s="172">
        <f t="shared" ca="1" si="138"/>
        <v>23.041790708247351</v>
      </c>
      <c r="L92" s="140">
        <f ca="1">VLOOKUP($D92,Curves!$N$2:$T$2600,2)*$B92</f>
        <v>34.68781315195946</v>
      </c>
      <c r="M92" s="141">
        <f ca="1">VLOOKUP($D92,Curves!$N$2:$T$2600,3)*$B92</f>
        <v>17.34390657597973</v>
      </c>
      <c r="N92" s="181">
        <f t="shared" ca="1" si="139"/>
        <v>1</v>
      </c>
      <c r="O92" s="182">
        <f t="shared" ca="1" si="140"/>
        <v>0</v>
      </c>
      <c r="P92" s="173">
        <f t="shared" ca="1" si="135"/>
        <v>24.492948688126482</v>
      </c>
      <c r="Q92" s="140">
        <f ca="1">VLOOKUP($D92,Curves!$N$2:$T$2600,4)*$B92</f>
        <v>34.68781315195946</v>
      </c>
      <c r="R92" s="141">
        <f ca="1">VLOOKUP($D92,Curves!$N$2:$T$2600,5)*$B92</f>
        <v>17.34390657597973</v>
      </c>
      <c r="S92" s="181">
        <f t="shared" ca="1" si="141"/>
        <v>1</v>
      </c>
      <c r="T92" s="182">
        <f t="shared" ca="1" si="142"/>
        <v>0</v>
      </c>
      <c r="U92" s="151">
        <f t="shared" ca="1" si="143"/>
        <v>23.54219001165395</v>
      </c>
      <c r="V92" s="151">
        <f t="shared" ca="1" si="144"/>
        <v>24.542988618467138</v>
      </c>
      <c r="W92" s="151">
        <f t="shared" ca="1" si="145"/>
        <v>23.041790708247351</v>
      </c>
      <c r="X92" s="343">
        <f ca="1">VLOOKUP($D92,[2]CurveFetch!$D$8:$S$13000,16,0)*$B92</f>
        <v>34.68781315195946</v>
      </c>
      <c r="Y92" s="141">
        <f ca="1">VLOOKUP($D92,Curves!$N$2:$T$2600,7)*$B92</f>
        <v>17.34390657597973</v>
      </c>
      <c r="Z92" s="200">
        <f t="shared" ca="1" si="146"/>
        <v>1</v>
      </c>
      <c r="AA92" s="181">
        <f t="shared" ca="1" si="147"/>
        <v>0</v>
      </c>
      <c r="AB92" s="181">
        <f t="shared" ca="1" si="148"/>
        <v>1</v>
      </c>
      <c r="AC92" s="181">
        <f t="shared" ca="1" si="148"/>
        <v>1</v>
      </c>
      <c r="AD92" s="181">
        <f t="shared" ca="1" si="149"/>
        <v>1</v>
      </c>
      <c r="AE92" s="182">
        <f t="shared" ca="1" si="150"/>
        <v>0</v>
      </c>
      <c r="AF92" s="23">
        <f t="shared" ca="1" si="176"/>
        <v>5880</v>
      </c>
      <c r="AG92" s="23">
        <f t="shared" ca="1" si="177"/>
        <v>0</v>
      </c>
      <c r="AH92" s="23">
        <f t="shared" ca="1" si="194"/>
        <v>48000</v>
      </c>
      <c r="AI92" s="23">
        <f t="shared" ca="1" si="195"/>
        <v>0</v>
      </c>
      <c r="AJ92" s="23">
        <f t="shared" ref="AJ92:AJ155" ca="1" si="206">$AJ$7*$J$2*$J$5*$N92</f>
        <v>54000</v>
      </c>
      <c r="AK92" s="23">
        <f t="shared" ref="AK92:AK155" ca="1" si="207">$AJ$7*$J$2*$J$5*$O92</f>
        <v>0</v>
      </c>
      <c r="AL92" s="23">
        <f t="shared" ca="1" si="89"/>
        <v>60000</v>
      </c>
      <c r="AM92" s="23">
        <f t="shared" ca="1" si="90"/>
        <v>0</v>
      </c>
      <c r="AN92" s="23">
        <f t="shared" ca="1" si="99"/>
        <v>60000</v>
      </c>
      <c r="AO92" s="23">
        <f t="shared" ca="1" si="100"/>
        <v>0</v>
      </c>
      <c r="AP92" s="23">
        <f t="shared" ca="1" si="91"/>
        <v>86400</v>
      </c>
      <c r="AQ92" s="23">
        <f t="shared" ca="1" si="92"/>
        <v>0</v>
      </c>
      <c r="AR92" s="23">
        <f t="shared" ca="1" si="103"/>
        <v>61200</v>
      </c>
      <c r="AS92" s="23">
        <f t="shared" ca="1" si="104"/>
        <v>0</v>
      </c>
      <c r="AT92" s="23">
        <f t="shared" ca="1" si="123"/>
        <v>132000</v>
      </c>
      <c r="AU92" s="23">
        <f t="shared" ca="1" si="124"/>
        <v>0</v>
      </c>
      <c r="AV92" s="228">
        <f t="shared" ca="1" si="154"/>
        <v>152280</v>
      </c>
      <c r="AW92" s="26">
        <f t="shared" ca="1" si="155"/>
        <v>447480</v>
      </c>
      <c r="AX92" s="228">
        <f t="shared" ca="1" si="156"/>
        <v>507480</v>
      </c>
      <c r="AY92" s="23">
        <f t="shared" ca="1" si="170"/>
        <v>62400</v>
      </c>
      <c r="AZ92" s="23">
        <f t="shared" ca="1" si="171"/>
        <v>0</v>
      </c>
      <c r="BA92" s="23">
        <f t="shared" ca="1" si="178"/>
        <v>60000</v>
      </c>
      <c r="BB92" s="23">
        <f t="shared" ca="1" si="179"/>
        <v>0</v>
      </c>
      <c r="BC92" s="23">
        <f t="shared" ca="1" si="172"/>
        <v>10560</v>
      </c>
      <c r="BD92" s="23">
        <f t="shared" ca="1" si="173"/>
        <v>0</v>
      </c>
      <c r="BE92" s="23">
        <f t="shared" ca="1" si="180"/>
        <v>6120</v>
      </c>
      <c r="BF92" s="23">
        <f t="shared" ca="1" si="181"/>
        <v>0</v>
      </c>
      <c r="BG92" s="23">
        <f t="shared" ca="1" si="186"/>
        <v>20400</v>
      </c>
      <c r="BH92" s="23">
        <f t="shared" ca="1" si="187"/>
        <v>0</v>
      </c>
      <c r="BI92" s="23">
        <f t="shared" ca="1" si="202"/>
        <v>105600</v>
      </c>
      <c r="BJ92" s="23">
        <f t="shared" ca="1" si="203"/>
        <v>0</v>
      </c>
      <c r="BK92" s="23">
        <f t="shared" ca="1" si="204"/>
        <v>127200</v>
      </c>
      <c r="BL92" s="23">
        <f t="shared" ca="1" si="205"/>
        <v>0</v>
      </c>
      <c r="BM92" s="23">
        <f t="shared" ca="1" si="81"/>
        <v>60000</v>
      </c>
      <c r="BN92" s="23">
        <f t="shared" ca="1" si="82"/>
        <v>0</v>
      </c>
      <c r="BO92" s="23">
        <f t="shared" ca="1" si="101"/>
        <v>63600</v>
      </c>
      <c r="BP92" s="23">
        <f t="shared" ca="1" si="102"/>
        <v>0</v>
      </c>
      <c r="BQ92" s="23">
        <f t="shared" ca="1" si="111"/>
        <v>62400</v>
      </c>
      <c r="BR92" s="23">
        <f t="shared" ca="1" si="112"/>
        <v>0</v>
      </c>
      <c r="BS92" s="23">
        <f t="shared" ca="1" si="127"/>
        <v>132000</v>
      </c>
      <c r="BT92" s="23">
        <f t="shared" ca="1" si="128"/>
        <v>0</v>
      </c>
      <c r="BU92" s="23">
        <f t="shared" ca="1" si="129"/>
        <v>120000</v>
      </c>
      <c r="BV92" s="23">
        <f t="shared" ca="1" si="130"/>
        <v>0</v>
      </c>
      <c r="BW92" s="389">
        <f t="shared" ca="1" si="157"/>
        <v>371880</v>
      </c>
      <c r="BX92" s="224">
        <f t="shared" ca="1" si="158"/>
        <v>623880</v>
      </c>
      <c r="BY92" s="93">
        <f t="shared" ca="1" si="159"/>
        <v>830280</v>
      </c>
      <c r="BZ92" s="23">
        <f t="shared" ca="1" si="184"/>
        <v>125760</v>
      </c>
      <c r="CA92" s="23">
        <f t="shared" ca="1" si="185"/>
        <v>0</v>
      </c>
      <c r="CB92" s="23">
        <f t="shared" ca="1" si="83"/>
        <v>115200</v>
      </c>
      <c r="CC92" s="23">
        <f t="shared" ca="1" si="84"/>
        <v>0</v>
      </c>
      <c r="CD92" s="23">
        <f t="shared" ca="1" si="115"/>
        <v>120000</v>
      </c>
      <c r="CE92" s="23">
        <f t="shared" ca="1" si="116"/>
        <v>0</v>
      </c>
      <c r="CF92" s="228">
        <f t="shared" ca="1" si="160"/>
        <v>125760</v>
      </c>
      <c r="CG92" s="224">
        <f t="shared" ca="1" si="161"/>
        <v>240960</v>
      </c>
      <c r="CH92" s="228">
        <f t="shared" ca="1" si="162"/>
        <v>360960</v>
      </c>
      <c r="CI92" s="23">
        <f t="shared" ca="1" si="163"/>
        <v>65400</v>
      </c>
      <c r="CJ92" s="23">
        <f t="shared" ca="1" si="164"/>
        <v>32700</v>
      </c>
      <c r="CK92" s="23">
        <f t="shared" ca="1" si="168"/>
        <v>62400</v>
      </c>
      <c r="CL92" s="23">
        <f t="shared" ca="1" si="169"/>
        <v>31200</v>
      </c>
      <c r="CM92" s="23">
        <f t="shared" ca="1" si="174"/>
        <v>60000</v>
      </c>
      <c r="CN92" s="23">
        <f t="shared" ca="1" si="175"/>
        <v>30000</v>
      </c>
      <c r="CO92" s="23">
        <f t="shared" ca="1" si="182"/>
        <v>8400</v>
      </c>
      <c r="CP92" s="23">
        <f t="shared" ca="1" si="183"/>
        <v>4200</v>
      </c>
      <c r="CQ92" s="23">
        <f t="shared" ca="1" si="188"/>
        <v>27000</v>
      </c>
      <c r="CR92" s="23">
        <f t="shared" ca="1" si="189"/>
        <v>13500</v>
      </c>
      <c r="CS92" s="23">
        <f t="shared" ca="1" si="190"/>
        <v>15600</v>
      </c>
      <c r="CT92" s="23">
        <f t="shared" ca="1" si="191"/>
        <v>7800</v>
      </c>
      <c r="CU92" s="23">
        <f t="shared" ca="1" si="196"/>
        <v>42000</v>
      </c>
      <c r="CV92" s="23">
        <f t="shared" ca="1" si="197"/>
        <v>21000</v>
      </c>
      <c r="CW92" s="23">
        <f t="shared" ca="1" si="109"/>
        <v>63600</v>
      </c>
      <c r="CX92" s="23">
        <f t="shared" ca="1" si="110"/>
        <v>31800</v>
      </c>
      <c r="CY92" s="23">
        <f t="shared" ca="1" si="198"/>
        <v>72000</v>
      </c>
      <c r="CZ92" s="23">
        <f t="shared" ca="1" si="199"/>
        <v>36000</v>
      </c>
      <c r="DA92" s="23">
        <f t="shared" ca="1" si="85"/>
        <v>99000</v>
      </c>
      <c r="DB92" s="23">
        <f t="shared" ca="1" si="86"/>
        <v>49500</v>
      </c>
      <c r="DC92" s="23"/>
      <c r="DD92" s="23"/>
      <c r="DE92" s="23">
        <f t="shared" ca="1" si="87"/>
        <v>240000</v>
      </c>
      <c r="DF92" s="23">
        <f t="shared" ca="1" si="88"/>
        <v>120000</v>
      </c>
      <c r="DG92" s="23">
        <f t="shared" ca="1" si="93"/>
        <v>120000</v>
      </c>
      <c r="DH92" s="23">
        <f t="shared" ca="1" si="94"/>
        <v>60000</v>
      </c>
      <c r="DI92" s="23">
        <f t="shared" ca="1" si="105"/>
        <v>127200</v>
      </c>
      <c r="DJ92" s="23">
        <f t="shared" ca="1" si="106"/>
        <v>63600</v>
      </c>
      <c r="DK92" s="23">
        <f t="shared" ca="1" si="113"/>
        <v>63600</v>
      </c>
      <c r="DL92" s="23">
        <f t="shared" ca="1" si="114"/>
        <v>31800</v>
      </c>
      <c r="DM92" s="23">
        <f t="shared" ca="1" si="117"/>
        <v>150000</v>
      </c>
      <c r="DN92" s="23">
        <f t="shared" ca="1" si="118"/>
        <v>75000</v>
      </c>
      <c r="DO92" s="23">
        <f t="shared" ca="1" si="119"/>
        <v>66000</v>
      </c>
      <c r="DP92" s="23">
        <f t="shared" ca="1" si="120"/>
        <v>33000</v>
      </c>
      <c r="DQ92" s="23">
        <f t="shared" ca="1" si="133"/>
        <v>129600</v>
      </c>
      <c r="DR92" s="23">
        <f t="shared" ca="1" si="134"/>
        <v>64800</v>
      </c>
      <c r="DS92" s="228">
        <f t="shared" ca="1" si="165"/>
        <v>610200</v>
      </c>
      <c r="DT92" s="93">
        <f t="shared" ca="1" si="166"/>
        <v>1450800</v>
      </c>
      <c r="DU92" s="228">
        <f t="shared" ca="1" si="167"/>
        <v>2117700</v>
      </c>
      <c r="DZ92" s="23">
        <f t="shared" ca="1" si="192"/>
        <v>60000</v>
      </c>
      <c r="EA92" s="23">
        <f t="shared" ca="1" si="193"/>
        <v>30000</v>
      </c>
      <c r="EB92" s="23">
        <f t="shared" ca="1" si="200"/>
        <v>26400</v>
      </c>
      <c r="EC92" s="23">
        <f t="shared" ca="1" si="201"/>
        <v>13200</v>
      </c>
      <c r="ED92" s="23">
        <f t="shared" ca="1" si="97"/>
        <v>120000</v>
      </c>
      <c r="EE92" s="23">
        <f t="shared" ca="1" si="98"/>
        <v>60000</v>
      </c>
      <c r="EF92" s="23">
        <f t="shared" ca="1" si="125"/>
        <v>168000</v>
      </c>
      <c r="EG92" s="23">
        <f t="shared" ca="1" si="126"/>
        <v>84000</v>
      </c>
      <c r="EH92" s="23">
        <f t="shared" ca="1" si="107"/>
        <v>60000</v>
      </c>
      <c r="EI92" s="23">
        <f t="shared" ca="1" si="108"/>
        <v>30000</v>
      </c>
      <c r="EJ92" s="23">
        <f t="shared" ca="1" si="121"/>
        <v>60000</v>
      </c>
      <c r="EK92" s="23">
        <f t="shared" ca="1" si="122"/>
        <v>30000</v>
      </c>
      <c r="EL92" s="23">
        <f t="shared" ca="1" si="131"/>
        <v>120000</v>
      </c>
      <c r="EM92" s="23">
        <f t="shared" ca="1" si="132"/>
        <v>60000</v>
      </c>
      <c r="EN92" s="228">
        <f t="shared" ca="1" si="151"/>
        <v>39600</v>
      </c>
      <c r="EO92" s="93">
        <f t="shared" ca="1" si="152"/>
        <v>489600</v>
      </c>
      <c r="EP92" s="93">
        <f t="shared" ca="1" si="153"/>
        <v>921600</v>
      </c>
    </row>
    <row r="93" spans="1:146" x14ac:dyDescent="0.2">
      <c r="A93" s="172">
        <f ca="1">VLOOKUP($D93,Curves!$A$2:$I$1700,9)</f>
        <v>5.8985313288677003E-2</v>
      </c>
      <c r="B93" s="86">
        <f t="shared" ca="1" si="136"/>
        <v>0.66365729633369352</v>
      </c>
      <c r="C93" s="86">
        <f t="shared" si="137"/>
        <v>29</v>
      </c>
      <c r="D93" s="139">
        <v>39479</v>
      </c>
      <c r="E93" s="173">
        <f ca="1">VLOOKUP($D93,Curves!$A$2:$H$1700,2)*$B93</f>
        <v>2.9127918736085809</v>
      </c>
      <c r="F93" s="172">
        <f ca="1">VLOOKUP($D93,Curves!$A$2:$H$1700,3)*$B93</f>
        <v>0.34510179409352065</v>
      </c>
      <c r="G93" s="172">
        <f ca="1">VLOOKUP($D93,Curves!$A$2:$H$1700,7)*$B93</f>
        <v>-0.12609488630340177</v>
      </c>
      <c r="H93" s="172">
        <f ca="1">VLOOKUP($D93,Curves!$A$2:$H$1700,5)*$B93</f>
        <v>6.6365729633369357E-3</v>
      </c>
      <c r="I93" s="172">
        <f ca="1">VLOOKUP($D93,Curves!$A$2:$H$1700,4)*$B93</f>
        <v>-0.19246061593677111</v>
      </c>
      <c r="J93" s="174">
        <f ca="1">VLOOKUP($D93,Curves!$A$2:$H$1700,8)*$B93</f>
        <v>0</v>
      </c>
      <c r="K93" s="172">
        <f t="shared" ca="1" si="138"/>
        <v>22.402484432538575</v>
      </c>
      <c r="L93" s="140">
        <f ca="1">VLOOKUP($D93,Curves!$N$2:$T$2600,2)*$B93</f>
        <v>27.867102604511057</v>
      </c>
      <c r="M93" s="141">
        <f ca="1">VLOOKUP($D93,Curves!$N$2:$T$2600,3)*$B93</f>
        <v>13.933551302255529</v>
      </c>
      <c r="N93" s="181">
        <f t="shared" ca="1" si="139"/>
        <v>1</v>
      </c>
      <c r="O93" s="182">
        <f t="shared" ca="1" si="140"/>
        <v>0</v>
      </c>
      <c r="P93" s="173">
        <f t="shared" ca="1" si="135"/>
        <v>23.845939052064356</v>
      </c>
      <c r="Q93" s="140">
        <f ca="1">VLOOKUP($D93,Curves!$N$2:$T$2600,4)*$B93</f>
        <v>27.867102604511057</v>
      </c>
      <c r="R93" s="141">
        <f ca="1">VLOOKUP($D93,Curves!$N$2:$T$2600,5)*$B93</f>
        <v>13.933551302255529</v>
      </c>
      <c r="S93" s="181">
        <f t="shared" ca="1" si="141"/>
        <v>1</v>
      </c>
      <c r="T93" s="182">
        <f t="shared" ca="1" si="142"/>
        <v>0</v>
      </c>
      <c r="U93" s="151">
        <f t="shared" ca="1" si="143"/>
        <v>22.900227404788843</v>
      </c>
      <c r="V93" s="151">
        <f t="shared" ca="1" si="144"/>
        <v>23.895713349289384</v>
      </c>
      <c r="W93" s="151">
        <f t="shared" ca="1" si="145"/>
        <v>22.402484432538575</v>
      </c>
      <c r="X93" s="343">
        <f ca="1">VLOOKUP($D93,[2]CurveFetch!$D$8:$S$13000,16,0)*$B93</f>
        <v>27.867102604511057</v>
      </c>
      <c r="Y93" s="141">
        <f ca="1">VLOOKUP($D93,Curves!$N$2:$T$2600,7)*$B93</f>
        <v>13.933551302255529</v>
      </c>
      <c r="Z93" s="200">
        <f t="shared" ca="1" si="146"/>
        <v>1</v>
      </c>
      <c r="AA93" s="181">
        <f t="shared" ca="1" si="147"/>
        <v>0</v>
      </c>
      <c r="AB93" s="181">
        <f t="shared" ca="1" si="148"/>
        <v>1</v>
      </c>
      <c r="AC93" s="181">
        <f t="shared" ca="1" si="148"/>
        <v>1</v>
      </c>
      <c r="AD93" s="181">
        <f t="shared" ca="1" si="149"/>
        <v>1</v>
      </c>
      <c r="AE93" s="182">
        <f t="shared" ca="1" si="150"/>
        <v>0</v>
      </c>
      <c r="AF93" s="23">
        <f t="shared" ca="1" si="176"/>
        <v>5880</v>
      </c>
      <c r="AG93" s="23">
        <f t="shared" ca="1" si="177"/>
        <v>0</v>
      </c>
      <c r="AH93" s="23">
        <f t="shared" ca="1" si="194"/>
        <v>48000</v>
      </c>
      <c r="AI93" s="23">
        <f t="shared" ca="1" si="195"/>
        <v>0</v>
      </c>
      <c r="AJ93" s="23">
        <f t="shared" ca="1" si="206"/>
        <v>54000</v>
      </c>
      <c r="AK93" s="23">
        <f t="shared" ca="1" si="207"/>
        <v>0</v>
      </c>
      <c r="AL93" s="23">
        <f t="shared" ca="1" si="89"/>
        <v>60000</v>
      </c>
      <c r="AM93" s="23">
        <f t="shared" ca="1" si="90"/>
        <v>0</v>
      </c>
      <c r="AN93" s="23">
        <f t="shared" ca="1" si="99"/>
        <v>60000</v>
      </c>
      <c r="AO93" s="23">
        <f t="shared" ca="1" si="100"/>
        <v>0</v>
      </c>
      <c r="AP93" s="23">
        <f t="shared" ca="1" si="91"/>
        <v>86400</v>
      </c>
      <c r="AQ93" s="23">
        <f t="shared" ca="1" si="92"/>
        <v>0</v>
      </c>
      <c r="AR93" s="23">
        <f t="shared" ca="1" si="103"/>
        <v>61200</v>
      </c>
      <c r="AS93" s="23">
        <f t="shared" ca="1" si="104"/>
        <v>0</v>
      </c>
      <c r="AT93" s="23">
        <f t="shared" ca="1" si="123"/>
        <v>132000</v>
      </c>
      <c r="AU93" s="23">
        <f t="shared" ca="1" si="124"/>
        <v>0</v>
      </c>
      <c r="AV93" s="228">
        <f t="shared" ca="1" si="154"/>
        <v>152280</v>
      </c>
      <c r="AW93" s="26">
        <f t="shared" ca="1" si="155"/>
        <v>447480</v>
      </c>
      <c r="AX93" s="228">
        <f t="shared" ca="1" si="156"/>
        <v>507480</v>
      </c>
      <c r="AY93" s="23">
        <f t="shared" ca="1" si="170"/>
        <v>62400</v>
      </c>
      <c r="AZ93" s="23">
        <f t="shared" ca="1" si="171"/>
        <v>0</v>
      </c>
      <c r="BA93" s="23">
        <f t="shared" ca="1" si="178"/>
        <v>60000</v>
      </c>
      <c r="BB93" s="23">
        <f t="shared" ca="1" si="179"/>
        <v>0</v>
      </c>
      <c r="BC93" s="23">
        <f t="shared" ca="1" si="172"/>
        <v>10560</v>
      </c>
      <c r="BD93" s="23">
        <f t="shared" ca="1" si="173"/>
        <v>0</v>
      </c>
      <c r="BE93" s="23">
        <f t="shared" ca="1" si="180"/>
        <v>6120</v>
      </c>
      <c r="BF93" s="23">
        <f t="shared" ca="1" si="181"/>
        <v>0</v>
      </c>
      <c r="BG93" s="23">
        <f t="shared" ca="1" si="186"/>
        <v>20400</v>
      </c>
      <c r="BH93" s="23">
        <f t="shared" ca="1" si="187"/>
        <v>0</v>
      </c>
      <c r="BI93" s="23">
        <f t="shared" ca="1" si="202"/>
        <v>105600</v>
      </c>
      <c r="BJ93" s="23">
        <f t="shared" ca="1" si="203"/>
        <v>0</v>
      </c>
      <c r="BK93" s="23">
        <f t="shared" ca="1" si="204"/>
        <v>127200</v>
      </c>
      <c r="BL93" s="23">
        <f t="shared" ca="1" si="205"/>
        <v>0</v>
      </c>
      <c r="BM93" s="23">
        <f t="shared" ca="1" si="81"/>
        <v>60000</v>
      </c>
      <c r="BN93" s="23">
        <f t="shared" ca="1" si="82"/>
        <v>0</v>
      </c>
      <c r="BO93" s="23">
        <f t="shared" ca="1" si="101"/>
        <v>63600</v>
      </c>
      <c r="BP93" s="23">
        <f t="shared" ca="1" si="102"/>
        <v>0</v>
      </c>
      <c r="BQ93" s="23">
        <f t="shared" ca="1" si="111"/>
        <v>62400</v>
      </c>
      <c r="BR93" s="23">
        <f t="shared" ca="1" si="112"/>
        <v>0</v>
      </c>
      <c r="BS93" s="23">
        <f t="shared" ca="1" si="127"/>
        <v>132000</v>
      </c>
      <c r="BT93" s="23">
        <f t="shared" ca="1" si="128"/>
        <v>0</v>
      </c>
      <c r="BU93" s="23">
        <f t="shared" ca="1" si="129"/>
        <v>120000</v>
      </c>
      <c r="BV93" s="23">
        <f t="shared" ca="1" si="130"/>
        <v>0</v>
      </c>
      <c r="BW93" s="389">
        <f t="shared" ca="1" si="157"/>
        <v>371880</v>
      </c>
      <c r="BX93" s="224">
        <f t="shared" ca="1" si="158"/>
        <v>623880</v>
      </c>
      <c r="BY93" s="93">
        <f t="shared" ca="1" si="159"/>
        <v>830280</v>
      </c>
      <c r="BZ93" s="23">
        <f t="shared" ca="1" si="184"/>
        <v>125760</v>
      </c>
      <c r="CA93" s="23">
        <f t="shared" ca="1" si="185"/>
        <v>0</v>
      </c>
      <c r="CB93" s="23">
        <f t="shared" ca="1" si="83"/>
        <v>115200</v>
      </c>
      <c r="CC93" s="23">
        <f t="shared" ca="1" si="84"/>
        <v>0</v>
      </c>
      <c r="CD93" s="23">
        <f t="shared" ca="1" si="115"/>
        <v>120000</v>
      </c>
      <c r="CE93" s="23">
        <f t="shared" ca="1" si="116"/>
        <v>0</v>
      </c>
      <c r="CF93" s="228">
        <f t="shared" ca="1" si="160"/>
        <v>125760</v>
      </c>
      <c r="CG93" s="224">
        <f t="shared" ca="1" si="161"/>
        <v>240960</v>
      </c>
      <c r="CH93" s="228">
        <f t="shared" ca="1" si="162"/>
        <v>360960</v>
      </c>
      <c r="CI93" s="23">
        <f t="shared" ca="1" si="163"/>
        <v>65400</v>
      </c>
      <c r="CJ93" s="23">
        <f t="shared" ca="1" si="164"/>
        <v>32700</v>
      </c>
      <c r="CK93" s="23">
        <f t="shared" ca="1" si="168"/>
        <v>62400</v>
      </c>
      <c r="CL93" s="23">
        <f t="shared" ca="1" si="169"/>
        <v>31200</v>
      </c>
      <c r="CM93" s="23">
        <f t="shared" ca="1" si="174"/>
        <v>60000</v>
      </c>
      <c r="CN93" s="23">
        <f t="shared" ca="1" si="175"/>
        <v>30000</v>
      </c>
      <c r="CO93" s="23">
        <f t="shared" ca="1" si="182"/>
        <v>8400</v>
      </c>
      <c r="CP93" s="23">
        <f t="shared" ca="1" si="183"/>
        <v>4200</v>
      </c>
      <c r="CQ93" s="23">
        <f t="shared" ca="1" si="188"/>
        <v>27000</v>
      </c>
      <c r="CR93" s="23">
        <f t="shared" ca="1" si="189"/>
        <v>13500</v>
      </c>
      <c r="CS93" s="23">
        <f t="shared" ca="1" si="190"/>
        <v>15600</v>
      </c>
      <c r="CT93" s="23">
        <f t="shared" ca="1" si="191"/>
        <v>7800</v>
      </c>
      <c r="CU93" s="23">
        <f t="shared" ca="1" si="196"/>
        <v>42000</v>
      </c>
      <c r="CV93" s="23">
        <f t="shared" ca="1" si="197"/>
        <v>21000</v>
      </c>
      <c r="CW93" s="23">
        <f t="shared" ca="1" si="109"/>
        <v>63600</v>
      </c>
      <c r="CX93" s="23">
        <f t="shared" ca="1" si="110"/>
        <v>31800</v>
      </c>
      <c r="CY93" s="23">
        <f t="shared" ca="1" si="198"/>
        <v>72000</v>
      </c>
      <c r="CZ93" s="23">
        <f t="shared" ca="1" si="199"/>
        <v>36000</v>
      </c>
      <c r="DA93" s="23">
        <f t="shared" ca="1" si="85"/>
        <v>99000</v>
      </c>
      <c r="DB93" s="23">
        <f t="shared" ca="1" si="86"/>
        <v>49500</v>
      </c>
      <c r="DC93" s="23"/>
      <c r="DD93" s="23"/>
      <c r="DE93" s="23">
        <f t="shared" ca="1" si="87"/>
        <v>240000</v>
      </c>
      <c r="DF93" s="23">
        <f t="shared" ca="1" si="88"/>
        <v>120000</v>
      </c>
      <c r="DG93" s="23">
        <f t="shared" ca="1" si="93"/>
        <v>120000</v>
      </c>
      <c r="DH93" s="23">
        <f t="shared" ca="1" si="94"/>
        <v>60000</v>
      </c>
      <c r="DI93" s="23">
        <f t="shared" ca="1" si="105"/>
        <v>127200</v>
      </c>
      <c r="DJ93" s="23">
        <f t="shared" ca="1" si="106"/>
        <v>63600</v>
      </c>
      <c r="DK93" s="23">
        <f t="shared" ca="1" si="113"/>
        <v>63600</v>
      </c>
      <c r="DL93" s="23">
        <f t="shared" ca="1" si="114"/>
        <v>31800</v>
      </c>
      <c r="DM93" s="23">
        <f t="shared" ca="1" si="117"/>
        <v>150000</v>
      </c>
      <c r="DN93" s="23">
        <f t="shared" ca="1" si="118"/>
        <v>75000</v>
      </c>
      <c r="DO93" s="23">
        <f t="shared" ca="1" si="119"/>
        <v>66000</v>
      </c>
      <c r="DP93" s="23">
        <f t="shared" ca="1" si="120"/>
        <v>33000</v>
      </c>
      <c r="DQ93" s="23">
        <f t="shared" ca="1" si="133"/>
        <v>129600</v>
      </c>
      <c r="DR93" s="23">
        <f t="shared" ca="1" si="134"/>
        <v>64800</v>
      </c>
      <c r="DS93" s="228">
        <f t="shared" ca="1" si="165"/>
        <v>610200</v>
      </c>
      <c r="DT93" s="93">
        <f t="shared" ca="1" si="166"/>
        <v>1450800</v>
      </c>
      <c r="DU93" s="228">
        <f t="shared" ca="1" si="167"/>
        <v>2117700</v>
      </c>
      <c r="DZ93" s="23">
        <f t="shared" ca="1" si="192"/>
        <v>60000</v>
      </c>
      <c r="EA93" s="23">
        <f t="shared" ca="1" si="193"/>
        <v>30000</v>
      </c>
      <c r="EB93" s="23">
        <f t="shared" ca="1" si="200"/>
        <v>26400</v>
      </c>
      <c r="EC93" s="23">
        <f t="shared" ca="1" si="201"/>
        <v>13200</v>
      </c>
      <c r="ED93" s="23">
        <f t="shared" ca="1" si="97"/>
        <v>120000</v>
      </c>
      <c r="EE93" s="23">
        <f t="shared" ca="1" si="98"/>
        <v>60000</v>
      </c>
      <c r="EF93" s="23">
        <f t="shared" ca="1" si="125"/>
        <v>168000</v>
      </c>
      <c r="EG93" s="23">
        <f t="shared" ca="1" si="126"/>
        <v>84000</v>
      </c>
      <c r="EH93" s="23">
        <f t="shared" ca="1" si="107"/>
        <v>60000</v>
      </c>
      <c r="EI93" s="23">
        <f t="shared" ca="1" si="108"/>
        <v>30000</v>
      </c>
      <c r="EJ93" s="23">
        <f t="shared" ca="1" si="121"/>
        <v>60000</v>
      </c>
      <c r="EK93" s="23">
        <f t="shared" ca="1" si="122"/>
        <v>30000</v>
      </c>
      <c r="EL93" s="23">
        <f t="shared" ca="1" si="131"/>
        <v>120000</v>
      </c>
      <c r="EM93" s="23">
        <f t="shared" ca="1" si="132"/>
        <v>60000</v>
      </c>
      <c r="EN93" s="228">
        <f t="shared" ca="1" si="151"/>
        <v>39600</v>
      </c>
      <c r="EO93" s="93">
        <f t="shared" ca="1" si="152"/>
        <v>489600</v>
      </c>
      <c r="EP93" s="93">
        <f t="shared" ca="1" si="153"/>
        <v>921600</v>
      </c>
    </row>
    <row r="94" spans="1:146" x14ac:dyDescent="0.2">
      <c r="A94" s="172">
        <f ca="1">VLOOKUP($D94,Curves!$A$2:$I$1700,9)</f>
        <v>5.9030895515926003E-2</v>
      </c>
      <c r="B94" s="86">
        <f t="shared" ca="1" si="136"/>
        <v>0.66039263014056715</v>
      </c>
      <c r="C94" s="86">
        <f t="shared" si="137"/>
        <v>31</v>
      </c>
      <c r="D94" s="139">
        <v>39508</v>
      </c>
      <c r="E94" s="173">
        <f ca="1">VLOOKUP($D94,Curves!$A$2:$H$1700,2)*$B94</f>
        <v>2.7994043591658642</v>
      </c>
      <c r="F94" s="172">
        <f ca="1">VLOOKUP($D94,Curves!$A$2:$H$1700,3)*$B94</f>
        <v>0.34340416767309495</v>
      </c>
      <c r="G94" s="172">
        <f ca="1">VLOOKUP($D94,Curves!$A$2:$H$1700,7)*$B94</f>
        <v>-0.12547459972670777</v>
      </c>
      <c r="H94" s="172">
        <f ca="1">VLOOKUP($D94,Curves!$A$2:$H$1700,5)*$B94</f>
        <v>6.6039263014056717E-3</v>
      </c>
      <c r="I94" s="172">
        <f ca="1">VLOOKUP($D94,Curves!$A$2:$H$1700,4)*$B94</f>
        <v>-0.19151386274076446</v>
      </c>
      <c r="J94" s="174">
        <f ca="1">VLOOKUP($D94,Curves!$A$2:$H$1700,8)*$B94</f>
        <v>0</v>
      </c>
      <c r="K94" s="172">
        <f t="shared" ca="1" si="138"/>
        <v>21.559178723188246</v>
      </c>
      <c r="L94" s="140">
        <f ca="1">VLOOKUP($D94,Curves!$N$2:$T$2600,2)*$B94</f>
        <v>21.126092316722772</v>
      </c>
      <c r="M94" s="141">
        <f ca="1">VLOOKUP($D94,Curves!$N$2:$T$2600,3)*$B94</f>
        <v>10.563046158361386</v>
      </c>
      <c r="N94" s="181">
        <f t="shared" ca="1" si="139"/>
        <v>0</v>
      </c>
      <c r="O94" s="182">
        <f t="shared" ca="1" si="140"/>
        <v>0</v>
      </c>
      <c r="P94" s="173">
        <f t="shared" ca="1" si="135"/>
        <v>22.995532693743982</v>
      </c>
      <c r="Q94" s="140">
        <f ca="1">VLOOKUP($D94,Curves!$N$2:$T$2600,4)*$B94</f>
        <v>21.126092316722772</v>
      </c>
      <c r="R94" s="141">
        <f ca="1">VLOOKUP($D94,Curves!$N$2:$T$2600,5)*$B94</f>
        <v>10.563046158361386</v>
      </c>
      <c r="S94" s="181">
        <f t="shared" ca="1" si="141"/>
        <v>0</v>
      </c>
      <c r="T94" s="182">
        <f t="shared" ca="1" si="142"/>
        <v>0</v>
      </c>
      <c r="U94" s="151">
        <f t="shared" ca="1" si="143"/>
        <v>22.054473195793673</v>
      </c>
      <c r="V94" s="151">
        <f t="shared" ca="1" si="144"/>
        <v>23.045062141004522</v>
      </c>
      <c r="W94" s="151">
        <f t="shared" ca="1" si="145"/>
        <v>21.559178723188246</v>
      </c>
      <c r="X94" s="343">
        <f ca="1">VLOOKUP($D94,[2]CurveFetch!$D$8:$S$13000,16,0)*$B94</f>
        <v>21.126092316722772</v>
      </c>
      <c r="Y94" s="141">
        <f ca="1">VLOOKUP($D94,Curves!$N$2:$T$2600,7)*$B94</f>
        <v>10.563046158361386</v>
      </c>
      <c r="Z94" s="200">
        <f t="shared" ca="1" si="146"/>
        <v>0</v>
      </c>
      <c r="AA94" s="181">
        <f t="shared" ca="1" si="147"/>
        <v>0</v>
      </c>
      <c r="AB94" s="181">
        <f t="shared" ca="1" si="148"/>
        <v>0</v>
      </c>
      <c r="AC94" s="181">
        <f t="shared" ca="1" si="148"/>
        <v>0</v>
      </c>
      <c r="AD94" s="181">
        <f t="shared" ca="1" si="149"/>
        <v>0</v>
      </c>
      <c r="AE94" s="182">
        <f t="shared" ca="1" si="150"/>
        <v>0</v>
      </c>
      <c r="AF94" s="23">
        <f t="shared" ca="1" si="176"/>
        <v>0</v>
      </c>
      <c r="AG94" s="23">
        <f t="shared" ca="1" si="177"/>
        <v>0</v>
      </c>
      <c r="AH94" s="23">
        <f t="shared" ca="1" si="194"/>
        <v>0</v>
      </c>
      <c r="AI94" s="23">
        <f t="shared" ca="1" si="195"/>
        <v>0</v>
      </c>
      <c r="AJ94" s="23">
        <f t="shared" ca="1" si="206"/>
        <v>0</v>
      </c>
      <c r="AK94" s="23">
        <f t="shared" ca="1" si="207"/>
        <v>0</v>
      </c>
      <c r="AL94" s="23">
        <f t="shared" ca="1" si="89"/>
        <v>0</v>
      </c>
      <c r="AM94" s="23">
        <f t="shared" ca="1" si="90"/>
        <v>0</v>
      </c>
      <c r="AN94" s="23">
        <f t="shared" ca="1" si="99"/>
        <v>0</v>
      </c>
      <c r="AO94" s="23">
        <f t="shared" ca="1" si="100"/>
        <v>0</v>
      </c>
      <c r="AP94" s="23">
        <f t="shared" ca="1" si="91"/>
        <v>0</v>
      </c>
      <c r="AQ94" s="23">
        <f t="shared" ca="1" si="92"/>
        <v>0</v>
      </c>
      <c r="AR94" s="23">
        <f t="shared" ca="1" si="103"/>
        <v>0</v>
      </c>
      <c r="AS94" s="23">
        <f t="shared" ca="1" si="104"/>
        <v>0</v>
      </c>
      <c r="AT94" s="23">
        <f t="shared" ca="1" si="123"/>
        <v>0</v>
      </c>
      <c r="AU94" s="23">
        <f t="shared" ca="1" si="124"/>
        <v>0</v>
      </c>
      <c r="AV94" s="228">
        <f t="shared" ca="1" si="154"/>
        <v>0</v>
      </c>
      <c r="AW94" s="26">
        <f t="shared" ca="1" si="155"/>
        <v>0</v>
      </c>
      <c r="AX94" s="228">
        <f t="shared" ca="1" si="156"/>
        <v>0</v>
      </c>
      <c r="AY94" s="23">
        <f t="shared" ca="1" si="170"/>
        <v>0</v>
      </c>
      <c r="AZ94" s="23">
        <f t="shared" ca="1" si="171"/>
        <v>0</v>
      </c>
      <c r="BA94" s="23">
        <f t="shared" ca="1" si="178"/>
        <v>0</v>
      </c>
      <c r="BB94" s="23">
        <f t="shared" ca="1" si="179"/>
        <v>0</v>
      </c>
      <c r="BC94" s="23">
        <f t="shared" ca="1" si="172"/>
        <v>0</v>
      </c>
      <c r="BD94" s="23">
        <f t="shared" ca="1" si="173"/>
        <v>0</v>
      </c>
      <c r="BE94" s="23">
        <f t="shared" ca="1" si="180"/>
        <v>0</v>
      </c>
      <c r="BF94" s="23">
        <f t="shared" ca="1" si="181"/>
        <v>0</v>
      </c>
      <c r="BG94" s="23">
        <f t="shared" ca="1" si="186"/>
        <v>0</v>
      </c>
      <c r="BH94" s="23">
        <f t="shared" ca="1" si="187"/>
        <v>0</v>
      </c>
      <c r="BI94" s="23">
        <f t="shared" ca="1" si="202"/>
        <v>0</v>
      </c>
      <c r="BJ94" s="23">
        <f t="shared" ca="1" si="203"/>
        <v>0</v>
      </c>
      <c r="BK94" s="23">
        <f t="shared" ca="1" si="204"/>
        <v>0</v>
      </c>
      <c r="BL94" s="23">
        <f t="shared" ca="1" si="205"/>
        <v>0</v>
      </c>
      <c r="BM94" s="23">
        <f t="shared" ca="1" si="81"/>
        <v>0</v>
      </c>
      <c r="BN94" s="23">
        <f t="shared" ca="1" si="82"/>
        <v>0</v>
      </c>
      <c r="BO94" s="23">
        <f t="shared" ca="1" si="101"/>
        <v>0</v>
      </c>
      <c r="BP94" s="23">
        <f t="shared" ca="1" si="102"/>
        <v>0</v>
      </c>
      <c r="BQ94" s="23">
        <f t="shared" ca="1" si="111"/>
        <v>0</v>
      </c>
      <c r="BR94" s="23">
        <f t="shared" ca="1" si="112"/>
        <v>0</v>
      </c>
      <c r="BS94" s="23">
        <f t="shared" ca="1" si="127"/>
        <v>0</v>
      </c>
      <c r="BT94" s="23">
        <f t="shared" ca="1" si="128"/>
        <v>0</v>
      </c>
      <c r="BU94" s="23">
        <f t="shared" ca="1" si="129"/>
        <v>0</v>
      </c>
      <c r="BV94" s="23">
        <f t="shared" ca="1" si="130"/>
        <v>0</v>
      </c>
      <c r="BW94" s="389">
        <f t="shared" ca="1" si="157"/>
        <v>0</v>
      </c>
      <c r="BX94" s="224">
        <f t="shared" ca="1" si="158"/>
        <v>0</v>
      </c>
      <c r="BY94" s="93">
        <f t="shared" ca="1" si="159"/>
        <v>0</v>
      </c>
      <c r="BZ94" s="23">
        <f t="shared" ca="1" si="184"/>
        <v>0</v>
      </c>
      <c r="CA94" s="23">
        <f t="shared" ca="1" si="185"/>
        <v>0</v>
      </c>
      <c r="CB94" s="23">
        <f t="shared" ca="1" si="83"/>
        <v>0</v>
      </c>
      <c r="CC94" s="23">
        <f t="shared" ca="1" si="84"/>
        <v>0</v>
      </c>
      <c r="CD94" s="23">
        <f t="shared" ca="1" si="115"/>
        <v>0</v>
      </c>
      <c r="CE94" s="23">
        <f t="shared" ca="1" si="116"/>
        <v>0</v>
      </c>
      <c r="CF94" s="228">
        <f t="shared" ca="1" si="160"/>
        <v>0</v>
      </c>
      <c r="CG94" s="224">
        <f t="shared" ca="1" si="161"/>
        <v>0</v>
      </c>
      <c r="CH94" s="228">
        <f t="shared" ca="1" si="162"/>
        <v>0</v>
      </c>
      <c r="CI94" s="23">
        <f t="shared" ca="1" si="163"/>
        <v>0</v>
      </c>
      <c r="CJ94" s="23">
        <f t="shared" ca="1" si="164"/>
        <v>0</v>
      </c>
      <c r="CK94" s="23">
        <f t="shared" ca="1" si="168"/>
        <v>0</v>
      </c>
      <c r="CL94" s="23">
        <f t="shared" ca="1" si="169"/>
        <v>0</v>
      </c>
      <c r="CM94" s="23">
        <f t="shared" ca="1" si="174"/>
        <v>0</v>
      </c>
      <c r="CN94" s="23">
        <f t="shared" ca="1" si="175"/>
        <v>0</v>
      </c>
      <c r="CO94" s="23">
        <f t="shared" ca="1" si="182"/>
        <v>0</v>
      </c>
      <c r="CP94" s="23">
        <f t="shared" ca="1" si="183"/>
        <v>0</v>
      </c>
      <c r="CQ94" s="23">
        <f t="shared" ca="1" si="188"/>
        <v>0</v>
      </c>
      <c r="CR94" s="23">
        <f t="shared" ca="1" si="189"/>
        <v>0</v>
      </c>
      <c r="CS94" s="23">
        <f t="shared" ca="1" si="190"/>
        <v>0</v>
      </c>
      <c r="CT94" s="23">
        <f t="shared" ca="1" si="191"/>
        <v>0</v>
      </c>
      <c r="CU94" s="23">
        <f t="shared" ca="1" si="196"/>
        <v>0</v>
      </c>
      <c r="CV94" s="23">
        <f t="shared" ca="1" si="197"/>
        <v>0</v>
      </c>
      <c r="CW94" s="23">
        <f t="shared" ca="1" si="109"/>
        <v>0</v>
      </c>
      <c r="CX94" s="23">
        <f t="shared" ca="1" si="110"/>
        <v>0</v>
      </c>
      <c r="CY94" s="23">
        <f t="shared" ca="1" si="198"/>
        <v>0</v>
      </c>
      <c r="CZ94" s="23">
        <f t="shared" ca="1" si="199"/>
        <v>0</v>
      </c>
      <c r="DA94" s="23">
        <f t="shared" ca="1" si="85"/>
        <v>0</v>
      </c>
      <c r="DB94" s="23">
        <f t="shared" ca="1" si="86"/>
        <v>0</v>
      </c>
      <c r="DC94" s="23"/>
      <c r="DD94" s="23"/>
      <c r="DE94" s="23">
        <f t="shared" ca="1" si="87"/>
        <v>0</v>
      </c>
      <c r="DF94" s="23">
        <f t="shared" ca="1" si="88"/>
        <v>0</v>
      </c>
      <c r="DG94" s="23">
        <f t="shared" ca="1" si="93"/>
        <v>0</v>
      </c>
      <c r="DH94" s="23">
        <f t="shared" ca="1" si="94"/>
        <v>0</v>
      </c>
      <c r="DI94" s="23">
        <f t="shared" ca="1" si="105"/>
        <v>0</v>
      </c>
      <c r="DJ94" s="23">
        <f t="shared" ca="1" si="106"/>
        <v>0</v>
      </c>
      <c r="DK94" s="23">
        <f t="shared" ca="1" si="113"/>
        <v>0</v>
      </c>
      <c r="DL94" s="23">
        <f t="shared" ca="1" si="114"/>
        <v>0</v>
      </c>
      <c r="DM94" s="23">
        <f t="shared" ca="1" si="117"/>
        <v>0</v>
      </c>
      <c r="DN94" s="23">
        <f t="shared" ca="1" si="118"/>
        <v>0</v>
      </c>
      <c r="DO94" s="23">
        <f t="shared" ca="1" si="119"/>
        <v>0</v>
      </c>
      <c r="DP94" s="23">
        <f t="shared" ca="1" si="120"/>
        <v>0</v>
      </c>
      <c r="DQ94" s="23">
        <f t="shared" ca="1" si="133"/>
        <v>0</v>
      </c>
      <c r="DR94" s="23">
        <f t="shared" ca="1" si="134"/>
        <v>0</v>
      </c>
      <c r="DS94" s="228">
        <f t="shared" ca="1" si="165"/>
        <v>0</v>
      </c>
      <c r="DT94" s="93">
        <f t="shared" ca="1" si="166"/>
        <v>0</v>
      </c>
      <c r="DU94" s="228">
        <f t="shared" ca="1" si="167"/>
        <v>0</v>
      </c>
      <c r="DZ94" s="23">
        <f t="shared" ca="1" si="192"/>
        <v>0</v>
      </c>
      <c r="EA94" s="23">
        <f t="shared" ca="1" si="193"/>
        <v>0</v>
      </c>
      <c r="EB94" s="23">
        <f t="shared" ca="1" si="200"/>
        <v>0</v>
      </c>
      <c r="EC94" s="23">
        <f t="shared" ca="1" si="201"/>
        <v>0</v>
      </c>
      <c r="ED94" s="23">
        <f t="shared" ca="1" si="97"/>
        <v>0</v>
      </c>
      <c r="EE94" s="23">
        <f t="shared" ca="1" si="98"/>
        <v>0</v>
      </c>
      <c r="EF94" s="23">
        <f t="shared" ca="1" si="125"/>
        <v>0</v>
      </c>
      <c r="EG94" s="23">
        <f t="shared" ca="1" si="126"/>
        <v>0</v>
      </c>
      <c r="EH94" s="23">
        <f t="shared" ca="1" si="107"/>
        <v>0</v>
      </c>
      <c r="EI94" s="23">
        <f t="shared" ca="1" si="108"/>
        <v>0</v>
      </c>
      <c r="EJ94" s="23">
        <f t="shared" ca="1" si="121"/>
        <v>0</v>
      </c>
      <c r="EK94" s="23">
        <f t="shared" ca="1" si="122"/>
        <v>0</v>
      </c>
      <c r="EL94" s="23">
        <f t="shared" ca="1" si="131"/>
        <v>0</v>
      </c>
      <c r="EM94" s="23">
        <f t="shared" ca="1" si="132"/>
        <v>0</v>
      </c>
      <c r="EN94" s="228">
        <f t="shared" ca="1" si="151"/>
        <v>0</v>
      </c>
      <c r="EO94" s="93">
        <f t="shared" ca="1" si="152"/>
        <v>0</v>
      </c>
      <c r="EP94" s="93">
        <f t="shared" ca="1" si="153"/>
        <v>0</v>
      </c>
    </row>
    <row r="95" spans="1:146" x14ac:dyDescent="0.2">
      <c r="A95" s="172">
        <f ca="1">VLOOKUP($D95,Curves!$A$2:$I$1700,9)</f>
        <v>5.9079621345816999E-2</v>
      </c>
      <c r="B95" s="86">
        <f t="shared" ca="1" si="136"/>
        <v>0.65691546932545253</v>
      </c>
      <c r="C95" s="86">
        <f t="shared" si="137"/>
        <v>30</v>
      </c>
      <c r="D95" s="139">
        <v>39539</v>
      </c>
      <c r="E95" s="173">
        <f ca="1">VLOOKUP($D95,Curves!$A$2:$H$1700,2)*$B95</f>
        <v>2.6644491435840356</v>
      </c>
      <c r="F95" s="172">
        <f ca="1">VLOOKUP($D95,Curves!$A$2:$H$1700,3)*$B95</f>
        <v>0.44013336444805323</v>
      </c>
      <c r="G95" s="172">
        <f ca="1">VLOOKUP($D95,Curves!$A$2:$H$1700,7)*$B95</f>
        <v>-0.15437513529148134</v>
      </c>
      <c r="H95" s="172">
        <f ca="1">VLOOKUP($D95,Curves!$A$2:$H$1700,5)*$B95</f>
        <v>6.5691546932545256E-3</v>
      </c>
      <c r="I95" s="172">
        <f ca="1">VLOOKUP($D95,Curves!$A$2:$H$1700,4)*$B95</f>
        <v>-0.23320499161053562</v>
      </c>
      <c r="J95" s="174">
        <f ca="1">VLOOKUP($D95,Curves!$A$2:$H$1700,8)*$B95</f>
        <v>0</v>
      </c>
      <c r="K95" s="172">
        <f t="shared" ca="1" si="138"/>
        <v>20.234331139801249</v>
      </c>
      <c r="L95" s="140">
        <f ca="1">VLOOKUP($D95,Curves!$N$2:$T$2600,2)*$B95</f>
        <v>20.352620762188103</v>
      </c>
      <c r="M95" s="141">
        <f ca="1">VLOOKUP($D95,Curves!$N$2:$T$2600,3)*$B95</f>
        <v>10.176310381094051</v>
      </c>
      <c r="N95" s="181">
        <f t="shared" ca="1" si="139"/>
        <v>1</v>
      </c>
      <c r="O95" s="182">
        <f t="shared" ca="1" si="140"/>
        <v>0</v>
      </c>
      <c r="P95" s="173">
        <f t="shared" ca="1" si="135"/>
        <v>21.983368576880267</v>
      </c>
      <c r="Q95" s="140">
        <f ca="1">VLOOKUP($D95,Curves!$N$2:$T$2600,4)*$B95</f>
        <v>20.352620762188103</v>
      </c>
      <c r="R95" s="141">
        <f ca="1">VLOOKUP($D95,Curves!$N$2:$T$2600,5)*$B95</f>
        <v>10.176310381094051</v>
      </c>
      <c r="S95" s="181">
        <f t="shared" ca="1" si="141"/>
        <v>0</v>
      </c>
      <c r="T95" s="182">
        <f t="shared" ca="1" si="142"/>
        <v>0</v>
      </c>
      <c r="U95" s="151">
        <f t="shared" ca="1" si="143"/>
        <v>20.825555062194155</v>
      </c>
      <c r="V95" s="151">
        <f t="shared" ca="1" si="144"/>
        <v>22.032637237079676</v>
      </c>
      <c r="W95" s="151">
        <f t="shared" ca="1" si="145"/>
        <v>20.234331139801249</v>
      </c>
      <c r="X95" s="343">
        <f ca="1">VLOOKUP($D95,[2]CurveFetch!$D$8:$S$13000,16,0)*$B95</f>
        <v>20.352620762188103</v>
      </c>
      <c r="Y95" s="141">
        <f ca="1">VLOOKUP($D95,Curves!$N$2:$T$2600,7)*$B95</f>
        <v>10.176310381094051</v>
      </c>
      <c r="Z95" s="200">
        <f t="shared" ca="1" si="146"/>
        <v>0</v>
      </c>
      <c r="AA95" s="181">
        <f t="shared" ca="1" si="147"/>
        <v>0</v>
      </c>
      <c r="AB95" s="181">
        <f t="shared" ca="1" si="148"/>
        <v>0</v>
      </c>
      <c r="AC95" s="181">
        <f t="shared" ca="1" si="148"/>
        <v>0</v>
      </c>
      <c r="AD95" s="181">
        <f t="shared" ca="1" si="149"/>
        <v>1</v>
      </c>
      <c r="AE95" s="182">
        <f t="shared" ca="1" si="150"/>
        <v>0</v>
      </c>
      <c r="AF95" s="23">
        <f t="shared" ca="1" si="176"/>
        <v>5880</v>
      </c>
      <c r="AG95" s="23">
        <f t="shared" ca="1" si="177"/>
        <v>0</v>
      </c>
      <c r="AH95" s="23">
        <f t="shared" ca="1" si="194"/>
        <v>48000</v>
      </c>
      <c r="AI95" s="23">
        <f t="shared" ca="1" si="195"/>
        <v>0</v>
      </c>
      <c r="AJ95" s="23">
        <f t="shared" ca="1" si="206"/>
        <v>54000</v>
      </c>
      <c r="AK95" s="23">
        <f t="shared" ca="1" si="207"/>
        <v>0</v>
      </c>
      <c r="AL95" s="23">
        <f t="shared" ca="1" si="89"/>
        <v>60000</v>
      </c>
      <c r="AM95" s="23">
        <f t="shared" ca="1" si="90"/>
        <v>0</v>
      </c>
      <c r="AN95" s="23">
        <f t="shared" ca="1" si="99"/>
        <v>60000</v>
      </c>
      <c r="AO95" s="23">
        <f t="shared" ca="1" si="100"/>
        <v>0</v>
      </c>
      <c r="AP95" s="23">
        <f t="shared" ca="1" si="91"/>
        <v>86400</v>
      </c>
      <c r="AQ95" s="23">
        <f t="shared" ca="1" si="92"/>
        <v>0</v>
      </c>
      <c r="AR95" s="23">
        <f t="shared" ca="1" si="103"/>
        <v>61200</v>
      </c>
      <c r="AS95" s="23">
        <f t="shared" ca="1" si="104"/>
        <v>0</v>
      </c>
      <c r="AT95" s="23">
        <f t="shared" ca="1" si="123"/>
        <v>132000</v>
      </c>
      <c r="AU95" s="23">
        <f t="shared" ca="1" si="124"/>
        <v>0</v>
      </c>
      <c r="AV95" s="228">
        <f t="shared" ca="1" si="154"/>
        <v>152280</v>
      </c>
      <c r="AW95" s="26">
        <f t="shared" ca="1" si="155"/>
        <v>447480</v>
      </c>
      <c r="AX95" s="228">
        <f t="shared" ca="1" si="156"/>
        <v>507480</v>
      </c>
      <c r="AY95" s="23">
        <f t="shared" ca="1" si="170"/>
        <v>0</v>
      </c>
      <c r="AZ95" s="23">
        <f t="shared" ca="1" si="171"/>
        <v>0</v>
      </c>
      <c r="BA95" s="23">
        <f t="shared" ca="1" si="178"/>
        <v>0</v>
      </c>
      <c r="BB95" s="23">
        <f t="shared" ca="1" si="179"/>
        <v>0</v>
      </c>
      <c r="BC95" s="23">
        <f t="shared" ca="1" si="172"/>
        <v>0</v>
      </c>
      <c r="BD95" s="23">
        <f t="shared" ca="1" si="173"/>
        <v>0</v>
      </c>
      <c r="BE95" s="23">
        <f t="shared" ca="1" si="180"/>
        <v>0</v>
      </c>
      <c r="BF95" s="23">
        <f t="shared" ca="1" si="181"/>
        <v>0</v>
      </c>
      <c r="BG95" s="23">
        <f t="shared" ca="1" si="186"/>
        <v>0</v>
      </c>
      <c r="BH95" s="23">
        <f t="shared" ca="1" si="187"/>
        <v>0</v>
      </c>
      <c r="BI95" s="23">
        <f t="shared" ca="1" si="202"/>
        <v>0</v>
      </c>
      <c r="BJ95" s="23">
        <f t="shared" ca="1" si="203"/>
        <v>0</v>
      </c>
      <c r="BK95" s="23">
        <f t="shared" ca="1" si="204"/>
        <v>0</v>
      </c>
      <c r="BL95" s="23">
        <f t="shared" ca="1" si="205"/>
        <v>0</v>
      </c>
      <c r="BM95" s="23">
        <f t="shared" ref="BM95:BM158" ca="1" si="208">$BM$7*$J$2*$J$5*$S95</f>
        <v>0</v>
      </c>
      <c r="BN95" s="23">
        <f t="shared" ref="BN95:BN158" ca="1" si="209">$BM$7*$J$3*$J$5*$T95</f>
        <v>0</v>
      </c>
      <c r="BO95" s="23">
        <f t="shared" ca="1" si="101"/>
        <v>0</v>
      </c>
      <c r="BP95" s="23">
        <f t="shared" ca="1" si="102"/>
        <v>0</v>
      </c>
      <c r="BQ95" s="23">
        <f t="shared" ca="1" si="111"/>
        <v>0</v>
      </c>
      <c r="BR95" s="23">
        <f t="shared" ca="1" si="112"/>
        <v>0</v>
      </c>
      <c r="BS95" s="23">
        <f t="shared" ca="1" si="127"/>
        <v>0</v>
      </c>
      <c r="BT95" s="23">
        <f t="shared" ca="1" si="128"/>
        <v>0</v>
      </c>
      <c r="BU95" s="23">
        <f t="shared" ca="1" si="129"/>
        <v>0</v>
      </c>
      <c r="BV95" s="23">
        <f t="shared" ca="1" si="130"/>
        <v>0</v>
      </c>
      <c r="BW95" s="389">
        <f t="shared" ca="1" si="157"/>
        <v>0</v>
      </c>
      <c r="BX95" s="224">
        <f t="shared" ca="1" si="158"/>
        <v>0</v>
      </c>
      <c r="BY95" s="93">
        <f t="shared" ca="1" si="159"/>
        <v>0</v>
      </c>
      <c r="BZ95" s="23">
        <f t="shared" ca="1" si="184"/>
        <v>125760</v>
      </c>
      <c r="CA95" s="23">
        <f t="shared" ca="1" si="185"/>
        <v>0</v>
      </c>
      <c r="CB95" s="23">
        <f t="shared" ref="CB95:CB158" ca="1" si="210">$CB$7*$J$2*$J$5*$N95</f>
        <v>115200</v>
      </c>
      <c r="CC95" s="23">
        <f t="shared" ref="CC95:CC158" ca="1" si="211">$CB$7*$J$3*$J$5*$O95</f>
        <v>0</v>
      </c>
      <c r="CD95" s="23">
        <f t="shared" ca="1" si="115"/>
        <v>120000</v>
      </c>
      <c r="CE95" s="23">
        <f t="shared" ca="1" si="116"/>
        <v>0</v>
      </c>
      <c r="CF95" s="228">
        <f t="shared" ca="1" si="160"/>
        <v>125760</v>
      </c>
      <c r="CG95" s="224">
        <f t="shared" ca="1" si="161"/>
        <v>240960</v>
      </c>
      <c r="CH95" s="228">
        <f t="shared" ca="1" si="162"/>
        <v>360960</v>
      </c>
      <c r="CI95" s="23">
        <f t="shared" ca="1" si="163"/>
        <v>0</v>
      </c>
      <c r="CJ95" s="23">
        <f t="shared" ca="1" si="164"/>
        <v>0</v>
      </c>
      <c r="CK95" s="23">
        <f t="shared" ca="1" si="168"/>
        <v>0</v>
      </c>
      <c r="CL95" s="23">
        <f t="shared" ca="1" si="169"/>
        <v>0</v>
      </c>
      <c r="CM95" s="23">
        <f t="shared" ca="1" si="174"/>
        <v>0</v>
      </c>
      <c r="CN95" s="23">
        <f t="shared" ca="1" si="175"/>
        <v>0</v>
      </c>
      <c r="CO95" s="23">
        <f t="shared" ca="1" si="182"/>
        <v>0</v>
      </c>
      <c r="CP95" s="23">
        <f t="shared" ca="1" si="183"/>
        <v>0</v>
      </c>
      <c r="CQ95" s="23">
        <f t="shared" ca="1" si="188"/>
        <v>0</v>
      </c>
      <c r="CR95" s="23">
        <f t="shared" ca="1" si="189"/>
        <v>0</v>
      </c>
      <c r="CS95" s="23">
        <f t="shared" ca="1" si="190"/>
        <v>0</v>
      </c>
      <c r="CT95" s="23">
        <f t="shared" ca="1" si="191"/>
        <v>0</v>
      </c>
      <c r="CU95" s="23">
        <f t="shared" ca="1" si="196"/>
        <v>0</v>
      </c>
      <c r="CV95" s="23">
        <f t="shared" ca="1" si="197"/>
        <v>0</v>
      </c>
      <c r="CW95" s="23">
        <f t="shared" ca="1" si="109"/>
        <v>0</v>
      </c>
      <c r="CX95" s="23">
        <f t="shared" ca="1" si="110"/>
        <v>0</v>
      </c>
      <c r="CY95" s="23">
        <f t="shared" ca="1" si="198"/>
        <v>0</v>
      </c>
      <c r="CZ95" s="23">
        <f t="shared" ca="1" si="199"/>
        <v>0</v>
      </c>
      <c r="DA95" s="23">
        <f t="shared" ref="DA95:DA158" ca="1" si="212">$DA$7*$J$2*$J$5*$AB95</f>
        <v>0</v>
      </c>
      <c r="DB95" s="23">
        <f t="shared" ref="DB95:DB158" ca="1" si="213">$DA$7*$J$3*$J$5*$AC95</f>
        <v>0</v>
      </c>
      <c r="DC95" s="23"/>
      <c r="DD95" s="23"/>
      <c r="DE95" s="23">
        <f t="shared" ref="DE95:DE158" ca="1" si="214">$DF$7*$J$2*$J$5*$AB95</f>
        <v>0</v>
      </c>
      <c r="DF95" s="23">
        <f t="shared" ref="DF95:DF158" ca="1" si="215">$DF$7*$J$3*$J$5*$AC95</f>
        <v>0</v>
      </c>
      <c r="DG95" s="23">
        <f t="shared" ca="1" si="93"/>
        <v>0</v>
      </c>
      <c r="DH95" s="23">
        <f t="shared" ca="1" si="94"/>
        <v>0</v>
      </c>
      <c r="DI95" s="23">
        <f t="shared" ca="1" si="105"/>
        <v>0</v>
      </c>
      <c r="DJ95" s="23">
        <f t="shared" ca="1" si="106"/>
        <v>0</v>
      </c>
      <c r="DK95" s="23">
        <f t="shared" ca="1" si="113"/>
        <v>0</v>
      </c>
      <c r="DL95" s="23">
        <f t="shared" ca="1" si="114"/>
        <v>0</v>
      </c>
      <c r="DM95" s="23">
        <f t="shared" ca="1" si="117"/>
        <v>0</v>
      </c>
      <c r="DN95" s="23">
        <f t="shared" ca="1" si="118"/>
        <v>0</v>
      </c>
      <c r="DO95" s="23">
        <f t="shared" ca="1" si="119"/>
        <v>0</v>
      </c>
      <c r="DP95" s="23">
        <f t="shared" ca="1" si="120"/>
        <v>0</v>
      </c>
      <c r="DQ95" s="23">
        <f t="shared" ca="1" si="133"/>
        <v>0</v>
      </c>
      <c r="DR95" s="23">
        <f t="shared" ca="1" si="134"/>
        <v>0</v>
      </c>
      <c r="DS95" s="228">
        <f t="shared" ca="1" si="165"/>
        <v>0</v>
      </c>
      <c r="DT95" s="93">
        <f t="shared" ca="1" si="166"/>
        <v>0</v>
      </c>
      <c r="DU95" s="228">
        <f t="shared" ca="1" si="167"/>
        <v>0</v>
      </c>
      <c r="DZ95" s="23">
        <f t="shared" ca="1" si="192"/>
        <v>0</v>
      </c>
      <c r="EA95" s="23">
        <f t="shared" ca="1" si="193"/>
        <v>0</v>
      </c>
      <c r="EB95" s="23">
        <f t="shared" ca="1" si="200"/>
        <v>0</v>
      </c>
      <c r="EC95" s="23">
        <f t="shared" ca="1" si="201"/>
        <v>0</v>
      </c>
      <c r="ED95" s="23">
        <f t="shared" ca="1" si="97"/>
        <v>0</v>
      </c>
      <c r="EE95" s="23">
        <f t="shared" ca="1" si="98"/>
        <v>0</v>
      </c>
      <c r="EF95" s="23">
        <f t="shared" ca="1" si="125"/>
        <v>0</v>
      </c>
      <c r="EG95" s="23">
        <f t="shared" ca="1" si="126"/>
        <v>0</v>
      </c>
      <c r="EH95" s="23">
        <f t="shared" ca="1" si="107"/>
        <v>0</v>
      </c>
      <c r="EI95" s="23">
        <f t="shared" ca="1" si="108"/>
        <v>0</v>
      </c>
      <c r="EJ95" s="23">
        <f t="shared" ca="1" si="121"/>
        <v>0</v>
      </c>
      <c r="EK95" s="23">
        <f t="shared" ca="1" si="122"/>
        <v>0</v>
      </c>
      <c r="EL95" s="23">
        <f t="shared" ca="1" si="131"/>
        <v>0</v>
      </c>
      <c r="EM95" s="23">
        <f t="shared" ca="1" si="132"/>
        <v>0</v>
      </c>
      <c r="EN95" s="228">
        <f t="shared" ca="1" si="151"/>
        <v>0</v>
      </c>
      <c r="EO95" s="93">
        <f t="shared" ca="1" si="152"/>
        <v>0</v>
      </c>
      <c r="EP95" s="93">
        <f t="shared" ca="1" si="153"/>
        <v>0</v>
      </c>
    </row>
    <row r="96" spans="1:146" x14ac:dyDescent="0.2">
      <c r="A96" s="172">
        <f ca="1">VLOOKUP($D96,Curves!$A$2:$I$1700,9)</f>
        <v>5.9126775375497001E-2</v>
      </c>
      <c r="B96" s="86">
        <f t="shared" ca="1" si="136"/>
        <v>0.65356291366957109</v>
      </c>
      <c r="C96" s="86">
        <f t="shared" si="137"/>
        <v>31</v>
      </c>
      <c r="D96" s="139">
        <v>39569</v>
      </c>
      <c r="E96" s="173">
        <f ca="1">VLOOKUP($D96,Curves!$A$2:$H$1700,2)*$B96</f>
        <v>2.6345121050020408</v>
      </c>
      <c r="F96" s="172">
        <f ca="1">VLOOKUP($D96,Curves!$A$2:$H$1700,3)*$B96</f>
        <v>0.43788715215861268</v>
      </c>
      <c r="G96" s="172">
        <f ca="1">VLOOKUP($D96,Curves!$A$2:$H$1700,7)*$B96</f>
        <v>-0.1535872847123492</v>
      </c>
      <c r="H96" s="172">
        <f ca="1">VLOOKUP($D96,Curves!$A$2:$H$1700,5)*$B96</f>
        <v>6.5356291366957114E-3</v>
      </c>
      <c r="I96" s="172">
        <f ca="1">VLOOKUP($D96,Curves!$A$2:$H$1700,4)*$B96</f>
        <v>-0.23201483435269774</v>
      </c>
      <c r="J96" s="174">
        <f ca="1">VLOOKUP($D96,Curves!$A$2:$H$1700,8)*$B96</f>
        <v>0</v>
      </c>
      <c r="K96" s="172">
        <f t="shared" ca="1" si="138"/>
        <v>20.018729529870075</v>
      </c>
      <c r="L96" s="140">
        <f ca="1">VLOOKUP($D96,Curves!$N$2:$T$2600,2)*$B96</f>
        <v>23.516566115949875</v>
      </c>
      <c r="M96" s="141">
        <f ca="1">VLOOKUP($D96,Curves!$N$2:$T$2600,3)*$B96</f>
        <v>11.758283057974937</v>
      </c>
      <c r="N96" s="181">
        <f t="shared" ca="1" si="139"/>
        <v>1</v>
      </c>
      <c r="O96" s="182">
        <f t="shared" ca="1" si="140"/>
        <v>0</v>
      </c>
      <c r="P96" s="173">
        <f t="shared" ca="1" si="135"/>
        <v>21.758840787515307</v>
      </c>
      <c r="Q96" s="140">
        <f ca="1">VLOOKUP($D96,Curves!$N$2:$T$2600,4)*$B96</f>
        <v>23.516566115949875</v>
      </c>
      <c r="R96" s="141">
        <f ca="1">VLOOKUP($D96,Curves!$N$2:$T$2600,5)*$B96</f>
        <v>11.758283057974937</v>
      </c>
      <c r="S96" s="181">
        <f t="shared" ca="1" si="141"/>
        <v>1</v>
      </c>
      <c r="T96" s="182">
        <f t="shared" ca="1" si="142"/>
        <v>0</v>
      </c>
      <c r="U96" s="151">
        <f t="shared" ca="1" si="143"/>
        <v>20.606936152172686</v>
      </c>
      <c r="V96" s="151">
        <f t="shared" ca="1" si="144"/>
        <v>21.807858006040522</v>
      </c>
      <c r="W96" s="151">
        <f t="shared" ca="1" si="145"/>
        <v>20.018729529870075</v>
      </c>
      <c r="X96" s="343">
        <f ca="1">VLOOKUP($D96,[2]CurveFetch!$D$8:$S$13000,16,0)*$B96</f>
        <v>23.516566115949875</v>
      </c>
      <c r="Y96" s="141">
        <f ca="1">VLOOKUP($D96,Curves!$N$2:$T$2600,7)*$B96</f>
        <v>11.758283057974937</v>
      </c>
      <c r="Z96" s="200">
        <f t="shared" ca="1" si="146"/>
        <v>1</v>
      </c>
      <c r="AA96" s="181">
        <f t="shared" ca="1" si="147"/>
        <v>0</v>
      </c>
      <c r="AB96" s="181">
        <f t="shared" ca="1" si="148"/>
        <v>1</v>
      </c>
      <c r="AC96" s="181">
        <f t="shared" ca="1" si="148"/>
        <v>1</v>
      </c>
      <c r="AD96" s="181">
        <f t="shared" ca="1" si="149"/>
        <v>1</v>
      </c>
      <c r="AE96" s="182">
        <f t="shared" ca="1" si="150"/>
        <v>0</v>
      </c>
      <c r="AF96" s="23">
        <f t="shared" ca="1" si="176"/>
        <v>5880</v>
      </c>
      <c r="AG96" s="23">
        <f t="shared" ca="1" si="177"/>
        <v>0</v>
      </c>
      <c r="AH96" s="23">
        <f t="shared" ca="1" si="194"/>
        <v>48000</v>
      </c>
      <c r="AI96" s="23">
        <f t="shared" ca="1" si="195"/>
        <v>0</v>
      </c>
      <c r="AJ96" s="23">
        <f t="shared" ca="1" si="206"/>
        <v>54000</v>
      </c>
      <c r="AK96" s="23">
        <f t="shared" ca="1" si="207"/>
        <v>0</v>
      </c>
      <c r="AL96" s="23">
        <f t="shared" ref="AL96:AL159" ca="1" si="216">$AL$7*$J$2*$J$5*$N96</f>
        <v>60000</v>
      </c>
      <c r="AM96" s="23">
        <f t="shared" ref="AM96:AM159" ca="1" si="217">$AL$7*$J$3*$J$5*$O96</f>
        <v>0</v>
      </c>
      <c r="AN96" s="23">
        <f t="shared" ca="1" si="99"/>
        <v>60000</v>
      </c>
      <c r="AO96" s="23">
        <f t="shared" ca="1" si="100"/>
        <v>0</v>
      </c>
      <c r="AP96" s="23">
        <f t="shared" ref="AP96:AP159" ca="1" si="218">$AP$7*$J$2*$J$5*$N96</f>
        <v>86400</v>
      </c>
      <c r="AQ96" s="23">
        <f t="shared" ref="AQ96:AQ159" ca="1" si="219">$AN$7*$J$3*$J$5*$O96</f>
        <v>0</v>
      </c>
      <c r="AR96" s="23">
        <f t="shared" ca="1" si="103"/>
        <v>61200</v>
      </c>
      <c r="AS96" s="23">
        <f t="shared" ca="1" si="104"/>
        <v>0</v>
      </c>
      <c r="AT96" s="23">
        <f t="shared" ca="1" si="123"/>
        <v>132000</v>
      </c>
      <c r="AU96" s="23">
        <f t="shared" ca="1" si="124"/>
        <v>0</v>
      </c>
      <c r="AV96" s="228">
        <f t="shared" ca="1" si="154"/>
        <v>152280</v>
      </c>
      <c r="AW96" s="26">
        <f t="shared" ca="1" si="155"/>
        <v>447480</v>
      </c>
      <c r="AX96" s="228">
        <f t="shared" ca="1" si="156"/>
        <v>507480</v>
      </c>
      <c r="AY96" s="23">
        <f t="shared" ca="1" si="170"/>
        <v>62400</v>
      </c>
      <c r="AZ96" s="23">
        <f t="shared" ca="1" si="171"/>
        <v>0</v>
      </c>
      <c r="BA96" s="23">
        <f t="shared" ca="1" si="178"/>
        <v>60000</v>
      </c>
      <c r="BB96" s="23">
        <f t="shared" ca="1" si="179"/>
        <v>0</v>
      </c>
      <c r="BC96" s="23">
        <f t="shared" ca="1" si="172"/>
        <v>10560</v>
      </c>
      <c r="BD96" s="23">
        <f t="shared" ca="1" si="173"/>
        <v>0</v>
      </c>
      <c r="BE96" s="23">
        <f t="shared" ca="1" si="180"/>
        <v>6120</v>
      </c>
      <c r="BF96" s="23">
        <f t="shared" ca="1" si="181"/>
        <v>0</v>
      </c>
      <c r="BG96" s="23">
        <f t="shared" ca="1" si="186"/>
        <v>20400</v>
      </c>
      <c r="BH96" s="23">
        <f t="shared" ca="1" si="187"/>
        <v>0</v>
      </c>
      <c r="BI96" s="23">
        <f t="shared" ca="1" si="202"/>
        <v>105600</v>
      </c>
      <c r="BJ96" s="23">
        <f t="shared" ca="1" si="203"/>
        <v>0</v>
      </c>
      <c r="BK96" s="23">
        <f t="shared" ca="1" si="204"/>
        <v>127200</v>
      </c>
      <c r="BL96" s="23">
        <f t="shared" ca="1" si="205"/>
        <v>0</v>
      </c>
      <c r="BM96" s="23">
        <f t="shared" ca="1" si="208"/>
        <v>60000</v>
      </c>
      <c r="BN96" s="23">
        <f t="shared" ca="1" si="209"/>
        <v>0</v>
      </c>
      <c r="BO96" s="23">
        <f t="shared" ca="1" si="101"/>
        <v>63600</v>
      </c>
      <c r="BP96" s="23">
        <f t="shared" ca="1" si="102"/>
        <v>0</v>
      </c>
      <c r="BQ96" s="23">
        <f t="shared" ca="1" si="111"/>
        <v>62400</v>
      </c>
      <c r="BR96" s="23">
        <f t="shared" ca="1" si="112"/>
        <v>0</v>
      </c>
      <c r="BS96" s="23">
        <f t="shared" ca="1" si="127"/>
        <v>132000</v>
      </c>
      <c r="BT96" s="23">
        <f t="shared" ca="1" si="128"/>
        <v>0</v>
      </c>
      <c r="BU96" s="23">
        <f t="shared" ca="1" si="129"/>
        <v>120000</v>
      </c>
      <c r="BV96" s="23">
        <f t="shared" ca="1" si="130"/>
        <v>0</v>
      </c>
      <c r="BW96" s="389">
        <f t="shared" ca="1" si="157"/>
        <v>371880</v>
      </c>
      <c r="BX96" s="224">
        <f t="shared" ca="1" si="158"/>
        <v>623880</v>
      </c>
      <c r="BY96" s="93">
        <f t="shared" ca="1" si="159"/>
        <v>830280</v>
      </c>
      <c r="BZ96" s="23">
        <f t="shared" ca="1" si="184"/>
        <v>125760</v>
      </c>
      <c r="CA96" s="23">
        <f t="shared" ca="1" si="185"/>
        <v>0</v>
      </c>
      <c r="CB96" s="23">
        <f t="shared" ca="1" si="210"/>
        <v>115200</v>
      </c>
      <c r="CC96" s="23">
        <f t="shared" ca="1" si="211"/>
        <v>0</v>
      </c>
      <c r="CD96" s="23">
        <f t="shared" ca="1" si="115"/>
        <v>120000</v>
      </c>
      <c r="CE96" s="23">
        <f t="shared" ca="1" si="116"/>
        <v>0</v>
      </c>
      <c r="CF96" s="228">
        <f t="shared" ca="1" si="160"/>
        <v>125760</v>
      </c>
      <c r="CG96" s="224">
        <f t="shared" ca="1" si="161"/>
        <v>240960</v>
      </c>
      <c r="CH96" s="228">
        <f t="shared" ca="1" si="162"/>
        <v>360960</v>
      </c>
      <c r="CI96" s="23">
        <f t="shared" ca="1" si="163"/>
        <v>65400</v>
      </c>
      <c r="CJ96" s="23">
        <f t="shared" ca="1" si="164"/>
        <v>32700</v>
      </c>
      <c r="CK96" s="23">
        <f t="shared" ca="1" si="168"/>
        <v>62400</v>
      </c>
      <c r="CL96" s="23">
        <f t="shared" ca="1" si="169"/>
        <v>31200</v>
      </c>
      <c r="CM96" s="23">
        <f t="shared" ca="1" si="174"/>
        <v>60000</v>
      </c>
      <c r="CN96" s="23">
        <f t="shared" ca="1" si="175"/>
        <v>30000</v>
      </c>
      <c r="CO96" s="23">
        <f t="shared" ca="1" si="182"/>
        <v>8400</v>
      </c>
      <c r="CP96" s="23">
        <f t="shared" ca="1" si="183"/>
        <v>4200</v>
      </c>
      <c r="CQ96" s="23">
        <f t="shared" ca="1" si="188"/>
        <v>27000</v>
      </c>
      <c r="CR96" s="23">
        <f t="shared" ca="1" si="189"/>
        <v>13500</v>
      </c>
      <c r="CS96" s="23">
        <f t="shared" ca="1" si="190"/>
        <v>15600</v>
      </c>
      <c r="CT96" s="23">
        <f t="shared" ca="1" si="191"/>
        <v>7800</v>
      </c>
      <c r="CU96" s="23">
        <f t="shared" ca="1" si="196"/>
        <v>42000</v>
      </c>
      <c r="CV96" s="23">
        <f t="shared" ca="1" si="197"/>
        <v>21000</v>
      </c>
      <c r="CW96" s="23">
        <f t="shared" ca="1" si="109"/>
        <v>63600</v>
      </c>
      <c r="CX96" s="23">
        <f t="shared" ca="1" si="110"/>
        <v>31800</v>
      </c>
      <c r="CY96" s="23">
        <f t="shared" ca="1" si="198"/>
        <v>72000</v>
      </c>
      <c r="CZ96" s="23">
        <f t="shared" ca="1" si="199"/>
        <v>36000</v>
      </c>
      <c r="DA96" s="23">
        <f t="shared" ca="1" si="212"/>
        <v>99000</v>
      </c>
      <c r="DB96" s="23">
        <f t="shared" ca="1" si="213"/>
        <v>49500</v>
      </c>
      <c r="DC96" s="23"/>
      <c r="DD96" s="23"/>
      <c r="DE96" s="23">
        <f t="shared" ca="1" si="214"/>
        <v>240000</v>
      </c>
      <c r="DF96" s="23">
        <f t="shared" ca="1" si="215"/>
        <v>120000</v>
      </c>
      <c r="DG96" s="23">
        <f t="shared" ref="DG96:DG159" ca="1" si="220">$DG$7*$J$2*$J$5*$AB96</f>
        <v>120000</v>
      </c>
      <c r="DH96" s="23">
        <f t="shared" ref="DH96:DH159" ca="1" si="221">$DG$7*$J$3*$J$5*$AC96</f>
        <v>60000</v>
      </c>
      <c r="DI96" s="23">
        <f t="shared" ca="1" si="105"/>
        <v>127200</v>
      </c>
      <c r="DJ96" s="23">
        <f t="shared" ca="1" si="106"/>
        <v>63600</v>
      </c>
      <c r="DK96" s="23">
        <f t="shared" ca="1" si="113"/>
        <v>63600</v>
      </c>
      <c r="DL96" s="23">
        <f t="shared" ca="1" si="114"/>
        <v>31800</v>
      </c>
      <c r="DM96" s="23">
        <f t="shared" ca="1" si="117"/>
        <v>150000</v>
      </c>
      <c r="DN96" s="23">
        <f t="shared" ca="1" si="118"/>
        <v>75000</v>
      </c>
      <c r="DO96" s="23">
        <f t="shared" ca="1" si="119"/>
        <v>66000</v>
      </c>
      <c r="DP96" s="23">
        <f t="shared" ca="1" si="120"/>
        <v>33000</v>
      </c>
      <c r="DQ96" s="23">
        <f t="shared" ca="1" si="133"/>
        <v>129600</v>
      </c>
      <c r="DR96" s="23">
        <f t="shared" ca="1" si="134"/>
        <v>64800</v>
      </c>
      <c r="DS96" s="228">
        <f t="shared" ca="1" si="165"/>
        <v>610200</v>
      </c>
      <c r="DT96" s="93">
        <f t="shared" ca="1" si="166"/>
        <v>1450800</v>
      </c>
      <c r="DU96" s="228">
        <f t="shared" ca="1" si="167"/>
        <v>2117700</v>
      </c>
      <c r="DZ96" s="23">
        <f t="shared" ca="1" si="192"/>
        <v>60000</v>
      </c>
      <c r="EA96" s="23">
        <f t="shared" ca="1" si="193"/>
        <v>30000</v>
      </c>
      <c r="EB96" s="23">
        <f t="shared" ca="1" si="200"/>
        <v>26400</v>
      </c>
      <c r="EC96" s="23">
        <f t="shared" ca="1" si="201"/>
        <v>13200</v>
      </c>
      <c r="ED96" s="23">
        <f t="shared" ref="ED96:ED159" ca="1" si="222">$ED$7*$J$2*$J$5*$AB96</f>
        <v>120000</v>
      </c>
      <c r="EE96" s="23">
        <f t="shared" ref="EE96:EE159" ca="1" si="223">$ED$7*$J$3*$J$5*$AC96</f>
        <v>60000</v>
      </c>
      <c r="EF96" s="23">
        <f t="shared" ca="1" si="125"/>
        <v>168000</v>
      </c>
      <c r="EG96" s="23">
        <f t="shared" ca="1" si="126"/>
        <v>84000</v>
      </c>
      <c r="EH96" s="23">
        <f t="shared" ca="1" si="107"/>
        <v>60000</v>
      </c>
      <c r="EI96" s="23">
        <f t="shared" ca="1" si="108"/>
        <v>30000</v>
      </c>
      <c r="EJ96" s="23">
        <f t="shared" ca="1" si="121"/>
        <v>60000</v>
      </c>
      <c r="EK96" s="23">
        <f t="shared" ca="1" si="122"/>
        <v>30000</v>
      </c>
      <c r="EL96" s="23">
        <f t="shared" ca="1" si="131"/>
        <v>120000</v>
      </c>
      <c r="EM96" s="23">
        <f t="shared" ca="1" si="132"/>
        <v>60000</v>
      </c>
      <c r="EN96" s="228">
        <f t="shared" ca="1" si="151"/>
        <v>39600</v>
      </c>
      <c r="EO96" s="93">
        <f t="shared" ca="1" si="152"/>
        <v>489600</v>
      </c>
      <c r="EP96" s="93">
        <f t="shared" ca="1" si="153"/>
        <v>921600</v>
      </c>
    </row>
    <row r="97" spans="1:146" x14ac:dyDescent="0.2">
      <c r="A97" s="172">
        <f ca="1">VLOOKUP($D97,Curves!$A$2:$I$1700,9)</f>
        <v>5.9175501206941997E-2</v>
      </c>
      <c r="B97" s="86">
        <f t="shared" ca="1" si="136"/>
        <v>0.65011144657230968</v>
      </c>
      <c r="C97" s="86">
        <f t="shared" si="137"/>
        <v>30</v>
      </c>
      <c r="D97" s="139">
        <v>39600</v>
      </c>
      <c r="E97" s="173">
        <f ca="1">VLOOKUP($D97,Curves!$A$2:$H$1700,2)*$B97</f>
        <v>2.6394524730835771</v>
      </c>
      <c r="F97" s="172">
        <f ca="1">VLOOKUP($D97,Curves!$A$2:$H$1700,3)*$B97</f>
        <v>0.43557466920344751</v>
      </c>
      <c r="G97" s="172">
        <f ca="1">VLOOKUP($D97,Curves!$A$2:$H$1700,7)*$B97</f>
        <v>-0.15277618994449277</v>
      </c>
      <c r="H97" s="172">
        <f ca="1">VLOOKUP($D97,Curves!$A$2:$H$1700,5)*$B97</f>
        <v>6.5011144657230969E-3</v>
      </c>
      <c r="I97" s="172">
        <f ca="1">VLOOKUP($D97,Curves!$A$2:$H$1700,4)*$B97</f>
        <v>-0.23078956353316993</v>
      </c>
      <c r="J97" s="174">
        <f ca="1">VLOOKUP($D97,Curves!$A$2:$H$1700,8)*$B97</f>
        <v>0</v>
      </c>
      <c r="K97" s="172">
        <f t="shared" ca="1" si="138"/>
        <v>20.064971821628053</v>
      </c>
      <c r="L97" s="140">
        <f ca="1">VLOOKUP($D97,Curves!$N$2:$T$2600,2)*$B97</f>
        <v>39.645161246017246</v>
      </c>
      <c r="M97" s="141">
        <f ca="1">VLOOKUP($D97,Curves!$N$2:$T$2600,3)*$B97</f>
        <v>19.822580623008623</v>
      </c>
      <c r="N97" s="181">
        <f t="shared" ca="1" si="139"/>
        <v>1</v>
      </c>
      <c r="O97" s="182">
        <f t="shared" ca="1" si="140"/>
        <v>0</v>
      </c>
      <c r="P97" s="173">
        <f t="shared" ca="1" si="135"/>
        <v>21.795893548126827</v>
      </c>
      <c r="Q97" s="140">
        <f ca="1">VLOOKUP($D97,Curves!$N$2:$T$2600,4)*$B97</f>
        <v>39.645161246017246</v>
      </c>
      <c r="R97" s="141">
        <f ca="1">VLOOKUP($D97,Curves!$N$2:$T$2600,5)*$B97</f>
        <v>19.822580623008623</v>
      </c>
      <c r="S97" s="181">
        <f t="shared" ca="1" si="141"/>
        <v>1</v>
      </c>
      <c r="T97" s="182">
        <f t="shared" ca="1" si="142"/>
        <v>0</v>
      </c>
      <c r="U97" s="151">
        <f t="shared" ca="1" si="143"/>
        <v>20.650072123543133</v>
      </c>
      <c r="V97" s="151">
        <f t="shared" ca="1" si="144"/>
        <v>21.844651906619752</v>
      </c>
      <c r="W97" s="151">
        <f t="shared" ca="1" si="145"/>
        <v>20.064971821628053</v>
      </c>
      <c r="X97" s="343">
        <f ca="1">VLOOKUP($D97,[2]CurveFetch!$D$8:$S$13000,16,0)*$B97</f>
        <v>39.645161246017246</v>
      </c>
      <c r="Y97" s="141">
        <f ca="1">VLOOKUP($D97,Curves!$N$2:$T$2600,7)*$B97</f>
        <v>19.822580623008623</v>
      </c>
      <c r="Z97" s="200">
        <f t="shared" ca="1" si="146"/>
        <v>1</v>
      </c>
      <c r="AA97" s="181">
        <f t="shared" ca="1" si="147"/>
        <v>0</v>
      </c>
      <c r="AB97" s="181">
        <f t="shared" ca="1" si="148"/>
        <v>1</v>
      </c>
      <c r="AC97" s="181">
        <f t="shared" ca="1" si="148"/>
        <v>1</v>
      </c>
      <c r="AD97" s="181">
        <f t="shared" ca="1" si="149"/>
        <v>1</v>
      </c>
      <c r="AE97" s="182">
        <f t="shared" ca="1" si="150"/>
        <v>0</v>
      </c>
      <c r="AF97" s="23">
        <f t="shared" ca="1" si="176"/>
        <v>5880</v>
      </c>
      <c r="AG97" s="23">
        <f t="shared" ca="1" si="177"/>
        <v>0</v>
      </c>
      <c r="AH97" s="23">
        <f t="shared" ca="1" si="194"/>
        <v>48000</v>
      </c>
      <c r="AI97" s="23">
        <f t="shared" ca="1" si="195"/>
        <v>0</v>
      </c>
      <c r="AJ97" s="23">
        <f t="shared" ca="1" si="206"/>
        <v>54000</v>
      </c>
      <c r="AK97" s="23">
        <f t="shared" ca="1" si="207"/>
        <v>0</v>
      </c>
      <c r="AL97" s="23">
        <f t="shared" ca="1" si="216"/>
        <v>60000</v>
      </c>
      <c r="AM97" s="23">
        <f t="shared" ca="1" si="217"/>
        <v>0</v>
      </c>
      <c r="AN97" s="23">
        <f t="shared" ca="1" si="99"/>
        <v>60000</v>
      </c>
      <c r="AO97" s="23">
        <f t="shared" ca="1" si="100"/>
        <v>0</v>
      </c>
      <c r="AP97" s="23">
        <f t="shared" ca="1" si="218"/>
        <v>86400</v>
      </c>
      <c r="AQ97" s="23">
        <f t="shared" ca="1" si="219"/>
        <v>0</v>
      </c>
      <c r="AR97" s="23">
        <f t="shared" ca="1" si="103"/>
        <v>61200</v>
      </c>
      <c r="AS97" s="23">
        <f t="shared" ca="1" si="104"/>
        <v>0</v>
      </c>
      <c r="AT97" s="23">
        <f t="shared" ca="1" si="123"/>
        <v>132000</v>
      </c>
      <c r="AU97" s="23">
        <f t="shared" ca="1" si="124"/>
        <v>0</v>
      </c>
      <c r="AV97" s="228">
        <f t="shared" ca="1" si="154"/>
        <v>152280</v>
      </c>
      <c r="AW97" s="26">
        <f t="shared" ca="1" si="155"/>
        <v>447480</v>
      </c>
      <c r="AX97" s="228">
        <f t="shared" ca="1" si="156"/>
        <v>507480</v>
      </c>
      <c r="AY97" s="23">
        <f t="shared" ca="1" si="170"/>
        <v>62400</v>
      </c>
      <c r="AZ97" s="23">
        <f t="shared" ca="1" si="171"/>
        <v>0</v>
      </c>
      <c r="BA97" s="23">
        <f t="shared" ca="1" si="178"/>
        <v>60000</v>
      </c>
      <c r="BB97" s="23">
        <f t="shared" ca="1" si="179"/>
        <v>0</v>
      </c>
      <c r="BC97" s="23">
        <f t="shared" ca="1" si="172"/>
        <v>10560</v>
      </c>
      <c r="BD97" s="23">
        <f t="shared" ca="1" si="173"/>
        <v>0</v>
      </c>
      <c r="BE97" s="23">
        <f t="shared" ca="1" si="180"/>
        <v>6120</v>
      </c>
      <c r="BF97" s="23">
        <f t="shared" ca="1" si="181"/>
        <v>0</v>
      </c>
      <c r="BG97" s="23">
        <f t="shared" ca="1" si="186"/>
        <v>20400</v>
      </c>
      <c r="BH97" s="23">
        <f t="shared" ca="1" si="187"/>
        <v>0</v>
      </c>
      <c r="BI97" s="23">
        <f t="shared" ca="1" si="202"/>
        <v>105600</v>
      </c>
      <c r="BJ97" s="23">
        <f t="shared" ca="1" si="203"/>
        <v>0</v>
      </c>
      <c r="BK97" s="23">
        <f t="shared" ca="1" si="204"/>
        <v>127200</v>
      </c>
      <c r="BL97" s="23">
        <f t="shared" ca="1" si="205"/>
        <v>0</v>
      </c>
      <c r="BM97" s="23">
        <f t="shared" ca="1" si="208"/>
        <v>60000</v>
      </c>
      <c r="BN97" s="23">
        <f t="shared" ca="1" si="209"/>
        <v>0</v>
      </c>
      <c r="BO97" s="23">
        <f t="shared" ca="1" si="101"/>
        <v>63600</v>
      </c>
      <c r="BP97" s="23">
        <f t="shared" ca="1" si="102"/>
        <v>0</v>
      </c>
      <c r="BQ97" s="23">
        <f t="shared" ca="1" si="111"/>
        <v>62400</v>
      </c>
      <c r="BR97" s="23">
        <f t="shared" ca="1" si="112"/>
        <v>0</v>
      </c>
      <c r="BS97" s="23">
        <f t="shared" ca="1" si="127"/>
        <v>132000</v>
      </c>
      <c r="BT97" s="23">
        <f t="shared" ca="1" si="128"/>
        <v>0</v>
      </c>
      <c r="BU97" s="23">
        <f t="shared" ca="1" si="129"/>
        <v>120000</v>
      </c>
      <c r="BV97" s="23">
        <f t="shared" ca="1" si="130"/>
        <v>0</v>
      </c>
      <c r="BW97" s="389">
        <f t="shared" ca="1" si="157"/>
        <v>371880</v>
      </c>
      <c r="BX97" s="224">
        <f t="shared" ca="1" si="158"/>
        <v>623880</v>
      </c>
      <c r="BY97" s="93">
        <f t="shared" ca="1" si="159"/>
        <v>830280</v>
      </c>
      <c r="BZ97" s="23">
        <f t="shared" ca="1" si="184"/>
        <v>125760</v>
      </c>
      <c r="CA97" s="23">
        <f t="shared" ca="1" si="185"/>
        <v>0</v>
      </c>
      <c r="CB97" s="23">
        <f t="shared" ca="1" si="210"/>
        <v>115200</v>
      </c>
      <c r="CC97" s="23">
        <f t="shared" ca="1" si="211"/>
        <v>0</v>
      </c>
      <c r="CD97" s="23">
        <f t="shared" ca="1" si="115"/>
        <v>120000</v>
      </c>
      <c r="CE97" s="23">
        <f t="shared" ca="1" si="116"/>
        <v>0</v>
      </c>
      <c r="CF97" s="228">
        <f t="shared" ca="1" si="160"/>
        <v>125760</v>
      </c>
      <c r="CG97" s="224">
        <f t="shared" ca="1" si="161"/>
        <v>240960</v>
      </c>
      <c r="CH97" s="228">
        <f t="shared" ca="1" si="162"/>
        <v>360960</v>
      </c>
      <c r="CI97" s="23">
        <f t="shared" ca="1" si="163"/>
        <v>65400</v>
      </c>
      <c r="CJ97" s="23">
        <f t="shared" ca="1" si="164"/>
        <v>32700</v>
      </c>
      <c r="CK97" s="23">
        <f t="shared" ca="1" si="168"/>
        <v>62400</v>
      </c>
      <c r="CL97" s="23">
        <f t="shared" ca="1" si="169"/>
        <v>31200</v>
      </c>
      <c r="CM97" s="23">
        <f t="shared" ca="1" si="174"/>
        <v>60000</v>
      </c>
      <c r="CN97" s="23">
        <f t="shared" ca="1" si="175"/>
        <v>30000</v>
      </c>
      <c r="CO97" s="23">
        <f t="shared" ca="1" si="182"/>
        <v>8400</v>
      </c>
      <c r="CP97" s="23">
        <f t="shared" ca="1" si="183"/>
        <v>4200</v>
      </c>
      <c r="CQ97" s="23">
        <f t="shared" ca="1" si="188"/>
        <v>27000</v>
      </c>
      <c r="CR97" s="23">
        <f t="shared" ca="1" si="189"/>
        <v>13500</v>
      </c>
      <c r="CS97" s="23">
        <f t="shared" ca="1" si="190"/>
        <v>15600</v>
      </c>
      <c r="CT97" s="23">
        <f t="shared" ca="1" si="191"/>
        <v>7800</v>
      </c>
      <c r="CU97" s="23">
        <f t="shared" ca="1" si="196"/>
        <v>42000</v>
      </c>
      <c r="CV97" s="23">
        <f t="shared" ca="1" si="197"/>
        <v>21000</v>
      </c>
      <c r="CW97" s="23">
        <f t="shared" ca="1" si="109"/>
        <v>63600</v>
      </c>
      <c r="CX97" s="23">
        <f t="shared" ca="1" si="110"/>
        <v>31800</v>
      </c>
      <c r="CY97" s="23">
        <f t="shared" ca="1" si="198"/>
        <v>72000</v>
      </c>
      <c r="CZ97" s="23">
        <f t="shared" ca="1" si="199"/>
        <v>36000</v>
      </c>
      <c r="DA97" s="23">
        <f t="shared" ca="1" si="212"/>
        <v>99000</v>
      </c>
      <c r="DB97" s="23">
        <f t="shared" ca="1" si="213"/>
        <v>49500</v>
      </c>
      <c r="DC97" s="23"/>
      <c r="DD97" s="23"/>
      <c r="DE97" s="23">
        <f t="shared" ca="1" si="214"/>
        <v>240000</v>
      </c>
      <c r="DF97" s="23">
        <f t="shared" ca="1" si="215"/>
        <v>120000</v>
      </c>
      <c r="DG97" s="23">
        <f t="shared" ca="1" si="220"/>
        <v>120000</v>
      </c>
      <c r="DH97" s="23">
        <f t="shared" ca="1" si="221"/>
        <v>60000</v>
      </c>
      <c r="DI97" s="23">
        <f t="shared" ca="1" si="105"/>
        <v>127200</v>
      </c>
      <c r="DJ97" s="23">
        <f t="shared" ca="1" si="106"/>
        <v>63600</v>
      </c>
      <c r="DK97" s="23">
        <f t="shared" ca="1" si="113"/>
        <v>63600</v>
      </c>
      <c r="DL97" s="23">
        <f t="shared" ca="1" si="114"/>
        <v>31800</v>
      </c>
      <c r="DM97" s="23">
        <f t="shared" ca="1" si="117"/>
        <v>150000</v>
      </c>
      <c r="DN97" s="23">
        <f t="shared" ca="1" si="118"/>
        <v>75000</v>
      </c>
      <c r="DO97" s="23">
        <f t="shared" ca="1" si="119"/>
        <v>66000</v>
      </c>
      <c r="DP97" s="23">
        <f t="shared" ca="1" si="120"/>
        <v>33000</v>
      </c>
      <c r="DQ97" s="23">
        <f t="shared" ca="1" si="133"/>
        <v>129600</v>
      </c>
      <c r="DR97" s="23">
        <f t="shared" ca="1" si="134"/>
        <v>64800</v>
      </c>
      <c r="DS97" s="228">
        <f t="shared" ca="1" si="165"/>
        <v>610200</v>
      </c>
      <c r="DT97" s="93">
        <f t="shared" ca="1" si="166"/>
        <v>1450800</v>
      </c>
      <c r="DU97" s="228">
        <f t="shared" ca="1" si="167"/>
        <v>2117700</v>
      </c>
      <c r="DZ97" s="23">
        <f t="shared" ca="1" si="192"/>
        <v>60000</v>
      </c>
      <c r="EA97" s="23">
        <f t="shared" ca="1" si="193"/>
        <v>30000</v>
      </c>
      <c r="EB97" s="23">
        <f t="shared" ca="1" si="200"/>
        <v>26400</v>
      </c>
      <c r="EC97" s="23">
        <f t="shared" ca="1" si="201"/>
        <v>13200</v>
      </c>
      <c r="ED97" s="23">
        <f t="shared" ca="1" si="222"/>
        <v>120000</v>
      </c>
      <c r="EE97" s="23">
        <f t="shared" ca="1" si="223"/>
        <v>60000</v>
      </c>
      <c r="EF97" s="23">
        <f t="shared" ca="1" si="125"/>
        <v>168000</v>
      </c>
      <c r="EG97" s="23">
        <f t="shared" ca="1" si="126"/>
        <v>84000</v>
      </c>
      <c r="EH97" s="23">
        <f t="shared" ca="1" si="107"/>
        <v>60000</v>
      </c>
      <c r="EI97" s="23">
        <f t="shared" ca="1" si="108"/>
        <v>30000</v>
      </c>
      <c r="EJ97" s="23">
        <f t="shared" ca="1" si="121"/>
        <v>60000</v>
      </c>
      <c r="EK97" s="23">
        <f t="shared" ca="1" si="122"/>
        <v>30000</v>
      </c>
      <c r="EL97" s="23">
        <f t="shared" ca="1" si="131"/>
        <v>120000</v>
      </c>
      <c r="EM97" s="23">
        <f t="shared" ca="1" si="132"/>
        <v>60000</v>
      </c>
      <c r="EN97" s="228">
        <f t="shared" ca="1" si="151"/>
        <v>39600</v>
      </c>
      <c r="EO97" s="93">
        <f t="shared" ca="1" si="152"/>
        <v>489600</v>
      </c>
      <c r="EP97" s="93">
        <f t="shared" ca="1" si="153"/>
        <v>921600</v>
      </c>
    </row>
    <row r="98" spans="1:146" x14ac:dyDescent="0.2">
      <c r="A98" s="172">
        <f ca="1">VLOOKUP($D98,Curves!$A$2:$I$1700,9)</f>
        <v>5.9222655238123999E-2</v>
      </c>
      <c r="B98" s="86">
        <f t="shared" ca="1" si="136"/>
        <v>0.64678373076551376</v>
      </c>
      <c r="C98" s="86">
        <f t="shared" si="137"/>
        <v>31</v>
      </c>
      <c r="D98" s="139">
        <v>39630</v>
      </c>
      <c r="E98" s="173">
        <f ca="1">VLOOKUP($D98,Curves!$A$2:$H$1700,2)*$B98</f>
        <v>2.6453454588309513</v>
      </c>
      <c r="F98" s="172">
        <f ca="1">VLOOKUP($D98,Curves!$A$2:$H$1700,3)*$B98</f>
        <v>0.43334509961289425</v>
      </c>
      <c r="G98" s="172">
        <f ca="1">VLOOKUP($D98,Curves!$A$2:$H$1700,7)*$B98</f>
        <v>-0.15199417672989574</v>
      </c>
      <c r="H98" s="172">
        <f ca="1">VLOOKUP($D98,Curves!$A$2:$H$1700,5)*$B98</f>
        <v>6.4678373076551381E-3</v>
      </c>
      <c r="I98" s="172">
        <f ca="1">VLOOKUP($D98,Curves!$A$2:$H$1700,4)*$B98</f>
        <v>-0.22960822442175738</v>
      </c>
      <c r="J98" s="174">
        <f ca="1">VLOOKUP($D98,Curves!$A$2:$H$1700,8)*$B98</f>
        <v>0</v>
      </c>
      <c r="K98" s="172">
        <f t="shared" ca="1" si="138"/>
        <v>20.118029258068955</v>
      </c>
      <c r="L98" s="140">
        <f ca="1">VLOOKUP($D98,Curves!$N$2:$T$2600,2)*$B98</f>
        <v>40.703264387789162</v>
      </c>
      <c r="M98" s="141">
        <f ca="1">VLOOKUP($D98,Curves!$N$2:$T$2600,3)*$B98</f>
        <v>20.351632193894581</v>
      </c>
      <c r="N98" s="181">
        <f t="shared" ca="1" si="139"/>
        <v>1</v>
      </c>
      <c r="O98" s="182">
        <f t="shared" ca="1" si="140"/>
        <v>1</v>
      </c>
      <c r="P98" s="173">
        <f t="shared" ca="1" si="135"/>
        <v>21.840090941232134</v>
      </c>
      <c r="Q98" s="140">
        <f ca="1">VLOOKUP($D98,Curves!$N$2:$T$2600,4)*$B98</f>
        <v>40.703264387789162</v>
      </c>
      <c r="R98" s="141">
        <f ca="1">VLOOKUP($D98,Curves!$N$2:$T$2600,5)*$B98</f>
        <v>20.351632193894581</v>
      </c>
      <c r="S98" s="181">
        <f t="shared" ca="1" si="141"/>
        <v>1</v>
      </c>
      <c r="T98" s="182">
        <f t="shared" ca="1" si="142"/>
        <v>0</v>
      </c>
      <c r="U98" s="151">
        <f t="shared" ca="1" si="143"/>
        <v>20.700134615757918</v>
      </c>
      <c r="V98" s="151">
        <f t="shared" ca="1" si="144"/>
        <v>21.888599721039547</v>
      </c>
      <c r="W98" s="151">
        <f t="shared" ca="1" si="145"/>
        <v>20.118029258068955</v>
      </c>
      <c r="X98" s="343">
        <f ca="1">VLOOKUP($D98,[2]CurveFetch!$D$8:$S$13000,16,0)*$B98</f>
        <v>40.703264387789162</v>
      </c>
      <c r="Y98" s="141">
        <f ca="1">VLOOKUP($D98,Curves!$N$2:$T$2600,7)*$B98</f>
        <v>20.351632193894581</v>
      </c>
      <c r="Z98" s="200">
        <f t="shared" ca="1" si="146"/>
        <v>1</v>
      </c>
      <c r="AA98" s="181">
        <f t="shared" ca="1" si="147"/>
        <v>0</v>
      </c>
      <c r="AB98" s="181">
        <f t="shared" ca="1" si="148"/>
        <v>1</v>
      </c>
      <c r="AC98" s="181">
        <f t="shared" ca="1" si="148"/>
        <v>1</v>
      </c>
      <c r="AD98" s="181">
        <f t="shared" ca="1" si="149"/>
        <v>1</v>
      </c>
      <c r="AE98" s="182">
        <f t="shared" ca="1" si="150"/>
        <v>1</v>
      </c>
      <c r="AF98" s="23">
        <f t="shared" ca="1" si="176"/>
        <v>5880</v>
      </c>
      <c r="AG98" s="23">
        <f t="shared" ca="1" si="177"/>
        <v>5880</v>
      </c>
      <c r="AH98" s="23">
        <f t="shared" ca="1" si="194"/>
        <v>48000</v>
      </c>
      <c r="AI98" s="23">
        <f t="shared" ca="1" si="195"/>
        <v>48000</v>
      </c>
      <c r="AJ98" s="23">
        <f t="shared" ca="1" si="206"/>
        <v>54000</v>
      </c>
      <c r="AK98" s="23">
        <f t="shared" ca="1" si="207"/>
        <v>54000</v>
      </c>
      <c r="AL98" s="23">
        <f t="shared" ca="1" si="216"/>
        <v>60000</v>
      </c>
      <c r="AM98" s="23">
        <f t="shared" ca="1" si="217"/>
        <v>30000</v>
      </c>
      <c r="AN98" s="23">
        <f t="shared" ref="AN98:AN161" ca="1" si="224">$AN$7*$J$2*$J$5*$N98</f>
        <v>60000</v>
      </c>
      <c r="AO98" s="23">
        <f t="shared" ref="AO98:AO161" ca="1" si="225">$AN$7*$J$3*$J$5*$O98</f>
        <v>30000</v>
      </c>
      <c r="AP98" s="23">
        <f t="shared" ca="1" si="218"/>
        <v>86400</v>
      </c>
      <c r="AQ98" s="23">
        <f t="shared" ca="1" si="219"/>
        <v>30000</v>
      </c>
      <c r="AR98" s="23">
        <f t="shared" ca="1" si="103"/>
        <v>61200</v>
      </c>
      <c r="AS98" s="23">
        <f t="shared" ca="1" si="104"/>
        <v>30600</v>
      </c>
      <c r="AT98" s="23">
        <f t="shared" ca="1" si="123"/>
        <v>132000</v>
      </c>
      <c r="AU98" s="23">
        <f t="shared" ca="1" si="124"/>
        <v>66000</v>
      </c>
      <c r="AV98" s="228">
        <f t="shared" ca="1" si="154"/>
        <v>218160</v>
      </c>
      <c r="AW98" s="26">
        <f t="shared" ca="1" si="155"/>
        <v>711960</v>
      </c>
      <c r="AX98" s="228">
        <f t="shared" ca="1" si="156"/>
        <v>801960</v>
      </c>
      <c r="AY98" s="23">
        <f t="shared" ca="1" si="170"/>
        <v>62400</v>
      </c>
      <c r="AZ98" s="23">
        <f t="shared" ca="1" si="171"/>
        <v>0</v>
      </c>
      <c r="BA98" s="23">
        <f t="shared" ca="1" si="178"/>
        <v>60000</v>
      </c>
      <c r="BB98" s="23">
        <f t="shared" ca="1" si="179"/>
        <v>0</v>
      </c>
      <c r="BC98" s="23">
        <f t="shared" ca="1" si="172"/>
        <v>10560</v>
      </c>
      <c r="BD98" s="23">
        <f t="shared" ca="1" si="173"/>
        <v>0</v>
      </c>
      <c r="BE98" s="23">
        <f t="shared" ca="1" si="180"/>
        <v>6120</v>
      </c>
      <c r="BF98" s="23">
        <f t="shared" ca="1" si="181"/>
        <v>0</v>
      </c>
      <c r="BG98" s="23">
        <f t="shared" ca="1" si="186"/>
        <v>20400</v>
      </c>
      <c r="BH98" s="23">
        <f t="shared" ca="1" si="187"/>
        <v>0</v>
      </c>
      <c r="BI98" s="23">
        <f t="shared" ca="1" si="202"/>
        <v>105600</v>
      </c>
      <c r="BJ98" s="23">
        <f t="shared" ca="1" si="203"/>
        <v>0</v>
      </c>
      <c r="BK98" s="23">
        <f t="shared" ca="1" si="204"/>
        <v>127200</v>
      </c>
      <c r="BL98" s="23">
        <f t="shared" ca="1" si="205"/>
        <v>0</v>
      </c>
      <c r="BM98" s="23">
        <f t="shared" ca="1" si="208"/>
        <v>60000</v>
      </c>
      <c r="BN98" s="23">
        <f t="shared" ca="1" si="209"/>
        <v>0</v>
      </c>
      <c r="BO98" s="23">
        <f t="shared" ca="1" si="101"/>
        <v>63600</v>
      </c>
      <c r="BP98" s="23">
        <f t="shared" ca="1" si="102"/>
        <v>0</v>
      </c>
      <c r="BQ98" s="23">
        <f t="shared" ca="1" si="111"/>
        <v>62400</v>
      </c>
      <c r="BR98" s="23">
        <f t="shared" ca="1" si="112"/>
        <v>0</v>
      </c>
      <c r="BS98" s="23">
        <f t="shared" ca="1" si="127"/>
        <v>132000</v>
      </c>
      <c r="BT98" s="23">
        <f t="shared" ca="1" si="128"/>
        <v>0</v>
      </c>
      <c r="BU98" s="23">
        <f t="shared" ca="1" si="129"/>
        <v>120000</v>
      </c>
      <c r="BV98" s="23">
        <f t="shared" ca="1" si="130"/>
        <v>0</v>
      </c>
      <c r="BW98" s="389">
        <f t="shared" ca="1" si="157"/>
        <v>371880</v>
      </c>
      <c r="BX98" s="224">
        <f t="shared" ca="1" si="158"/>
        <v>623880</v>
      </c>
      <c r="BY98" s="93">
        <f t="shared" ca="1" si="159"/>
        <v>830280</v>
      </c>
      <c r="BZ98" s="23">
        <f t="shared" ca="1" si="184"/>
        <v>125760</v>
      </c>
      <c r="CA98" s="23">
        <f t="shared" ca="1" si="185"/>
        <v>62880</v>
      </c>
      <c r="CB98" s="23">
        <f t="shared" ca="1" si="210"/>
        <v>115200</v>
      </c>
      <c r="CC98" s="23">
        <f t="shared" ca="1" si="211"/>
        <v>57600</v>
      </c>
      <c r="CD98" s="23">
        <f t="shared" ca="1" si="115"/>
        <v>120000</v>
      </c>
      <c r="CE98" s="23">
        <f t="shared" ca="1" si="116"/>
        <v>60000</v>
      </c>
      <c r="CF98" s="228">
        <f t="shared" ca="1" si="160"/>
        <v>188640</v>
      </c>
      <c r="CG98" s="224">
        <f t="shared" ca="1" si="161"/>
        <v>361440</v>
      </c>
      <c r="CH98" s="228">
        <f t="shared" ca="1" si="162"/>
        <v>541440</v>
      </c>
      <c r="CI98" s="23">
        <f t="shared" ca="1" si="163"/>
        <v>65400</v>
      </c>
      <c r="CJ98" s="23">
        <f t="shared" ca="1" si="164"/>
        <v>32700</v>
      </c>
      <c r="CK98" s="23">
        <f t="shared" ca="1" si="168"/>
        <v>62400</v>
      </c>
      <c r="CL98" s="23">
        <f t="shared" ca="1" si="169"/>
        <v>31200</v>
      </c>
      <c r="CM98" s="23">
        <f t="shared" ca="1" si="174"/>
        <v>60000</v>
      </c>
      <c r="CN98" s="23">
        <f t="shared" ca="1" si="175"/>
        <v>30000</v>
      </c>
      <c r="CO98" s="23">
        <f t="shared" ca="1" si="182"/>
        <v>8400</v>
      </c>
      <c r="CP98" s="23">
        <f t="shared" ca="1" si="183"/>
        <v>4200</v>
      </c>
      <c r="CQ98" s="23">
        <f t="shared" ca="1" si="188"/>
        <v>27000</v>
      </c>
      <c r="CR98" s="23">
        <f t="shared" ca="1" si="189"/>
        <v>13500</v>
      </c>
      <c r="CS98" s="23">
        <f t="shared" ca="1" si="190"/>
        <v>15600</v>
      </c>
      <c r="CT98" s="23">
        <f t="shared" ca="1" si="191"/>
        <v>7800</v>
      </c>
      <c r="CU98" s="23">
        <f t="shared" ca="1" si="196"/>
        <v>42000</v>
      </c>
      <c r="CV98" s="23">
        <f t="shared" ca="1" si="197"/>
        <v>21000</v>
      </c>
      <c r="CW98" s="23">
        <f t="shared" ca="1" si="109"/>
        <v>63600</v>
      </c>
      <c r="CX98" s="23">
        <f t="shared" ca="1" si="110"/>
        <v>31800</v>
      </c>
      <c r="CY98" s="23">
        <f t="shared" ca="1" si="198"/>
        <v>72000</v>
      </c>
      <c r="CZ98" s="23">
        <f t="shared" ca="1" si="199"/>
        <v>36000</v>
      </c>
      <c r="DA98" s="23">
        <f t="shared" ca="1" si="212"/>
        <v>99000</v>
      </c>
      <c r="DB98" s="23">
        <f t="shared" ca="1" si="213"/>
        <v>49500</v>
      </c>
      <c r="DC98" s="23"/>
      <c r="DD98" s="23"/>
      <c r="DE98" s="23">
        <f t="shared" ca="1" si="214"/>
        <v>240000</v>
      </c>
      <c r="DF98" s="23">
        <f t="shared" ca="1" si="215"/>
        <v>120000</v>
      </c>
      <c r="DG98" s="23">
        <f t="shared" ca="1" si="220"/>
        <v>120000</v>
      </c>
      <c r="DH98" s="23">
        <f t="shared" ca="1" si="221"/>
        <v>60000</v>
      </c>
      <c r="DI98" s="23">
        <f t="shared" ca="1" si="105"/>
        <v>127200</v>
      </c>
      <c r="DJ98" s="23">
        <f t="shared" ca="1" si="106"/>
        <v>63600</v>
      </c>
      <c r="DK98" s="23">
        <f t="shared" ca="1" si="113"/>
        <v>63600</v>
      </c>
      <c r="DL98" s="23">
        <f t="shared" ca="1" si="114"/>
        <v>31800</v>
      </c>
      <c r="DM98" s="23">
        <f t="shared" ca="1" si="117"/>
        <v>150000</v>
      </c>
      <c r="DN98" s="23">
        <f t="shared" ca="1" si="118"/>
        <v>75000</v>
      </c>
      <c r="DO98" s="23">
        <f t="shared" ca="1" si="119"/>
        <v>66000</v>
      </c>
      <c r="DP98" s="23">
        <f t="shared" ca="1" si="120"/>
        <v>33000</v>
      </c>
      <c r="DQ98" s="23">
        <f t="shared" ca="1" si="133"/>
        <v>129600</v>
      </c>
      <c r="DR98" s="23">
        <f t="shared" ca="1" si="134"/>
        <v>64800</v>
      </c>
      <c r="DS98" s="228">
        <f t="shared" ca="1" si="165"/>
        <v>610200</v>
      </c>
      <c r="DT98" s="93">
        <f t="shared" ca="1" si="166"/>
        <v>1450800</v>
      </c>
      <c r="DU98" s="228">
        <f t="shared" ca="1" si="167"/>
        <v>2117700</v>
      </c>
      <c r="DZ98" s="23">
        <f t="shared" ca="1" si="192"/>
        <v>60000</v>
      </c>
      <c r="EA98" s="23">
        <f t="shared" ca="1" si="193"/>
        <v>30000</v>
      </c>
      <c r="EB98" s="23">
        <f t="shared" ca="1" si="200"/>
        <v>26400</v>
      </c>
      <c r="EC98" s="23">
        <f t="shared" ca="1" si="201"/>
        <v>13200</v>
      </c>
      <c r="ED98" s="23">
        <f t="shared" ca="1" si="222"/>
        <v>120000</v>
      </c>
      <c r="EE98" s="23">
        <f t="shared" ca="1" si="223"/>
        <v>60000</v>
      </c>
      <c r="EF98" s="23">
        <f t="shared" ca="1" si="125"/>
        <v>168000</v>
      </c>
      <c r="EG98" s="23">
        <f t="shared" ca="1" si="126"/>
        <v>84000</v>
      </c>
      <c r="EH98" s="23">
        <f t="shared" ca="1" si="107"/>
        <v>60000</v>
      </c>
      <c r="EI98" s="23">
        <f t="shared" ca="1" si="108"/>
        <v>30000</v>
      </c>
      <c r="EJ98" s="23">
        <f t="shared" ca="1" si="121"/>
        <v>60000</v>
      </c>
      <c r="EK98" s="23">
        <f t="shared" ca="1" si="122"/>
        <v>30000</v>
      </c>
      <c r="EL98" s="23">
        <f t="shared" ca="1" si="131"/>
        <v>120000</v>
      </c>
      <c r="EM98" s="23">
        <f t="shared" ca="1" si="132"/>
        <v>60000</v>
      </c>
      <c r="EN98" s="228">
        <f t="shared" ca="1" si="151"/>
        <v>39600</v>
      </c>
      <c r="EO98" s="93">
        <f t="shared" ca="1" si="152"/>
        <v>489600</v>
      </c>
      <c r="EP98" s="93">
        <f t="shared" ca="1" si="153"/>
        <v>921600</v>
      </c>
    </row>
    <row r="99" spans="1:146" x14ac:dyDescent="0.2">
      <c r="A99" s="172">
        <f ca="1">VLOOKUP($D99,Curves!$A$2:$I$1700,9)</f>
        <v>5.9271381071122002E-2</v>
      </c>
      <c r="B99" s="86">
        <f t="shared" ca="1" si="136"/>
        <v>0.64335790516812652</v>
      </c>
      <c r="C99" s="86">
        <f t="shared" si="137"/>
        <v>31</v>
      </c>
      <c r="D99" s="139">
        <v>39661</v>
      </c>
      <c r="E99" s="173">
        <f ca="1">VLOOKUP($D99,Curves!$A$2:$H$1700,2)*$B99</f>
        <v>2.6442009902410004</v>
      </c>
      <c r="F99" s="172">
        <f ca="1">VLOOKUP($D99,Curves!$A$2:$H$1700,3)*$B99</f>
        <v>0.4310497964626448</v>
      </c>
      <c r="G99" s="172">
        <f ca="1">VLOOKUP($D99,Curves!$A$2:$H$1700,7)*$B99</f>
        <v>-0.15118910771450972</v>
      </c>
      <c r="H99" s="172">
        <f ca="1">VLOOKUP($D99,Curves!$A$2:$H$1700,5)*$B99</f>
        <v>6.4335790516812652E-3</v>
      </c>
      <c r="I99" s="172">
        <f ca="1">VLOOKUP($D99,Curves!$A$2:$H$1700,4)*$B99</f>
        <v>-0.2283920563346849</v>
      </c>
      <c r="J99" s="174">
        <f ca="1">VLOOKUP($D99,Curves!$A$2:$H$1700,8)*$B99</f>
        <v>0</v>
      </c>
      <c r="K99" s="172">
        <f t="shared" ca="1" si="138"/>
        <v>20.118567004297368</v>
      </c>
      <c r="L99" s="140">
        <f ca="1">VLOOKUP($D99,Curves!$N$2:$T$2600,2)*$B99</f>
        <v>46.921250068140765</v>
      </c>
      <c r="M99" s="141">
        <f ca="1">VLOOKUP($D99,Curves!$N$2:$T$2600,3)*$B99</f>
        <v>23.460625034070382</v>
      </c>
      <c r="N99" s="181">
        <f t="shared" ca="1" si="139"/>
        <v>1</v>
      </c>
      <c r="O99" s="182">
        <f t="shared" ca="1" si="140"/>
        <v>1</v>
      </c>
      <c r="P99" s="173">
        <f t="shared" ca="1" si="135"/>
        <v>21.831507426807502</v>
      </c>
      <c r="Q99" s="140">
        <f ca="1">VLOOKUP($D99,Curves!$N$2:$T$2600,4)*$B99</f>
        <v>46.921250068140765</v>
      </c>
      <c r="R99" s="141">
        <f ca="1">VLOOKUP($D99,Curves!$N$2:$T$2600,5)*$B99</f>
        <v>23.460625034070382</v>
      </c>
      <c r="S99" s="181">
        <f t="shared" ca="1" si="141"/>
        <v>1</v>
      </c>
      <c r="T99" s="182">
        <f t="shared" ca="1" si="142"/>
        <v>1</v>
      </c>
      <c r="U99" s="151">
        <f t="shared" ca="1" si="143"/>
        <v>20.697589118948681</v>
      </c>
      <c r="V99" s="151">
        <f t="shared" ca="1" si="144"/>
        <v>21.879759269695111</v>
      </c>
      <c r="W99" s="151">
        <f t="shared" ca="1" si="145"/>
        <v>20.118567004297368</v>
      </c>
      <c r="X99" s="343">
        <f ca="1">VLOOKUP($D99,[2]CurveFetch!$D$8:$S$13000,16,0)*$B99</f>
        <v>46.921250068140765</v>
      </c>
      <c r="Y99" s="141">
        <f ca="1">VLOOKUP($D99,Curves!$N$2:$T$2600,7)*$B99</f>
        <v>23.460625034070382</v>
      </c>
      <c r="Z99" s="200">
        <f t="shared" ca="1" si="146"/>
        <v>1</v>
      </c>
      <c r="AA99" s="181">
        <f t="shared" ca="1" si="147"/>
        <v>1</v>
      </c>
      <c r="AB99" s="181">
        <f t="shared" ca="1" si="148"/>
        <v>1</v>
      </c>
      <c r="AC99" s="181">
        <f t="shared" ca="1" si="148"/>
        <v>1</v>
      </c>
      <c r="AD99" s="181">
        <f t="shared" ca="1" si="149"/>
        <v>1</v>
      </c>
      <c r="AE99" s="182">
        <f t="shared" ca="1" si="150"/>
        <v>1</v>
      </c>
      <c r="AF99" s="23">
        <f t="shared" ca="1" si="176"/>
        <v>5880</v>
      </c>
      <c r="AG99" s="23">
        <f t="shared" ca="1" si="177"/>
        <v>5880</v>
      </c>
      <c r="AH99" s="23">
        <f t="shared" ca="1" si="194"/>
        <v>48000</v>
      </c>
      <c r="AI99" s="23">
        <f t="shared" ca="1" si="195"/>
        <v>48000</v>
      </c>
      <c r="AJ99" s="23">
        <f t="shared" ca="1" si="206"/>
        <v>54000</v>
      </c>
      <c r="AK99" s="23">
        <f t="shared" ca="1" si="207"/>
        <v>54000</v>
      </c>
      <c r="AL99" s="23">
        <f t="shared" ca="1" si="216"/>
        <v>60000</v>
      </c>
      <c r="AM99" s="23">
        <f t="shared" ca="1" si="217"/>
        <v>30000</v>
      </c>
      <c r="AN99" s="23">
        <f t="shared" ca="1" si="224"/>
        <v>60000</v>
      </c>
      <c r="AO99" s="23">
        <f t="shared" ca="1" si="225"/>
        <v>30000</v>
      </c>
      <c r="AP99" s="23">
        <f t="shared" ca="1" si="218"/>
        <v>86400</v>
      </c>
      <c r="AQ99" s="23">
        <f t="shared" ca="1" si="219"/>
        <v>30000</v>
      </c>
      <c r="AR99" s="23">
        <f t="shared" ca="1" si="103"/>
        <v>61200</v>
      </c>
      <c r="AS99" s="23">
        <f t="shared" ca="1" si="104"/>
        <v>30600</v>
      </c>
      <c r="AT99" s="23">
        <f t="shared" ca="1" si="123"/>
        <v>132000</v>
      </c>
      <c r="AU99" s="23">
        <f t="shared" ca="1" si="124"/>
        <v>66000</v>
      </c>
      <c r="AV99" s="228">
        <f t="shared" ca="1" si="154"/>
        <v>218160</v>
      </c>
      <c r="AW99" s="26">
        <f t="shared" ca="1" si="155"/>
        <v>711960</v>
      </c>
      <c r="AX99" s="228">
        <f t="shared" ca="1" si="156"/>
        <v>801960</v>
      </c>
      <c r="AY99" s="23">
        <f t="shared" ca="1" si="170"/>
        <v>62400</v>
      </c>
      <c r="AZ99" s="23">
        <f t="shared" ca="1" si="171"/>
        <v>31200</v>
      </c>
      <c r="BA99" s="23">
        <f t="shared" ca="1" si="178"/>
        <v>60000</v>
      </c>
      <c r="BB99" s="23">
        <f t="shared" ca="1" si="179"/>
        <v>30000</v>
      </c>
      <c r="BC99" s="23">
        <f t="shared" ca="1" si="172"/>
        <v>10560</v>
      </c>
      <c r="BD99" s="23">
        <f t="shared" ca="1" si="173"/>
        <v>5280</v>
      </c>
      <c r="BE99" s="23">
        <f t="shared" ca="1" si="180"/>
        <v>6120</v>
      </c>
      <c r="BF99" s="23">
        <f t="shared" ca="1" si="181"/>
        <v>3060</v>
      </c>
      <c r="BG99" s="23">
        <f t="shared" ca="1" si="186"/>
        <v>20400</v>
      </c>
      <c r="BH99" s="23">
        <f t="shared" ca="1" si="187"/>
        <v>10200</v>
      </c>
      <c r="BI99" s="23">
        <f t="shared" ca="1" si="202"/>
        <v>105600</v>
      </c>
      <c r="BJ99" s="23">
        <f t="shared" ca="1" si="203"/>
        <v>52800</v>
      </c>
      <c r="BK99" s="23">
        <f t="shared" ca="1" si="204"/>
        <v>127200</v>
      </c>
      <c r="BL99" s="23">
        <f t="shared" ca="1" si="205"/>
        <v>63600</v>
      </c>
      <c r="BM99" s="23">
        <f t="shared" ca="1" si="208"/>
        <v>60000</v>
      </c>
      <c r="BN99" s="23">
        <f t="shared" ca="1" si="209"/>
        <v>30000</v>
      </c>
      <c r="BO99" s="23">
        <f t="shared" ref="BO99:BO162" ca="1" si="226">$BO$7*$J$2*$J$5*$S99</f>
        <v>63600</v>
      </c>
      <c r="BP99" s="23">
        <f t="shared" ref="BP99:BP162" ca="1" si="227">$BO$7*$J$3*$J$5*$T99</f>
        <v>31800</v>
      </c>
      <c r="BQ99" s="23">
        <f t="shared" ca="1" si="111"/>
        <v>62400</v>
      </c>
      <c r="BR99" s="23">
        <f t="shared" ca="1" si="112"/>
        <v>31200</v>
      </c>
      <c r="BS99" s="23">
        <f t="shared" ca="1" si="127"/>
        <v>132000</v>
      </c>
      <c r="BT99" s="23">
        <f t="shared" ca="1" si="128"/>
        <v>66000</v>
      </c>
      <c r="BU99" s="23">
        <f t="shared" ca="1" si="129"/>
        <v>120000</v>
      </c>
      <c r="BV99" s="23">
        <f t="shared" ca="1" si="130"/>
        <v>60000</v>
      </c>
      <c r="BW99" s="389">
        <f t="shared" ca="1" si="157"/>
        <v>557820</v>
      </c>
      <c r="BX99" s="224">
        <f t="shared" ca="1" si="158"/>
        <v>935820</v>
      </c>
      <c r="BY99" s="93">
        <f t="shared" ca="1" si="159"/>
        <v>1245420</v>
      </c>
      <c r="BZ99" s="23">
        <f t="shared" ca="1" si="184"/>
        <v>125760</v>
      </c>
      <c r="CA99" s="23">
        <f t="shared" ca="1" si="185"/>
        <v>62880</v>
      </c>
      <c r="CB99" s="23">
        <f t="shared" ca="1" si="210"/>
        <v>115200</v>
      </c>
      <c r="CC99" s="23">
        <f t="shared" ca="1" si="211"/>
        <v>57600</v>
      </c>
      <c r="CD99" s="23">
        <f t="shared" ca="1" si="115"/>
        <v>120000</v>
      </c>
      <c r="CE99" s="23">
        <f t="shared" ca="1" si="116"/>
        <v>60000</v>
      </c>
      <c r="CF99" s="228">
        <f t="shared" ca="1" si="160"/>
        <v>188640</v>
      </c>
      <c r="CG99" s="224">
        <f t="shared" ca="1" si="161"/>
        <v>361440</v>
      </c>
      <c r="CH99" s="228">
        <f t="shared" ca="1" si="162"/>
        <v>541440</v>
      </c>
      <c r="CI99" s="23">
        <f t="shared" ca="1" si="163"/>
        <v>65400</v>
      </c>
      <c r="CJ99" s="23">
        <f t="shared" ca="1" si="164"/>
        <v>32700</v>
      </c>
      <c r="CK99" s="23">
        <f t="shared" ca="1" si="168"/>
        <v>62400</v>
      </c>
      <c r="CL99" s="23">
        <f t="shared" ca="1" si="169"/>
        <v>31200</v>
      </c>
      <c r="CM99" s="23">
        <f t="shared" ca="1" si="174"/>
        <v>60000</v>
      </c>
      <c r="CN99" s="23">
        <f t="shared" ca="1" si="175"/>
        <v>30000</v>
      </c>
      <c r="CO99" s="23">
        <f t="shared" ca="1" si="182"/>
        <v>8400</v>
      </c>
      <c r="CP99" s="23">
        <f t="shared" ca="1" si="183"/>
        <v>4200</v>
      </c>
      <c r="CQ99" s="23">
        <f t="shared" ca="1" si="188"/>
        <v>27000</v>
      </c>
      <c r="CR99" s="23">
        <f t="shared" ca="1" si="189"/>
        <v>13500</v>
      </c>
      <c r="CS99" s="23">
        <f t="shared" ca="1" si="190"/>
        <v>15600</v>
      </c>
      <c r="CT99" s="23">
        <f t="shared" ca="1" si="191"/>
        <v>7800</v>
      </c>
      <c r="CU99" s="23">
        <f t="shared" ca="1" si="196"/>
        <v>42000</v>
      </c>
      <c r="CV99" s="23">
        <f t="shared" ca="1" si="197"/>
        <v>21000</v>
      </c>
      <c r="CW99" s="23">
        <f t="shared" ca="1" si="109"/>
        <v>63600</v>
      </c>
      <c r="CX99" s="23">
        <f t="shared" ca="1" si="110"/>
        <v>31800</v>
      </c>
      <c r="CY99" s="23">
        <f t="shared" ca="1" si="198"/>
        <v>72000</v>
      </c>
      <c r="CZ99" s="23">
        <f t="shared" ca="1" si="199"/>
        <v>36000</v>
      </c>
      <c r="DA99" s="23">
        <f t="shared" ca="1" si="212"/>
        <v>99000</v>
      </c>
      <c r="DB99" s="23">
        <f t="shared" ca="1" si="213"/>
        <v>49500</v>
      </c>
      <c r="DC99" s="23"/>
      <c r="DD99" s="23"/>
      <c r="DE99" s="23">
        <f t="shared" ca="1" si="214"/>
        <v>240000</v>
      </c>
      <c r="DF99" s="23">
        <f t="shared" ca="1" si="215"/>
        <v>120000</v>
      </c>
      <c r="DG99" s="23">
        <f t="shared" ca="1" si="220"/>
        <v>120000</v>
      </c>
      <c r="DH99" s="23">
        <f t="shared" ca="1" si="221"/>
        <v>60000</v>
      </c>
      <c r="DI99" s="23">
        <f t="shared" ca="1" si="105"/>
        <v>127200</v>
      </c>
      <c r="DJ99" s="23">
        <f t="shared" ca="1" si="106"/>
        <v>63600</v>
      </c>
      <c r="DK99" s="23">
        <f t="shared" ca="1" si="113"/>
        <v>63600</v>
      </c>
      <c r="DL99" s="23">
        <f t="shared" ca="1" si="114"/>
        <v>31800</v>
      </c>
      <c r="DM99" s="23">
        <f t="shared" ca="1" si="117"/>
        <v>150000</v>
      </c>
      <c r="DN99" s="23">
        <f t="shared" ca="1" si="118"/>
        <v>75000</v>
      </c>
      <c r="DO99" s="23">
        <f t="shared" ca="1" si="119"/>
        <v>66000</v>
      </c>
      <c r="DP99" s="23">
        <f t="shared" ca="1" si="120"/>
        <v>33000</v>
      </c>
      <c r="DQ99" s="23">
        <f t="shared" ca="1" si="133"/>
        <v>129600</v>
      </c>
      <c r="DR99" s="23">
        <f t="shared" ca="1" si="134"/>
        <v>64800</v>
      </c>
      <c r="DS99" s="228">
        <f t="shared" ca="1" si="165"/>
        <v>610200</v>
      </c>
      <c r="DT99" s="93">
        <f t="shared" ca="1" si="166"/>
        <v>1450800</v>
      </c>
      <c r="DU99" s="228">
        <f t="shared" ca="1" si="167"/>
        <v>2117700</v>
      </c>
      <c r="DZ99" s="23">
        <f t="shared" ca="1" si="192"/>
        <v>60000</v>
      </c>
      <c r="EA99" s="23">
        <f t="shared" ca="1" si="193"/>
        <v>30000</v>
      </c>
      <c r="EB99" s="23">
        <f t="shared" ca="1" si="200"/>
        <v>26400</v>
      </c>
      <c r="EC99" s="23">
        <f t="shared" ca="1" si="201"/>
        <v>13200</v>
      </c>
      <c r="ED99" s="23">
        <f t="shared" ca="1" si="222"/>
        <v>120000</v>
      </c>
      <c r="EE99" s="23">
        <f t="shared" ca="1" si="223"/>
        <v>60000</v>
      </c>
      <c r="EF99" s="23">
        <f t="shared" ca="1" si="125"/>
        <v>168000</v>
      </c>
      <c r="EG99" s="23">
        <f t="shared" ca="1" si="126"/>
        <v>84000</v>
      </c>
      <c r="EH99" s="23">
        <f t="shared" ca="1" si="107"/>
        <v>60000</v>
      </c>
      <c r="EI99" s="23">
        <f t="shared" ca="1" si="108"/>
        <v>30000</v>
      </c>
      <c r="EJ99" s="23">
        <f t="shared" ca="1" si="121"/>
        <v>60000</v>
      </c>
      <c r="EK99" s="23">
        <f t="shared" ca="1" si="122"/>
        <v>30000</v>
      </c>
      <c r="EL99" s="23">
        <f t="shared" ca="1" si="131"/>
        <v>120000</v>
      </c>
      <c r="EM99" s="23">
        <f t="shared" ca="1" si="132"/>
        <v>60000</v>
      </c>
      <c r="EN99" s="228">
        <f t="shared" ca="1" si="151"/>
        <v>39600</v>
      </c>
      <c r="EO99" s="93">
        <f t="shared" ca="1" si="152"/>
        <v>489600</v>
      </c>
      <c r="EP99" s="93">
        <f t="shared" ca="1" si="153"/>
        <v>921600</v>
      </c>
    </row>
    <row r="100" spans="1:146" x14ac:dyDescent="0.2">
      <c r="A100" s="172">
        <f ca="1">VLOOKUP($D100,Curves!$A$2:$I$1700,9)</f>
        <v>5.9320106904909999E-2</v>
      </c>
      <c r="B100" s="86">
        <f t="shared" ca="1" si="136"/>
        <v>0.63994508988901444</v>
      </c>
      <c r="C100" s="86">
        <f t="shared" si="137"/>
        <v>30</v>
      </c>
      <c r="D100" s="139">
        <v>39692</v>
      </c>
      <c r="E100" s="173">
        <f ca="1">VLOOKUP($D100,Curves!$A$2:$H$1700,2)*$B100</f>
        <v>2.643613166331519</v>
      </c>
      <c r="F100" s="172">
        <f ca="1">VLOOKUP($D100,Curves!$A$2:$H$1700,3)*$B100</f>
        <v>0.42876321022563968</v>
      </c>
      <c r="G100" s="172">
        <f ca="1">VLOOKUP($D100,Curves!$A$2:$H$1700,7)*$B100</f>
        <v>-0.15038709612391837</v>
      </c>
      <c r="H100" s="172">
        <f ca="1">VLOOKUP($D100,Curves!$A$2:$H$1700,5)*$B100</f>
        <v>6.3994508988901447E-3</v>
      </c>
      <c r="I100" s="172">
        <f ca="1">VLOOKUP($D100,Curves!$A$2:$H$1700,4)*$B100</f>
        <v>-0.22718050691060013</v>
      </c>
      <c r="J100" s="174">
        <f ca="1">VLOOKUP($D100,Curves!$A$2:$H$1700,8)*$B100</f>
        <v>0</v>
      </c>
      <c r="K100" s="172">
        <f t="shared" ca="1" si="138"/>
        <v>20.123244945656889</v>
      </c>
      <c r="L100" s="140">
        <f ca="1">VLOOKUP($D100,Curves!$N$2:$T$2600,2)*$B100</f>
        <v>33.873445508987338</v>
      </c>
      <c r="M100" s="141">
        <f ca="1">VLOOKUP($D100,Curves!$N$2:$T$2600,3)*$B100</f>
        <v>16.936722754493669</v>
      </c>
      <c r="N100" s="181">
        <f t="shared" ca="1" si="139"/>
        <v>1</v>
      </c>
      <c r="O100" s="182">
        <f t="shared" ca="1" si="140"/>
        <v>0</v>
      </c>
      <c r="P100" s="173">
        <f t="shared" ca="1" si="135"/>
        <v>21.827098747486392</v>
      </c>
      <c r="Q100" s="140">
        <f ca="1">VLOOKUP($D100,Curves!$N$2:$T$2600,4)*$B100</f>
        <v>33.873445508987338</v>
      </c>
      <c r="R100" s="141">
        <f ca="1">VLOOKUP($D100,Curves!$N$2:$T$2600,5)*$B100</f>
        <v>16.936722754493669</v>
      </c>
      <c r="S100" s="181">
        <f t="shared" ca="1" si="141"/>
        <v>1</v>
      </c>
      <c r="T100" s="182">
        <f t="shared" ca="1" si="142"/>
        <v>0</v>
      </c>
      <c r="U100" s="151">
        <f t="shared" ca="1" si="143"/>
        <v>20.699195526557006</v>
      </c>
      <c r="V100" s="151">
        <f t="shared" ca="1" si="144"/>
        <v>21.875094629228069</v>
      </c>
      <c r="W100" s="151">
        <f t="shared" ca="1" si="145"/>
        <v>20.123244945656889</v>
      </c>
      <c r="X100" s="343">
        <f ca="1">VLOOKUP($D100,[2]CurveFetch!$D$8:$S$13000,16,0)*$B100</f>
        <v>33.873445508987338</v>
      </c>
      <c r="Y100" s="141">
        <f ca="1">VLOOKUP($D100,Curves!$N$2:$T$2600,7)*$B100</f>
        <v>16.936722754493669</v>
      </c>
      <c r="Z100" s="200">
        <f t="shared" ca="1" si="146"/>
        <v>1</v>
      </c>
      <c r="AA100" s="181">
        <f t="shared" ca="1" si="147"/>
        <v>0</v>
      </c>
      <c r="AB100" s="181">
        <f t="shared" ca="1" si="148"/>
        <v>1</v>
      </c>
      <c r="AC100" s="181">
        <f t="shared" ca="1" si="148"/>
        <v>1</v>
      </c>
      <c r="AD100" s="181">
        <f t="shared" ca="1" si="149"/>
        <v>1</v>
      </c>
      <c r="AE100" s="182">
        <f t="shared" ca="1" si="150"/>
        <v>0</v>
      </c>
      <c r="AF100" s="23">
        <f t="shared" ca="1" si="176"/>
        <v>5880</v>
      </c>
      <c r="AG100" s="23">
        <f t="shared" ca="1" si="177"/>
        <v>0</v>
      </c>
      <c r="AH100" s="23">
        <f t="shared" ca="1" si="194"/>
        <v>48000</v>
      </c>
      <c r="AI100" s="23">
        <f t="shared" ca="1" si="195"/>
        <v>0</v>
      </c>
      <c r="AJ100" s="23">
        <f t="shared" ca="1" si="206"/>
        <v>54000</v>
      </c>
      <c r="AK100" s="23">
        <f t="shared" ca="1" si="207"/>
        <v>0</v>
      </c>
      <c r="AL100" s="23">
        <f t="shared" ca="1" si="216"/>
        <v>60000</v>
      </c>
      <c r="AM100" s="23">
        <f t="shared" ca="1" si="217"/>
        <v>0</v>
      </c>
      <c r="AN100" s="23">
        <f t="shared" ca="1" si="224"/>
        <v>60000</v>
      </c>
      <c r="AO100" s="23">
        <f t="shared" ca="1" si="225"/>
        <v>0</v>
      </c>
      <c r="AP100" s="23">
        <f t="shared" ca="1" si="218"/>
        <v>86400</v>
      </c>
      <c r="AQ100" s="23">
        <f t="shared" ca="1" si="219"/>
        <v>0</v>
      </c>
      <c r="AR100" s="23">
        <f t="shared" ca="1" si="103"/>
        <v>61200</v>
      </c>
      <c r="AS100" s="23">
        <f t="shared" ca="1" si="104"/>
        <v>0</v>
      </c>
      <c r="AT100" s="23">
        <f t="shared" ca="1" si="123"/>
        <v>132000</v>
      </c>
      <c r="AU100" s="23">
        <f t="shared" ca="1" si="124"/>
        <v>0</v>
      </c>
      <c r="AV100" s="228">
        <f t="shared" ca="1" si="154"/>
        <v>152280</v>
      </c>
      <c r="AW100" s="26">
        <f t="shared" ca="1" si="155"/>
        <v>447480</v>
      </c>
      <c r="AX100" s="228">
        <f t="shared" ca="1" si="156"/>
        <v>507480</v>
      </c>
      <c r="AY100" s="23">
        <f t="shared" ca="1" si="170"/>
        <v>62400</v>
      </c>
      <c r="AZ100" s="23">
        <f t="shared" ca="1" si="171"/>
        <v>0</v>
      </c>
      <c r="BA100" s="23">
        <f t="shared" ca="1" si="178"/>
        <v>60000</v>
      </c>
      <c r="BB100" s="23">
        <f t="shared" ca="1" si="179"/>
        <v>0</v>
      </c>
      <c r="BC100" s="23">
        <f t="shared" ca="1" si="172"/>
        <v>10560</v>
      </c>
      <c r="BD100" s="23">
        <f t="shared" ca="1" si="173"/>
        <v>0</v>
      </c>
      <c r="BE100" s="23">
        <f t="shared" ca="1" si="180"/>
        <v>6120</v>
      </c>
      <c r="BF100" s="23">
        <f t="shared" ca="1" si="181"/>
        <v>0</v>
      </c>
      <c r="BG100" s="23">
        <f t="shared" ca="1" si="186"/>
        <v>20400</v>
      </c>
      <c r="BH100" s="23">
        <f t="shared" ca="1" si="187"/>
        <v>0</v>
      </c>
      <c r="BI100" s="23">
        <f t="shared" ca="1" si="202"/>
        <v>105600</v>
      </c>
      <c r="BJ100" s="23">
        <f t="shared" ca="1" si="203"/>
        <v>0</v>
      </c>
      <c r="BK100" s="23">
        <f t="shared" ca="1" si="204"/>
        <v>127200</v>
      </c>
      <c r="BL100" s="23">
        <f t="shared" ca="1" si="205"/>
        <v>0</v>
      </c>
      <c r="BM100" s="23">
        <f t="shared" ca="1" si="208"/>
        <v>60000</v>
      </c>
      <c r="BN100" s="23">
        <f t="shared" ca="1" si="209"/>
        <v>0</v>
      </c>
      <c r="BO100" s="23">
        <f t="shared" ca="1" si="226"/>
        <v>63600</v>
      </c>
      <c r="BP100" s="23">
        <f t="shared" ca="1" si="227"/>
        <v>0</v>
      </c>
      <c r="BQ100" s="23">
        <f t="shared" ca="1" si="111"/>
        <v>62400</v>
      </c>
      <c r="BR100" s="23">
        <f t="shared" ca="1" si="112"/>
        <v>0</v>
      </c>
      <c r="BS100" s="23">
        <f t="shared" ca="1" si="127"/>
        <v>132000</v>
      </c>
      <c r="BT100" s="23">
        <f t="shared" ca="1" si="128"/>
        <v>0</v>
      </c>
      <c r="BU100" s="23">
        <f t="shared" ca="1" si="129"/>
        <v>120000</v>
      </c>
      <c r="BV100" s="23">
        <f t="shared" ca="1" si="130"/>
        <v>0</v>
      </c>
      <c r="BW100" s="389">
        <f t="shared" ca="1" si="157"/>
        <v>371880</v>
      </c>
      <c r="BX100" s="224">
        <f t="shared" ca="1" si="158"/>
        <v>623880</v>
      </c>
      <c r="BY100" s="93">
        <f t="shared" ca="1" si="159"/>
        <v>830280</v>
      </c>
      <c r="BZ100" s="23">
        <f t="shared" ca="1" si="184"/>
        <v>125760</v>
      </c>
      <c r="CA100" s="23">
        <f t="shared" ca="1" si="185"/>
        <v>0</v>
      </c>
      <c r="CB100" s="23">
        <f t="shared" ca="1" si="210"/>
        <v>115200</v>
      </c>
      <c r="CC100" s="23">
        <f t="shared" ca="1" si="211"/>
        <v>0</v>
      </c>
      <c r="CD100" s="23">
        <f t="shared" ca="1" si="115"/>
        <v>120000</v>
      </c>
      <c r="CE100" s="23">
        <f t="shared" ca="1" si="116"/>
        <v>0</v>
      </c>
      <c r="CF100" s="228">
        <f t="shared" ca="1" si="160"/>
        <v>125760</v>
      </c>
      <c r="CG100" s="224">
        <f t="shared" ca="1" si="161"/>
        <v>240960</v>
      </c>
      <c r="CH100" s="228">
        <f t="shared" ca="1" si="162"/>
        <v>360960</v>
      </c>
      <c r="CI100" s="23">
        <f t="shared" ca="1" si="163"/>
        <v>65400</v>
      </c>
      <c r="CJ100" s="23">
        <f t="shared" ca="1" si="164"/>
        <v>32700</v>
      </c>
      <c r="CK100" s="23">
        <f t="shared" ca="1" si="168"/>
        <v>62400</v>
      </c>
      <c r="CL100" s="23">
        <f t="shared" ca="1" si="169"/>
        <v>31200</v>
      </c>
      <c r="CM100" s="23">
        <f t="shared" ca="1" si="174"/>
        <v>60000</v>
      </c>
      <c r="CN100" s="23">
        <f t="shared" ca="1" si="175"/>
        <v>30000</v>
      </c>
      <c r="CO100" s="23">
        <f t="shared" ca="1" si="182"/>
        <v>8400</v>
      </c>
      <c r="CP100" s="23">
        <f t="shared" ca="1" si="183"/>
        <v>4200</v>
      </c>
      <c r="CQ100" s="23">
        <f t="shared" ca="1" si="188"/>
        <v>27000</v>
      </c>
      <c r="CR100" s="23">
        <f t="shared" ca="1" si="189"/>
        <v>13500</v>
      </c>
      <c r="CS100" s="23">
        <f t="shared" ca="1" si="190"/>
        <v>15600</v>
      </c>
      <c r="CT100" s="23">
        <f t="shared" ca="1" si="191"/>
        <v>7800</v>
      </c>
      <c r="CU100" s="23">
        <f t="shared" ca="1" si="196"/>
        <v>42000</v>
      </c>
      <c r="CV100" s="23">
        <f t="shared" ca="1" si="197"/>
        <v>21000</v>
      </c>
      <c r="CW100" s="23">
        <f t="shared" ca="1" si="109"/>
        <v>63600</v>
      </c>
      <c r="CX100" s="23">
        <f t="shared" ca="1" si="110"/>
        <v>31800</v>
      </c>
      <c r="CY100" s="23">
        <f t="shared" ca="1" si="198"/>
        <v>72000</v>
      </c>
      <c r="CZ100" s="23">
        <f t="shared" ca="1" si="199"/>
        <v>36000</v>
      </c>
      <c r="DA100" s="23">
        <f t="shared" ca="1" si="212"/>
        <v>99000</v>
      </c>
      <c r="DB100" s="23">
        <f t="shared" ca="1" si="213"/>
        <v>49500</v>
      </c>
      <c r="DC100" s="23"/>
      <c r="DD100" s="23"/>
      <c r="DE100" s="23">
        <f t="shared" ca="1" si="214"/>
        <v>240000</v>
      </c>
      <c r="DF100" s="23">
        <f t="shared" ca="1" si="215"/>
        <v>120000</v>
      </c>
      <c r="DG100" s="23">
        <f t="shared" ca="1" si="220"/>
        <v>120000</v>
      </c>
      <c r="DH100" s="23">
        <f t="shared" ca="1" si="221"/>
        <v>60000</v>
      </c>
      <c r="DI100" s="23">
        <f t="shared" ca="1" si="105"/>
        <v>127200</v>
      </c>
      <c r="DJ100" s="23">
        <f t="shared" ca="1" si="106"/>
        <v>63600</v>
      </c>
      <c r="DK100" s="23">
        <f t="shared" ca="1" si="113"/>
        <v>63600</v>
      </c>
      <c r="DL100" s="23">
        <f t="shared" ca="1" si="114"/>
        <v>31800</v>
      </c>
      <c r="DM100" s="23">
        <f t="shared" ca="1" si="117"/>
        <v>150000</v>
      </c>
      <c r="DN100" s="23">
        <f t="shared" ca="1" si="118"/>
        <v>75000</v>
      </c>
      <c r="DO100" s="23">
        <f t="shared" ca="1" si="119"/>
        <v>66000</v>
      </c>
      <c r="DP100" s="23">
        <f t="shared" ca="1" si="120"/>
        <v>33000</v>
      </c>
      <c r="DQ100" s="23">
        <f t="shared" ca="1" si="133"/>
        <v>129600</v>
      </c>
      <c r="DR100" s="23">
        <f t="shared" ca="1" si="134"/>
        <v>64800</v>
      </c>
      <c r="DS100" s="228">
        <f t="shared" ca="1" si="165"/>
        <v>610200</v>
      </c>
      <c r="DT100" s="93">
        <f t="shared" ca="1" si="166"/>
        <v>1450800</v>
      </c>
      <c r="DU100" s="228">
        <f t="shared" ca="1" si="167"/>
        <v>2117700</v>
      </c>
      <c r="DZ100" s="23">
        <f t="shared" ca="1" si="192"/>
        <v>60000</v>
      </c>
      <c r="EA100" s="23">
        <f t="shared" ca="1" si="193"/>
        <v>30000</v>
      </c>
      <c r="EB100" s="23">
        <f t="shared" ca="1" si="200"/>
        <v>26400</v>
      </c>
      <c r="EC100" s="23">
        <f t="shared" ca="1" si="201"/>
        <v>13200</v>
      </c>
      <c r="ED100" s="23">
        <f t="shared" ca="1" si="222"/>
        <v>120000</v>
      </c>
      <c r="EE100" s="23">
        <f t="shared" ca="1" si="223"/>
        <v>60000</v>
      </c>
      <c r="EF100" s="23">
        <f t="shared" ca="1" si="125"/>
        <v>168000</v>
      </c>
      <c r="EG100" s="23">
        <f t="shared" ca="1" si="126"/>
        <v>84000</v>
      </c>
      <c r="EH100" s="23">
        <f t="shared" ca="1" si="107"/>
        <v>60000</v>
      </c>
      <c r="EI100" s="23">
        <f t="shared" ca="1" si="108"/>
        <v>30000</v>
      </c>
      <c r="EJ100" s="23">
        <f t="shared" ca="1" si="121"/>
        <v>60000</v>
      </c>
      <c r="EK100" s="23">
        <f t="shared" ca="1" si="122"/>
        <v>30000</v>
      </c>
      <c r="EL100" s="23">
        <f t="shared" ca="1" si="131"/>
        <v>120000</v>
      </c>
      <c r="EM100" s="23">
        <f t="shared" ca="1" si="132"/>
        <v>60000</v>
      </c>
      <c r="EN100" s="228">
        <f t="shared" ca="1" si="151"/>
        <v>39600</v>
      </c>
      <c r="EO100" s="93">
        <f t="shared" ca="1" si="152"/>
        <v>489600</v>
      </c>
      <c r="EP100" s="93">
        <f t="shared" ca="1" si="153"/>
        <v>921600</v>
      </c>
    </row>
    <row r="101" spans="1:146" x14ac:dyDescent="0.2">
      <c r="A101" s="172">
        <f ca="1">VLOOKUP($D101,Curves!$A$2:$I$1700,9)</f>
        <v>5.9367260938358E-2</v>
      </c>
      <c r="B101" s="86">
        <f t="shared" ca="1" si="136"/>
        <v>0.6366547396010378</v>
      </c>
      <c r="C101" s="86">
        <f t="shared" si="137"/>
        <v>31</v>
      </c>
      <c r="D101" s="139">
        <v>39722</v>
      </c>
      <c r="E101" s="173">
        <f ca="1">VLOOKUP($D101,Curves!$A$2:$H$1700,2)*$B101</f>
        <v>2.6491203714799179</v>
      </c>
      <c r="F101" s="172">
        <f ca="1">VLOOKUP($D101,Curves!$A$2:$H$1700,3)*$B101</f>
        <v>0.42655867553269533</v>
      </c>
      <c r="G101" s="172">
        <f ca="1">VLOOKUP($D101,Curves!$A$2:$H$1700,7)*$B101</f>
        <v>-0.14961386380624386</v>
      </c>
      <c r="H101" s="172">
        <f ca="1">VLOOKUP($D101,Curves!$A$2:$H$1700,5)*$B101</f>
        <v>6.3665473960103783E-3</v>
      </c>
      <c r="I101" s="172">
        <f ca="1">VLOOKUP($D101,Curves!$A$2:$H$1700,4)*$B101</f>
        <v>-0.22601243255836842</v>
      </c>
      <c r="J101" s="174">
        <f ca="1">VLOOKUP($D101,Curves!$A$2:$H$1700,8)*$B101</f>
        <v>0</v>
      </c>
      <c r="K101" s="172">
        <f t="shared" ca="1" si="138"/>
        <v>20.173309541911621</v>
      </c>
      <c r="L101" s="140">
        <f ca="1">VLOOKUP($D101,Curves!$N$2:$T$2600,2)*$B101</f>
        <v>41.427760560579131</v>
      </c>
      <c r="M101" s="141">
        <f ca="1">VLOOKUP($D101,Curves!$N$2:$T$2600,3)*$B101</f>
        <v>20.713880280289565</v>
      </c>
      <c r="N101" s="181">
        <f t="shared" ca="1" si="139"/>
        <v>1</v>
      </c>
      <c r="O101" s="182">
        <f t="shared" ca="1" si="140"/>
        <v>1</v>
      </c>
      <c r="P101" s="173">
        <f t="shared" ca="1" si="135"/>
        <v>21.868402786099384</v>
      </c>
      <c r="Q101" s="140">
        <f ca="1">VLOOKUP($D101,Curves!$N$2:$T$2600,4)*$B101</f>
        <v>41.427760560579131</v>
      </c>
      <c r="R101" s="141">
        <f ca="1">VLOOKUP($D101,Curves!$N$2:$T$2600,5)*$B101</f>
        <v>20.713880280289565</v>
      </c>
      <c r="S101" s="181">
        <f t="shared" ca="1" si="141"/>
        <v>1</v>
      </c>
      <c r="T101" s="182">
        <f t="shared" ca="1" si="142"/>
        <v>0</v>
      </c>
      <c r="U101" s="151">
        <f t="shared" ca="1" si="143"/>
        <v>20.746298807552556</v>
      </c>
      <c r="V101" s="151">
        <f t="shared" ca="1" si="144"/>
        <v>21.916151891569459</v>
      </c>
      <c r="W101" s="151">
        <f t="shared" ca="1" si="145"/>
        <v>20.173309541911621</v>
      </c>
      <c r="X101" s="343">
        <f ca="1">VLOOKUP($D101,[2]CurveFetch!$D$8:$S$13000,16,0)*$B101</f>
        <v>41.427760560579131</v>
      </c>
      <c r="Y101" s="141">
        <f ca="1">VLOOKUP($D101,Curves!$N$2:$T$2600,7)*$B101</f>
        <v>20.713880280289565</v>
      </c>
      <c r="Z101" s="200">
        <f t="shared" ca="1" si="146"/>
        <v>1</v>
      </c>
      <c r="AA101" s="181">
        <f t="shared" ca="1" si="147"/>
        <v>0</v>
      </c>
      <c r="AB101" s="181">
        <f t="shared" ca="1" si="148"/>
        <v>1</v>
      </c>
      <c r="AC101" s="181">
        <f t="shared" ca="1" si="148"/>
        <v>1</v>
      </c>
      <c r="AD101" s="181">
        <f t="shared" ca="1" si="149"/>
        <v>1</v>
      </c>
      <c r="AE101" s="182">
        <f t="shared" ca="1" si="150"/>
        <v>1</v>
      </c>
      <c r="AF101" s="23">
        <f t="shared" ca="1" si="176"/>
        <v>5880</v>
      </c>
      <c r="AG101" s="23">
        <f t="shared" ca="1" si="177"/>
        <v>5880</v>
      </c>
      <c r="AH101" s="23">
        <f t="shared" ca="1" si="194"/>
        <v>48000</v>
      </c>
      <c r="AI101" s="23">
        <f t="shared" ca="1" si="195"/>
        <v>48000</v>
      </c>
      <c r="AJ101" s="23">
        <f t="shared" ca="1" si="206"/>
        <v>54000</v>
      </c>
      <c r="AK101" s="23">
        <f t="shared" ca="1" si="207"/>
        <v>54000</v>
      </c>
      <c r="AL101" s="23">
        <f t="shared" ca="1" si="216"/>
        <v>60000</v>
      </c>
      <c r="AM101" s="23">
        <f t="shared" ca="1" si="217"/>
        <v>30000</v>
      </c>
      <c r="AN101" s="23">
        <f t="shared" ca="1" si="224"/>
        <v>60000</v>
      </c>
      <c r="AO101" s="23">
        <f t="shared" ca="1" si="225"/>
        <v>30000</v>
      </c>
      <c r="AP101" s="23">
        <f t="shared" ca="1" si="218"/>
        <v>86400</v>
      </c>
      <c r="AQ101" s="23">
        <f t="shared" ca="1" si="219"/>
        <v>30000</v>
      </c>
      <c r="AR101" s="23">
        <f t="shared" ref="AR101:AR164" ca="1" si="228">$AR$7*$J$2*$J$5*$N101</f>
        <v>61200</v>
      </c>
      <c r="AS101" s="23">
        <f t="shared" ref="AS101:AS164" ca="1" si="229">$AR$7*$J$3*$J$5*$O101</f>
        <v>30600</v>
      </c>
      <c r="AT101" s="23">
        <f t="shared" ca="1" si="123"/>
        <v>132000</v>
      </c>
      <c r="AU101" s="23">
        <f t="shared" ca="1" si="124"/>
        <v>66000</v>
      </c>
      <c r="AV101" s="228">
        <f t="shared" ca="1" si="154"/>
        <v>218160</v>
      </c>
      <c r="AW101" s="26">
        <f t="shared" ca="1" si="155"/>
        <v>711960</v>
      </c>
      <c r="AX101" s="228">
        <f t="shared" ca="1" si="156"/>
        <v>801960</v>
      </c>
      <c r="AY101" s="23">
        <f t="shared" ca="1" si="170"/>
        <v>62400</v>
      </c>
      <c r="AZ101" s="23">
        <f t="shared" ca="1" si="171"/>
        <v>0</v>
      </c>
      <c r="BA101" s="23">
        <f t="shared" ca="1" si="178"/>
        <v>60000</v>
      </c>
      <c r="BB101" s="23">
        <f t="shared" ca="1" si="179"/>
        <v>0</v>
      </c>
      <c r="BC101" s="23">
        <f t="shared" ca="1" si="172"/>
        <v>10560</v>
      </c>
      <c r="BD101" s="23">
        <f t="shared" ca="1" si="173"/>
        <v>0</v>
      </c>
      <c r="BE101" s="23">
        <f t="shared" ca="1" si="180"/>
        <v>6120</v>
      </c>
      <c r="BF101" s="23">
        <f t="shared" ca="1" si="181"/>
        <v>0</v>
      </c>
      <c r="BG101" s="23">
        <f t="shared" ca="1" si="186"/>
        <v>20400</v>
      </c>
      <c r="BH101" s="23">
        <f t="shared" ca="1" si="187"/>
        <v>0</v>
      </c>
      <c r="BI101" s="23">
        <f t="shared" ca="1" si="202"/>
        <v>105600</v>
      </c>
      <c r="BJ101" s="23">
        <f t="shared" ca="1" si="203"/>
        <v>0</v>
      </c>
      <c r="BK101" s="23">
        <f t="shared" ca="1" si="204"/>
        <v>127200</v>
      </c>
      <c r="BL101" s="23">
        <f t="shared" ca="1" si="205"/>
        <v>0</v>
      </c>
      <c r="BM101" s="23">
        <f t="shared" ca="1" si="208"/>
        <v>60000</v>
      </c>
      <c r="BN101" s="23">
        <f t="shared" ca="1" si="209"/>
        <v>0</v>
      </c>
      <c r="BO101" s="23">
        <f t="shared" ca="1" si="226"/>
        <v>63600</v>
      </c>
      <c r="BP101" s="23">
        <f t="shared" ca="1" si="227"/>
        <v>0</v>
      </c>
      <c r="BQ101" s="23">
        <f t="shared" ca="1" si="111"/>
        <v>62400</v>
      </c>
      <c r="BR101" s="23">
        <f t="shared" ca="1" si="112"/>
        <v>0</v>
      </c>
      <c r="BS101" s="23">
        <f t="shared" ca="1" si="127"/>
        <v>132000</v>
      </c>
      <c r="BT101" s="23">
        <f t="shared" ca="1" si="128"/>
        <v>0</v>
      </c>
      <c r="BU101" s="23">
        <f t="shared" ca="1" si="129"/>
        <v>120000</v>
      </c>
      <c r="BV101" s="23">
        <f t="shared" ca="1" si="130"/>
        <v>0</v>
      </c>
      <c r="BW101" s="389">
        <f t="shared" ca="1" si="157"/>
        <v>371880</v>
      </c>
      <c r="BX101" s="224">
        <f t="shared" ca="1" si="158"/>
        <v>623880</v>
      </c>
      <c r="BY101" s="93">
        <f t="shared" ca="1" si="159"/>
        <v>830280</v>
      </c>
      <c r="BZ101" s="23">
        <f t="shared" ca="1" si="184"/>
        <v>125760</v>
      </c>
      <c r="CA101" s="23">
        <f t="shared" ca="1" si="185"/>
        <v>62880</v>
      </c>
      <c r="CB101" s="23">
        <f t="shared" ca="1" si="210"/>
        <v>115200</v>
      </c>
      <c r="CC101" s="23">
        <f t="shared" ca="1" si="211"/>
        <v>57600</v>
      </c>
      <c r="CD101" s="23">
        <f t="shared" ca="1" si="115"/>
        <v>120000</v>
      </c>
      <c r="CE101" s="23">
        <f t="shared" ca="1" si="116"/>
        <v>60000</v>
      </c>
      <c r="CF101" s="228">
        <f t="shared" ca="1" si="160"/>
        <v>188640</v>
      </c>
      <c r="CG101" s="224">
        <f t="shared" ca="1" si="161"/>
        <v>361440</v>
      </c>
      <c r="CH101" s="228">
        <f t="shared" ca="1" si="162"/>
        <v>541440</v>
      </c>
      <c r="CI101" s="23">
        <f t="shared" ca="1" si="163"/>
        <v>65400</v>
      </c>
      <c r="CJ101" s="23">
        <f t="shared" ca="1" si="164"/>
        <v>32700</v>
      </c>
      <c r="CK101" s="23">
        <f t="shared" ca="1" si="168"/>
        <v>62400</v>
      </c>
      <c r="CL101" s="23">
        <f t="shared" ca="1" si="169"/>
        <v>31200</v>
      </c>
      <c r="CM101" s="23">
        <f t="shared" ca="1" si="174"/>
        <v>60000</v>
      </c>
      <c r="CN101" s="23">
        <f t="shared" ca="1" si="175"/>
        <v>30000</v>
      </c>
      <c r="CO101" s="23">
        <f t="shared" ca="1" si="182"/>
        <v>8400</v>
      </c>
      <c r="CP101" s="23">
        <f t="shared" ca="1" si="183"/>
        <v>4200</v>
      </c>
      <c r="CQ101" s="23">
        <f t="shared" ca="1" si="188"/>
        <v>27000</v>
      </c>
      <c r="CR101" s="23">
        <f t="shared" ca="1" si="189"/>
        <v>13500</v>
      </c>
      <c r="CS101" s="23">
        <f t="shared" ca="1" si="190"/>
        <v>15600</v>
      </c>
      <c r="CT101" s="23">
        <f t="shared" ca="1" si="191"/>
        <v>7800</v>
      </c>
      <c r="CU101" s="23">
        <f t="shared" ca="1" si="196"/>
        <v>42000</v>
      </c>
      <c r="CV101" s="23">
        <f t="shared" ca="1" si="197"/>
        <v>21000</v>
      </c>
      <c r="CW101" s="23">
        <f t="shared" ca="1" si="109"/>
        <v>63600</v>
      </c>
      <c r="CX101" s="23">
        <f t="shared" ca="1" si="110"/>
        <v>31800</v>
      </c>
      <c r="CY101" s="23">
        <f t="shared" ca="1" si="198"/>
        <v>72000</v>
      </c>
      <c r="CZ101" s="23">
        <f t="shared" ca="1" si="199"/>
        <v>36000</v>
      </c>
      <c r="DA101" s="23">
        <f t="shared" ca="1" si="212"/>
        <v>99000</v>
      </c>
      <c r="DB101" s="23">
        <f t="shared" ca="1" si="213"/>
        <v>49500</v>
      </c>
      <c r="DC101" s="23"/>
      <c r="DD101" s="23"/>
      <c r="DE101" s="23">
        <f t="shared" ca="1" si="214"/>
        <v>240000</v>
      </c>
      <c r="DF101" s="23">
        <f t="shared" ca="1" si="215"/>
        <v>120000</v>
      </c>
      <c r="DG101" s="23">
        <f t="shared" ca="1" si="220"/>
        <v>120000</v>
      </c>
      <c r="DH101" s="23">
        <f t="shared" ca="1" si="221"/>
        <v>60000</v>
      </c>
      <c r="DI101" s="23">
        <f t="shared" ref="DI101:DI164" ca="1" si="230">$DI$7*$J$2*$J$5*$AB101</f>
        <v>127200</v>
      </c>
      <c r="DJ101" s="23">
        <f t="shared" ref="DJ101:DJ164" ca="1" si="231">$DI$7*$J$3*$J$5*$AC101</f>
        <v>63600</v>
      </c>
      <c r="DK101" s="23">
        <f t="shared" ca="1" si="113"/>
        <v>63600</v>
      </c>
      <c r="DL101" s="23">
        <f t="shared" ca="1" si="114"/>
        <v>31800</v>
      </c>
      <c r="DM101" s="23">
        <f t="shared" ca="1" si="117"/>
        <v>150000</v>
      </c>
      <c r="DN101" s="23">
        <f t="shared" ca="1" si="118"/>
        <v>75000</v>
      </c>
      <c r="DO101" s="23">
        <f t="shared" ca="1" si="119"/>
        <v>66000</v>
      </c>
      <c r="DP101" s="23">
        <f t="shared" ca="1" si="120"/>
        <v>33000</v>
      </c>
      <c r="DQ101" s="23">
        <f t="shared" ca="1" si="133"/>
        <v>129600</v>
      </c>
      <c r="DR101" s="23">
        <f t="shared" ca="1" si="134"/>
        <v>64800</v>
      </c>
      <c r="DS101" s="228">
        <f t="shared" ca="1" si="165"/>
        <v>610200</v>
      </c>
      <c r="DT101" s="93">
        <f t="shared" ca="1" si="166"/>
        <v>1450800</v>
      </c>
      <c r="DU101" s="228">
        <f t="shared" ca="1" si="167"/>
        <v>2117700</v>
      </c>
      <c r="DZ101" s="23">
        <f t="shared" ca="1" si="192"/>
        <v>60000</v>
      </c>
      <c r="EA101" s="23">
        <f t="shared" ca="1" si="193"/>
        <v>30000</v>
      </c>
      <c r="EB101" s="23">
        <f t="shared" ca="1" si="200"/>
        <v>26400</v>
      </c>
      <c r="EC101" s="23">
        <f t="shared" ca="1" si="201"/>
        <v>13200</v>
      </c>
      <c r="ED101" s="23">
        <f t="shared" ca="1" si="222"/>
        <v>120000</v>
      </c>
      <c r="EE101" s="23">
        <f t="shared" ca="1" si="223"/>
        <v>60000</v>
      </c>
      <c r="EF101" s="23">
        <f t="shared" ca="1" si="125"/>
        <v>168000</v>
      </c>
      <c r="EG101" s="23">
        <f t="shared" ca="1" si="126"/>
        <v>84000</v>
      </c>
      <c r="EH101" s="23">
        <f t="shared" ref="EH101:EH164" ca="1" si="232">$EH$7*$J$2*$J$5*$AB101</f>
        <v>60000</v>
      </c>
      <c r="EI101" s="23">
        <f t="shared" ref="EI101:EI164" ca="1" si="233">$EH$7*$J$3*$J$5*$AC101</f>
        <v>30000</v>
      </c>
      <c r="EJ101" s="23">
        <f t="shared" ca="1" si="121"/>
        <v>60000</v>
      </c>
      <c r="EK101" s="23">
        <f t="shared" ca="1" si="122"/>
        <v>30000</v>
      </c>
      <c r="EL101" s="23">
        <f t="shared" ca="1" si="131"/>
        <v>120000</v>
      </c>
      <c r="EM101" s="23">
        <f t="shared" ca="1" si="132"/>
        <v>60000</v>
      </c>
      <c r="EN101" s="228">
        <f t="shared" ca="1" si="151"/>
        <v>39600</v>
      </c>
      <c r="EO101" s="93">
        <f t="shared" ca="1" si="152"/>
        <v>489600</v>
      </c>
      <c r="EP101" s="93">
        <f t="shared" ca="1" si="153"/>
        <v>921600</v>
      </c>
    </row>
    <row r="102" spans="1:146" x14ac:dyDescent="0.2">
      <c r="A102" s="172">
        <f ca="1">VLOOKUP($D102,Curves!$A$2:$I$1700,9)</f>
        <v>5.9415986773697999E-2</v>
      </c>
      <c r="B102" s="86">
        <f t="shared" ca="1" si="136"/>
        <v>0.63326748356083551</v>
      </c>
      <c r="C102" s="86">
        <f t="shared" si="137"/>
        <v>30</v>
      </c>
      <c r="D102" s="139">
        <v>39753</v>
      </c>
      <c r="E102" s="173">
        <f ca="1">VLOOKUP($D102,Curves!$A$2:$H$1700,2)*$B102</f>
        <v>2.7236834467951536</v>
      </c>
      <c r="F102" s="172">
        <f ca="1">VLOOKUP($D102,Curves!$A$2:$H$1700,3)*$B102</f>
        <v>0.3292990914516345</v>
      </c>
      <c r="G102" s="172">
        <f ca="1">VLOOKUP($D102,Curves!$A$2:$H$1700,7)*$B102</f>
        <v>-0.12032082187655875</v>
      </c>
      <c r="H102" s="172">
        <f ca="1">VLOOKUP($D102,Curves!$A$2:$H$1700,5)*$B102</f>
        <v>6.332674835608355E-3</v>
      </c>
      <c r="I102" s="172">
        <f ca="1">VLOOKUP($D102,Curves!$A$2:$H$1700,4)*$B102</f>
        <v>-0.18364757023264228</v>
      </c>
      <c r="J102" s="174">
        <f ca="1">VLOOKUP($D102,Curves!$A$2:$H$1700,8)*$B102</f>
        <v>0</v>
      </c>
      <c r="K102" s="172">
        <f t="shared" ca="1" si="138"/>
        <v>21.050269074218836</v>
      </c>
      <c r="L102" s="140">
        <f ca="1">VLOOKUP($D102,Curves!$N$2:$T$2600,2)*$B102</f>
        <v>22.209323915962059</v>
      </c>
      <c r="M102" s="141">
        <f ca="1">VLOOKUP($D102,Curves!$N$2:$T$2600,3)*$B102</f>
        <v>11.10466195798103</v>
      </c>
      <c r="N102" s="181">
        <f t="shared" ca="1" si="139"/>
        <v>1</v>
      </c>
      <c r="O102" s="182">
        <f t="shared" ca="1" si="140"/>
        <v>0</v>
      </c>
      <c r="P102" s="173">
        <f t="shared" ca="1" si="135"/>
        <v>22.427625850963651</v>
      </c>
      <c r="Q102" s="140">
        <f ca="1">VLOOKUP($D102,Curves!$N$2:$T$2600,4)*$B102</f>
        <v>22.209323915962059</v>
      </c>
      <c r="R102" s="141">
        <f ca="1">VLOOKUP($D102,Curves!$N$2:$T$2600,5)*$B102</f>
        <v>11.10466195798103</v>
      </c>
      <c r="S102" s="181">
        <f t="shared" ca="1" si="141"/>
        <v>0</v>
      </c>
      <c r="T102" s="182">
        <f t="shared" ca="1" si="142"/>
        <v>0</v>
      </c>
      <c r="U102" s="151">
        <f t="shared" ca="1" si="143"/>
        <v>21.525219686889461</v>
      </c>
      <c r="V102" s="151">
        <f t="shared" ca="1" si="144"/>
        <v>22.475120912230715</v>
      </c>
      <c r="W102" s="151">
        <f t="shared" ca="1" si="145"/>
        <v>21.050269074218836</v>
      </c>
      <c r="X102" s="343">
        <f ca="1">VLOOKUP($D102,[2]CurveFetch!$D$8:$S$13000,16,0)*$B102</f>
        <v>22.209323915962059</v>
      </c>
      <c r="Y102" s="141">
        <f ca="1">VLOOKUP($D102,Curves!$N$2:$T$2600,7)*$B102</f>
        <v>11.10466195798103</v>
      </c>
      <c r="Z102" s="200">
        <f t="shared" ca="1" si="146"/>
        <v>1</v>
      </c>
      <c r="AA102" s="181">
        <f t="shared" ca="1" si="147"/>
        <v>0</v>
      </c>
      <c r="AB102" s="181">
        <f t="shared" ca="1" si="148"/>
        <v>0</v>
      </c>
      <c r="AC102" s="181">
        <f t="shared" ca="1" si="148"/>
        <v>0</v>
      </c>
      <c r="AD102" s="181">
        <f t="shared" ca="1" si="149"/>
        <v>1</v>
      </c>
      <c r="AE102" s="182">
        <f t="shared" ca="1" si="150"/>
        <v>0</v>
      </c>
      <c r="AF102" s="23">
        <f t="shared" ca="1" si="176"/>
        <v>5880</v>
      </c>
      <c r="AG102" s="23">
        <f t="shared" ca="1" si="177"/>
        <v>0</v>
      </c>
      <c r="AH102" s="23">
        <f t="shared" ca="1" si="194"/>
        <v>48000</v>
      </c>
      <c r="AI102" s="23">
        <f t="shared" ca="1" si="195"/>
        <v>0</v>
      </c>
      <c r="AJ102" s="23">
        <f t="shared" ca="1" si="206"/>
        <v>54000</v>
      </c>
      <c r="AK102" s="23">
        <f t="shared" ca="1" si="207"/>
        <v>0</v>
      </c>
      <c r="AL102" s="23">
        <f t="shared" ca="1" si="216"/>
        <v>60000</v>
      </c>
      <c r="AM102" s="23">
        <f t="shared" ca="1" si="217"/>
        <v>0</v>
      </c>
      <c r="AN102" s="23">
        <f t="shared" ca="1" si="224"/>
        <v>60000</v>
      </c>
      <c r="AO102" s="23">
        <f t="shared" ca="1" si="225"/>
        <v>0</v>
      </c>
      <c r="AP102" s="23">
        <f t="shared" ca="1" si="218"/>
        <v>86400</v>
      </c>
      <c r="AQ102" s="23">
        <f t="shared" ca="1" si="219"/>
        <v>0</v>
      </c>
      <c r="AR102" s="23">
        <f t="shared" ca="1" si="228"/>
        <v>61200</v>
      </c>
      <c r="AS102" s="23">
        <f t="shared" ca="1" si="229"/>
        <v>0</v>
      </c>
      <c r="AT102" s="23">
        <f t="shared" ca="1" si="123"/>
        <v>132000</v>
      </c>
      <c r="AU102" s="23">
        <f t="shared" ca="1" si="124"/>
        <v>0</v>
      </c>
      <c r="AV102" s="228">
        <f t="shared" ca="1" si="154"/>
        <v>152280</v>
      </c>
      <c r="AW102" s="26">
        <f t="shared" ca="1" si="155"/>
        <v>447480</v>
      </c>
      <c r="AX102" s="228">
        <f t="shared" ca="1" si="156"/>
        <v>507480</v>
      </c>
      <c r="AY102" s="23">
        <f t="shared" ca="1" si="170"/>
        <v>0</v>
      </c>
      <c r="AZ102" s="23">
        <f t="shared" ca="1" si="171"/>
        <v>0</v>
      </c>
      <c r="BA102" s="23">
        <f t="shared" ca="1" si="178"/>
        <v>0</v>
      </c>
      <c r="BB102" s="23">
        <f t="shared" ca="1" si="179"/>
        <v>0</v>
      </c>
      <c r="BC102" s="23">
        <f t="shared" ca="1" si="172"/>
        <v>0</v>
      </c>
      <c r="BD102" s="23">
        <f t="shared" ca="1" si="173"/>
        <v>0</v>
      </c>
      <c r="BE102" s="23">
        <f t="shared" ca="1" si="180"/>
        <v>0</v>
      </c>
      <c r="BF102" s="23">
        <f t="shared" ca="1" si="181"/>
        <v>0</v>
      </c>
      <c r="BG102" s="23">
        <f t="shared" ca="1" si="186"/>
        <v>0</v>
      </c>
      <c r="BH102" s="23">
        <f t="shared" ca="1" si="187"/>
        <v>0</v>
      </c>
      <c r="BI102" s="23">
        <f t="shared" ca="1" si="202"/>
        <v>0</v>
      </c>
      <c r="BJ102" s="23">
        <f t="shared" ca="1" si="203"/>
        <v>0</v>
      </c>
      <c r="BK102" s="23">
        <f t="shared" ca="1" si="204"/>
        <v>0</v>
      </c>
      <c r="BL102" s="23">
        <f t="shared" ca="1" si="205"/>
        <v>0</v>
      </c>
      <c r="BM102" s="23">
        <f t="shared" ca="1" si="208"/>
        <v>0</v>
      </c>
      <c r="BN102" s="23">
        <f t="shared" ca="1" si="209"/>
        <v>0</v>
      </c>
      <c r="BO102" s="23">
        <f t="shared" ca="1" si="226"/>
        <v>0</v>
      </c>
      <c r="BP102" s="23">
        <f t="shared" ca="1" si="227"/>
        <v>0</v>
      </c>
      <c r="BQ102" s="23">
        <f t="shared" ca="1" si="111"/>
        <v>0</v>
      </c>
      <c r="BR102" s="23">
        <f t="shared" ca="1" si="112"/>
        <v>0</v>
      </c>
      <c r="BS102" s="23">
        <f t="shared" ca="1" si="127"/>
        <v>0</v>
      </c>
      <c r="BT102" s="23">
        <f t="shared" ca="1" si="128"/>
        <v>0</v>
      </c>
      <c r="BU102" s="23">
        <f t="shared" ca="1" si="129"/>
        <v>0</v>
      </c>
      <c r="BV102" s="23">
        <f t="shared" ca="1" si="130"/>
        <v>0</v>
      </c>
      <c r="BW102" s="389">
        <f t="shared" ca="1" si="157"/>
        <v>0</v>
      </c>
      <c r="BX102" s="224">
        <f t="shared" ca="1" si="158"/>
        <v>0</v>
      </c>
      <c r="BY102" s="93">
        <f t="shared" ca="1" si="159"/>
        <v>0</v>
      </c>
      <c r="BZ102" s="23">
        <f t="shared" ca="1" si="184"/>
        <v>125760</v>
      </c>
      <c r="CA102" s="23">
        <f t="shared" ca="1" si="185"/>
        <v>0</v>
      </c>
      <c r="CB102" s="23">
        <f t="shared" ca="1" si="210"/>
        <v>115200</v>
      </c>
      <c r="CC102" s="23">
        <f t="shared" ca="1" si="211"/>
        <v>0</v>
      </c>
      <c r="CD102" s="23">
        <f t="shared" ca="1" si="115"/>
        <v>120000</v>
      </c>
      <c r="CE102" s="23">
        <f t="shared" ca="1" si="116"/>
        <v>0</v>
      </c>
      <c r="CF102" s="228">
        <f t="shared" ca="1" si="160"/>
        <v>125760</v>
      </c>
      <c r="CG102" s="224">
        <f t="shared" ca="1" si="161"/>
        <v>240960</v>
      </c>
      <c r="CH102" s="228">
        <f t="shared" ca="1" si="162"/>
        <v>360960</v>
      </c>
      <c r="CI102" s="23">
        <f t="shared" ca="1" si="163"/>
        <v>0</v>
      </c>
      <c r="CJ102" s="23">
        <f t="shared" ca="1" si="164"/>
        <v>0</v>
      </c>
      <c r="CK102" s="23">
        <f t="shared" ca="1" si="168"/>
        <v>0</v>
      </c>
      <c r="CL102" s="23">
        <f t="shared" ca="1" si="169"/>
        <v>0</v>
      </c>
      <c r="CM102" s="23">
        <f t="shared" ca="1" si="174"/>
        <v>0</v>
      </c>
      <c r="CN102" s="23">
        <f t="shared" ca="1" si="175"/>
        <v>0</v>
      </c>
      <c r="CO102" s="23">
        <f t="shared" ca="1" si="182"/>
        <v>0</v>
      </c>
      <c r="CP102" s="23">
        <f t="shared" ca="1" si="183"/>
        <v>0</v>
      </c>
      <c r="CQ102" s="23">
        <f t="shared" ca="1" si="188"/>
        <v>0</v>
      </c>
      <c r="CR102" s="23">
        <f t="shared" ca="1" si="189"/>
        <v>0</v>
      </c>
      <c r="CS102" s="23">
        <f t="shared" ca="1" si="190"/>
        <v>0</v>
      </c>
      <c r="CT102" s="23">
        <f t="shared" ca="1" si="191"/>
        <v>0</v>
      </c>
      <c r="CU102" s="23">
        <f t="shared" ca="1" si="196"/>
        <v>0</v>
      </c>
      <c r="CV102" s="23">
        <f t="shared" ca="1" si="197"/>
        <v>0</v>
      </c>
      <c r="CW102" s="23">
        <f t="shared" ca="1" si="109"/>
        <v>0</v>
      </c>
      <c r="CX102" s="23">
        <f t="shared" ca="1" si="110"/>
        <v>0</v>
      </c>
      <c r="CY102" s="23">
        <f t="shared" ca="1" si="198"/>
        <v>0</v>
      </c>
      <c r="CZ102" s="23">
        <f t="shared" ca="1" si="199"/>
        <v>0</v>
      </c>
      <c r="DA102" s="23">
        <f t="shared" ca="1" si="212"/>
        <v>0</v>
      </c>
      <c r="DB102" s="23">
        <f t="shared" ca="1" si="213"/>
        <v>0</v>
      </c>
      <c r="DC102" s="23"/>
      <c r="DD102" s="23"/>
      <c r="DE102" s="23">
        <f t="shared" ca="1" si="214"/>
        <v>0</v>
      </c>
      <c r="DF102" s="23">
        <f t="shared" ca="1" si="215"/>
        <v>0</v>
      </c>
      <c r="DG102" s="23">
        <f t="shared" ca="1" si="220"/>
        <v>0</v>
      </c>
      <c r="DH102" s="23">
        <f t="shared" ca="1" si="221"/>
        <v>0</v>
      </c>
      <c r="DI102" s="23">
        <f t="shared" ca="1" si="230"/>
        <v>0</v>
      </c>
      <c r="DJ102" s="23">
        <f t="shared" ca="1" si="231"/>
        <v>0</v>
      </c>
      <c r="DK102" s="23">
        <f t="shared" ca="1" si="113"/>
        <v>0</v>
      </c>
      <c r="DL102" s="23">
        <f t="shared" ca="1" si="114"/>
        <v>0</v>
      </c>
      <c r="DM102" s="23">
        <f t="shared" ca="1" si="117"/>
        <v>0</v>
      </c>
      <c r="DN102" s="23">
        <f t="shared" ca="1" si="118"/>
        <v>0</v>
      </c>
      <c r="DO102" s="23">
        <f t="shared" ca="1" si="119"/>
        <v>0</v>
      </c>
      <c r="DP102" s="23">
        <f t="shared" ca="1" si="120"/>
        <v>0</v>
      </c>
      <c r="DQ102" s="23">
        <f t="shared" ca="1" si="133"/>
        <v>0</v>
      </c>
      <c r="DR102" s="23">
        <f t="shared" ca="1" si="134"/>
        <v>0</v>
      </c>
      <c r="DS102" s="228">
        <f t="shared" ca="1" si="165"/>
        <v>0</v>
      </c>
      <c r="DT102" s="93">
        <f t="shared" ca="1" si="166"/>
        <v>0</v>
      </c>
      <c r="DU102" s="228">
        <f t="shared" ca="1" si="167"/>
        <v>0</v>
      </c>
      <c r="DZ102" s="23">
        <f t="shared" ca="1" si="192"/>
        <v>0</v>
      </c>
      <c r="EA102" s="23">
        <f t="shared" ca="1" si="193"/>
        <v>0</v>
      </c>
      <c r="EB102" s="23">
        <f t="shared" ca="1" si="200"/>
        <v>0</v>
      </c>
      <c r="EC102" s="23">
        <f t="shared" ca="1" si="201"/>
        <v>0</v>
      </c>
      <c r="ED102" s="23">
        <f t="shared" ca="1" si="222"/>
        <v>0</v>
      </c>
      <c r="EE102" s="23">
        <f t="shared" ca="1" si="223"/>
        <v>0</v>
      </c>
      <c r="EF102" s="23">
        <f t="shared" ca="1" si="125"/>
        <v>0</v>
      </c>
      <c r="EG102" s="23">
        <f t="shared" ca="1" si="126"/>
        <v>0</v>
      </c>
      <c r="EH102" s="23">
        <f t="shared" ca="1" si="232"/>
        <v>0</v>
      </c>
      <c r="EI102" s="23">
        <f t="shared" ca="1" si="233"/>
        <v>0</v>
      </c>
      <c r="EJ102" s="23">
        <f t="shared" ca="1" si="121"/>
        <v>0</v>
      </c>
      <c r="EK102" s="23">
        <f t="shared" ca="1" si="122"/>
        <v>0</v>
      </c>
      <c r="EL102" s="23">
        <f t="shared" ca="1" si="131"/>
        <v>0</v>
      </c>
      <c r="EM102" s="23">
        <f t="shared" ca="1" si="132"/>
        <v>0</v>
      </c>
      <c r="EN102" s="228">
        <f t="shared" ca="1" si="151"/>
        <v>0</v>
      </c>
      <c r="EO102" s="93">
        <f t="shared" ca="1" si="152"/>
        <v>0</v>
      </c>
      <c r="EP102" s="93">
        <f t="shared" ca="1" si="153"/>
        <v>0</v>
      </c>
    </row>
    <row r="103" spans="1:146" x14ac:dyDescent="0.2">
      <c r="A103" s="172">
        <f ca="1">VLOOKUP($D103,Curves!$A$2:$I$1700,9)</f>
        <v>5.9463140808649999E-2</v>
      </c>
      <c r="B103" s="86">
        <f t="shared" ca="1" si="136"/>
        <v>0.63000184074203724</v>
      </c>
      <c r="C103" s="86">
        <f t="shared" si="137"/>
        <v>31</v>
      </c>
      <c r="D103" s="139">
        <v>39783</v>
      </c>
      <c r="E103" s="173">
        <f ca="1">VLOOKUP($D103,Curves!$A$2:$H$1700,2)*$B103</f>
        <v>2.7883881471242571</v>
      </c>
      <c r="F103" s="172">
        <f ca="1">VLOOKUP($D103,Curves!$A$2:$H$1700,3)*$B103</f>
        <v>0.32760095718585935</v>
      </c>
      <c r="G103" s="172">
        <f ca="1">VLOOKUP($D103,Curves!$A$2:$H$1700,7)*$B103</f>
        <v>-0.11970034974098707</v>
      </c>
      <c r="H103" s="172">
        <f ca="1">VLOOKUP($D103,Curves!$A$2:$H$1700,5)*$B103</f>
        <v>6.3000184074203727E-3</v>
      </c>
      <c r="I103" s="172">
        <f ca="1">VLOOKUP($D103,Curves!$A$2:$H$1700,4)*$B103</f>
        <v>-0.1827005338151908</v>
      </c>
      <c r="J103" s="174">
        <f ca="1">VLOOKUP($D103,Curves!$A$2:$H$1700,8)*$B103</f>
        <v>0</v>
      </c>
      <c r="K103" s="172">
        <f t="shared" ca="1" si="138"/>
        <v>21.542657099817998</v>
      </c>
      <c r="L103" s="140">
        <f ca="1">VLOOKUP($D103,Curves!$N$2:$T$2600,2)*$B103</f>
        <v>12.64476694553343</v>
      </c>
      <c r="M103" s="141">
        <f ca="1">VLOOKUP($D103,Curves!$N$2:$T$2600,3)*$B103</f>
        <v>6.322383472766715</v>
      </c>
      <c r="N103" s="181">
        <f t="shared" ca="1" si="139"/>
        <v>0</v>
      </c>
      <c r="O103" s="182">
        <f t="shared" ca="1" si="140"/>
        <v>0</v>
      </c>
      <c r="P103" s="173">
        <f t="shared" ca="1" si="135"/>
        <v>22.912911103431927</v>
      </c>
      <c r="Q103" s="140">
        <f ca="1">VLOOKUP($D103,Curves!$N$2:$T$2600,4)*$B103</f>
        <v>12.64476694553343</v>
      </c>
      <c r="R103" s="141">
        <f ca="1">VLOOKUP($D103,Curves!$N$2:$T$2600,5)*$B103</f>
        <v>6.322383472766715</v>
      </c>
      <c r="S103" s="181">
        <f t="shared" ca="1" si="141"/>
        <v>0</v>
      </c>
      <c r="T103" s="182">
        <f t="shared" ca="1" si="142"/>
        <v>0</v>
      </c>
      <c r="U103" s="151">
        <f t="shared" ca="1" si="143"/>
        <v>22.015158480374524</v>
      </c>
      <c r="V103" s="151">
        <f t="shared" ca="1" si="144"/>
        <v>22.960161241487583</v>
      </c>
      <c r="W103" s="151">
        <f t="shared" ca="1" si="145"/>
        <v>21.542657099817998</v>
      </c>
      <c r="X103" s="343">
        <f ca="1">VLOOKUP($D103,[2]CurveFetch!$D$8:$S$13000,16,0)*$B103</f>
        <v>12.64476694553343</v>
      </c>
      <c r="Y103" s="141">
        <f ca="1">VLOOKUP($D103,Curves!$N$2:$T$2600,7)*$B103</f>
        <v>6.322383472766715</v>
      </c>
      <c r="Z103" s="200">
        <f t="shared" ca="1" si="146"/>
        <v>0</v>
      </c>
      <c r="AA103" s="181">
        <f t="shared" ca="1" si="147"/>
        <v>0</v>
      </c>
      <c r="AB103" s="181">
        <f t="shared" ca="1" si="148"/>
        <v>0</v>
      </c>
      <c r="AC103" s="181">
        <f t="shared" ca="1" si="148"/>
        <v>0</v>
      </c>
      <c r="AD103" s="181">
        <f t="shared" ca="1" si="149"/>
        <v>0</v>
      </c>
      <c r="AE103" s="182">
        <f t="shared" ca="1" si="150"/>
        <v>0</v>
      </c>
      <c r="AF103" s="23">
        <f t="shared" ca="1" si="176"/>
        <v>0</v>
      </c>
      <c r="AG103" s="23">
        <f t="shared" ca="1" si="177"/>
        <v>0</v>
      </c>
      <c r="AH103" s="23">
        <f t="shared" ca="1" si="194"/>
        <v>0</v>
      </c>
      <c r="AI103" s="23">
        <f t="shared" ca="1" si="195"/>
        <v>0</v>
      </c>
      <c r="AJ103" s="23">
        <f t="shared" ca="1" si="206"/>
        <v>0</v>
      </c>
      <c r="AK103" s="23">
        <f t="shared" ca="1" si="207"/>
        <v>0</v>
      </c>
      <c r="AL103" s="23">
        <f t="shared" ca="1" si="216"/>
        <v>0</v>
      </c>
      <c r="AM103" s="23">
        <f t="shared" ca="1" si="217"/>
        <v>0</v>
      </c>
      <c r="AN103" s="23">
        <f t="shared" ca="1" si="224"/>
        <v>0</v>
      </c>
      <c r="AO103" s="23">
        <f t="shared" ca="1" si="225"/>
        <v>0</v>
      </c>
      <c r="AP103" s="23">
        <f t="shared" ca="1" si="218"/>
        <v>0</v>
      </c>
      <c r="AQ103" s="23">
        <f t="shared" ca="1" si="219"/>
        <v>0</v>
      </c>
      <c r="AR103" s="23">
        <f t="shared" ca="1" si="228"/>
        <v>0</v>
      </c>
      <c r="AS103" s="23">
        <f t="shared" ca="1" si="229"/>
        <v>0</v>
      </c>
      <c r="AT103" s="23">
        <f t="shared" ca="1" si="123"/>
        <v>0</v>
      </c>
      <c r="AU103" s="23">
        <f t="shared" ca="1" si="124"/>
        <v>0</v>
      </c>
      <c r="AV103" s="228">
        <f t="shared" ca="1" si="154"/>
        <v>0</v>
      </c>
      <c r="AW103" s="26">
        <f t="shared" ca="1" si="155"/>
        <v>0</v>
      </c>
      <c r="AX103" s="228">
        <f t="shared" ca="1" si="156"/>
        <v>0</v>
      </c>
      <c r="AY103" s="23">
        <f t="shared" ca="1" si="170"/>
        <v>0</v>
      </c>
      <c r="AZ103" s="23">
        <f t="shared" ca="1" si="171"/>
        <v>0</v>
      </c>
      <c r="BA103" s="23">
        <f t="shared" ca="1" si="178"/>
        <v>0</v>
      </c>
      <c r="BB103" s="23">
        <f t="shared" ca="1" si="179"/>
        <v>0</v>
      </c>
      <c r="BC103" s="23">
        <f t="shared" ca="1" si="172"/>
        <v>0</v>
      </c>
      <c r="BD103" s="23">
        <f t="shared" ca="1" si="173"/>
        <v>0</v>
      </c>
      <c r="BE103" s="23">
        <f t="shared" ca="1" si="180"/>
        <v>0</v>
      </c>
      <c r="BF103" s="23">
        <f t="shared" ca="1" si="181"/>
        <v>0</v>
      </c>
      <c r="BG103" s="23">
        <f t="shared" ca="1" si="186"/>
        <v>0</v>
      </c>
      <c r="BH103" s="23">
        <f t="shared" ca="1" si="187"/>
        <v>0</v>
      </c>
      <c r="BI103" s="23">
        <f t="shared" ca="1" si="202"/>
        <v>0</v>
      </c>
      <c r="BJ103" s="23">
        <f t="shared" ca="1" si="203"/>
        <v>0</v>
      </c>
      <c r="BK103" s="23">
        <f t="shared" ca="1" si="204"/>
        <v>0</v>
      </c>
      <c r="BL103" s="23">
        <f t="shared" ca="1" si="205"/>
        <v>0</v>
      </c>
      <c r="BM103" s="23">
        <f t="shared" ca="1" si="208"/>
        <v>0</v>
      </c>
      <c r="BN103" s="23">
        <f t="shared" ca="1" si="209"/>
        <v>0</v>
      </c>
      <c r="BO103" s="23">
        <f t="shared" ca="1" si="226"/>
        <v>0</v>
      </c>
      <c r="BP103" s="23">
        <f t="shared" ca="1" si="227"/>
        <v>0</v>
      </c>
      <c r="BQ103" s="23">
        <f t="shared" ca="1" si="111"/>
        <v>0</v>
      </c>
      <c r="BR103" s="23">
        <f t="shared" ca="1" si="112"/>
        <v>0</v>
      </c>
      <c r="BS103" s="23">
        <f t="shared" ca="1" si="127"/>
        <v>0</v>
      </c>
      <c r="BT103" s="23">
        <f t="shared" ca="1" si="128"/>
        <v>0</v>
      </c>
      <c r="BU103" s="23">
        <f t="shared" ca="1" si="129"/>
        <v>0</v>
      </c>
      <c r="BV103" s="23">
        <f t="shared" ca="1" si="130"/>
        <v>0</v>
      </c>
      <c r="BW103" s="389">
        <f t="shared" ca="1" si="157"/>
        <v>0</v>
      </c>
      <c r="BX103" s="224">
        <f t="shared" ca="1" si="158"/>
        <v>0</v>
      </c>
      <c r="BY103" s="93">
        <f t="shared" ca="1" si="159"/>
        <v>0</v>
      </c>
      <c r="BZ103" s="23">
        <f t="shared" ca="1" si="184"/>
        <v>0</v>
      </c>
      <c r="CA103" s="23">
        <f t="shared" ca="1" si="185"/>
        <v>0</v>
      </c>
      <c r="CB103" s="23">
        <f t="shared" ca="1" si="210"/>
        <v>0</v>
      </c>
      <c r="CC103" s="23">
        <f t="shared" ca="1" si="211"/>
        <v>0</v>
      </c>
      <c r="CD103" s="23">
        <f t="shared" ca="1" si="115"/>
        <v>0</v>
      </c>
      <c r="CE103" s="23">
        <f t="shared" ca="1" si="116"/>
        <v>0</v>
      </c>
      <c r="CF103" s="228">
        <f t="shared" ca="1" si="160"/>
        <v>0</v>
      </c>
      <c r="CG103" s="224">
        <f t="shared" ca="1" si="161"/>
        <v>0</v>
      </c>
      <c r="CH103" s="228">
        <f t="shared" ca="1" si="162"/>
        <v>0</v>
      </c>
      <c r="CI103" s="23">
        <f t="shared" ca="1" si="163"/>
        <v>0</v>
      </c>
      <c r="CJ103" s="23">
        <f t="shared" ca="1" si="164"/>
        <v>0</v>
      </c>
      <c r="CK103" s="23">
        <f t="shared" ca="1" si="168"/>
        <v>0</v>
      </c>
      <c r="CL103" s="23">
        <f t="shared" ca="1" si="169"/>
        <v>0</v>
      </c>
      <c r="CM103" s="23">
        <f t="shared" ca="1" si="174"/>
        <v>0</v>
      </c>
      <c r="CN103" s="23">
        <f t="shared" ca="1" si="175"/>
        <v>0</v>
      </c>
      <c r="CO103" s="23">
        <f t="shared" ca="1" si="182"/>
        <v>0</v>
      </c>
      <c r="CP103" s="23">
        <f t="shared" ca="1" si="183"/>
        <v>0</v>
      </c>
      <c r="CQ103" s="23">
        <f t="shared" ca="1" si="188"/>
        <v>0</v>
      </c>
      <c r="CR103" s="23">
        <f t="shared" ca="1" si="189"/>
        <v>0</v>
      </c>
      <c r="CS103" s="23">
        <f t="shared" ca="1" si="190"/>
        <v>0</v>
      </c>
      <c r="CT103" s="23">
        <f t="shared" ca="1" si="191"/>
        <v>0</v>
      </c>
      <c r="CU103" s="23">
        <f t="shared" ca="1" si="196"/>
        <v>0</v>
      </c>
      <c r="CV103" s="23">
        <f t="shared" ca="1" si="197"/>
        <v>0</v>
      </c>
      <c r="CW103" s="23">
        <f t="shared" ref="CW103:CW166" ca="1" si="234">$CW$7*$J$2*$J$5*$AB103</f>
        <v>0</v>
      </c>
      <c r="CX103" s="23">
        <f t="shared" ref="CX103:CX166" ca="1" si="235">$CW$7*$J$3*$J$5*$AC103</f>
        <v>0</v>
      </c>
      <c r="CY103" s="23">
        <f t="shared" ca="1" si="198"/>
        <v>0</v>
      </c>
      <c r="CZ103" s="23">
        <f t="shared" ca="1" si="199"/>
        <v>0</v>
      </c>
      <c r="DA103" s="23">
        <f t="shared" ca="1" si="212"/>
        <v>0</v>
      </c>
      <c r="DB103" s="23">
        <f t="shared" ca="1" si="213"/>
        <v>0</v>
      </c>
      <c r="DC103" s="23"/>
      <c r="DD103" s="23"/>
      <c r="DE103" s="23">
        <f t="shared" ca="1" si="214"/>
        <v>0</v>
      </c>
      <c r="DF103" s="23">
        <f t="shared" ca="1" si="215"/>
        <v>0</v>
      </c>
      <c r="DG103" s="23">
        <f t="shared" ca="1" si="220"/>
        <v>0</v>
      </c>
      <c r="DH103" s="23">
        <f t="shared" ca="1" si="221"/>
        <v>0</v>
      </c>
      <c r="DI103" s="23">
        <f t="shared" ca="1" si="230"/>
        <v>0</v>
      </c>
      <c r="DJ103" s="23">
        <f t="shared" ca="1" si="231"/>
        <v>0</v>
      </c>
      <c r="DK103" s="23">
        <f t="shared" ca="1" si="113"/>
        <v>0</v>
      </c>
      <c r="DL103" s="23">
        <f t="shared" ca="1" si="114"/>
        <v>0</v>
      </c>
      <c r="DM103" s="23">
        <f t="shared" ca="1" si="117"/>
        <v>0</v>
      </c>
      <c r="DN103" s="23">
        <f t="shared" ca="1" si="118"/>
        <v>0</v>
      </c>
      <c r="DO103" s="23">
        <f t="shared" ca="1" si="119"/>
        <v>0</v>
      </c>
      <c r="DP103" s="23">
        <f t="shared" ca="1" si="120"/>
        <v>0</v>
      </c>
      <c r="DQ103" s="23">
        <f t="shared" ca="1" si="133"/>
        <v>0</v>
      </c>
      <c r="DR103" s="23">
        <f t="shared" ca="1" si="134"/>
        <v>0</v>
      </c>
      <c r="DS103" s="228">
        <f t="shared" ca="1" si="165"/>
        <v>0</v>
      </c>
      <c r="DT103" s="93">
        <f t="shared" ca="1" si="166"/>
        <v>0</v>
      </c>
      <c r="DU103" s="228">
        <f t="shared" ca="1" si="167"/>
        <v>0</v>
      </c>
      <c r="DZ103" s="23">
        <f t="shared" ca="1" si="192"/>
        <v>0</v>
      </c>
      <c r="EA103" s="23">
        <f t="shared" ca="1" si="193"/>
        <v>0</v>
      </c>
      <c r="EB103" s="23">
        <f t="shared" ca="1" si="200"/>
        <v>0</v>
      </c>
      <c r="EC103" s="23">
        <f t="shared" ca="1" si="201"/>
        <v>0</v>
      </c>
      <c r="ED103" s="23">
        <f t="shared" ca="1" si="222"/>
        <v>0</v>
      </c>
      <c r="EE103" s="23">
        <f t="shared" ca="1" si="223"/>
        <v>0</v>
      </c>
      <c r="EF103" s="23">
        <f t="shared" ca="1" si="125"/>
        <v>0</v>
      </c>
      <c r="EG103" s="23">
        <f t="shared" ca="1" si="126"/>
        <v>0</v>
      </c>
      <c r="EH103" s="23">
        <f t="shared" ca="1" si="232"/>
        <v>0</v>
      </c>
      <c r="EI103" s="23">
        <f t="shared" ca="1" si="233"/>
        <v>0</v>
      </c>
      <c r="EJ103" s="23">
        <f t="shared" ca="1" si="121"/>
        <v>0</v>
      </c>
      <c r="EK103" s="23">
        <f t="shared" ca="1" si="122"/>
        <v>0</v>
      </c>
      <c r="EL103" s="23">
        <f t="shared" ca="1" si="131"/>
        <v>0</v>
      </c>
      <c r="EM103" s="23">
        <f t="shared" ca="1" si="132"/>
        <v>0</v>
      </c>
      <c r="EN103" s="228">
        <f t="shared" ca="1" si="151"/>
        <v>0</v>
      </c>
      <c r="EO103" s="93">
        <f t="shared" ca="1" si="152"/>
        <v>0</v>
      </c>
      <c r="EP103" s="93">
        <f t="shared" ca="1" si="153"/>
        <v>0</v>
      </c>
    </row>
    <row r="104" spans="1:146" x14ac:dyDescent="0.2">
      <c r="A104" s="172">
        <f ca="1">VLOOKUP($D104,Curves!$A$2:$I$1700,9)</f>
        <v>5.9511866645541998E-2</v>
      </c>
      <c r="B104" s="86">
        <f t="shared" ca="1" si="136"/>
        <v>0.6266400871121528</v>
      </c>
      <c r="C104" s="86">
        <f t="shared" si="137"/>
        <v>31</v>
      </c>
      <c r="D104" s="139">
        <v>39814</v>
      </c>
      <c r="E104" s="173">
        <f ca="1">VLOOKUP($D104,Curves!$A$2:$H$1700,2)*$B104</f>
        <v>2.8512123963602951</v>
      </c>
      <c r="F104" s="172">
        <f ca="1">VLOOKUP($D104,Curves!$A$2:$H$1700,3)*$B104</f>
        <v>0.32585284529831948</v>
      </c>
      <c r="G104" s="172">
        <f ca="1">VLOOKUP($D104,Curves!$A$2:$H$1700,7)*$B104</f>
        <v>-0.11906161655130904</v>
      </c>
      <c r="H104" s="172">
        <f ca="1">VLOOKUP($D104,Curves!$A$2:$H$1700,5)*$B104</f>
        <v>6.2664008711215283E-3</v>
      </c>
      <c r="I104" s="172">
        <f ca="1">VLOOKUP($D104,Curves!$A$2:$H$1700,4)*$B104</f>
        <v>-0.18172562526252431</v>
      </c>
      <c r="J104" s="174">
        <f ca="1">VLOOKUP($D104,Curves!$A$2:$H$1700,8)*$B104</f>
        <v>0</v>
      </c>
      <c r="K104" s="172">
        <f t="shared" ca="1" si="138"/>
        <v>22.021150783233281</v>
      </c>
      <c r="L104" s="140">
        <f ca="1">VLOOKUP($D104,Curves!$N$2:$T$2600,2)*$B104</f>
        <v>32.380185229320141</v>
      </c>
      <c r="M104" s="141">
        <f ca="1">VLOOKUP($D104,Curves!$N$2:$T$2600,3)*$B104</f>
        <v>16.19009261466007</v>
      </c>
      <c r="N104" s="181">
        <f t="shared" ca="1" si="139"/>
        <v>1</v>
      </c>
      <c r="O104" s="182">
        <f t="shared" ca="1" si="140"/>
        <v>0</v>
      </c>
      <c r="P104" s="173">
        <f t="shared" ca="1" si="135"/>
        <v>23.384092972702213</v>
      </c>
      <c r="Q104" s="140">
        <f ca="1">VLOOKUP($D104,Curves!$N$2:$T$2600,4)*$B104</f>
        <v>32.380185229320141</v>
      </c>
      <c r="R104" s="141">
        <f ca="1">VLOOKUP($D104,Curves!$N$2:$T$2600,5)*$B104</f>
        <v>16.19009261466007</v>
      </c>
      <c r="S104" s="181">
        <f t="shared" ca="1" si="141"/>
        <v>1</v>
      </c>
      <c r="T104" s="182">
        <f t="shared" ca="1" si="142"/>
        <v>0</v>
      </c>
      <c r="U104" s="151">
        <f t="shared" ca="1" si="143"/>
        <v>22.491130848567394</v>
      </c>
      <c r="V104" s="151">
        <f t="shared" ca="1" si="144"/>
        <v>23.431090979235627</v>
      </c>
      <c r="W104" s="151">
        <f t="shared" ca="1" si="145"/>
        <v>22.021150783233281</v>
      </c>
      <c r="X104" s="343">
        <f ca="1">VLOOKUP($D104,[2]CurveFetch!$D$8:$S$13000,16,0)*$B104</f>
        <v>32.380185229320141</v>
      </c>
      <c r="Y104" s="141">
        <f ca="1">VLOOKUP($D104,Curves!$N$2:$T$2600,7)*$B104</f>
        <v>16.19009261466007</v>
      </c>
      <c r="Z104" s="200">
        <f t="shared" ca="1" si="146"/>
        <v>1</v>
      </c>
      <c r="AA104" s="181">
        <f t="shared" ca="1" si="147"/>
        <v>0</v>
      </c>
      <c r="AB104" s="181">
        <f t="shared" ca="1" si="148"/>
        <v>1</v>
      </c>
      <c r="AC104" s="181">
        <f t="shared" ca="1" si="148"/>
        <v>1</v>
      </c>
      <c r="AD104" s="181">
        <f t="shared" ca="1" si="149"/>
        <v>1</v>
      </c>
      <c r="AE104" s="182">
        <f t="shared" ca="1" si="150"/>
        <v>0</v>
      </c>
      <c r="AF104" s="23">
        <f t="shared" ca="1" si="176"/>
        <v>5880</v>
      </c>
      <c r="AG104" s="23">
        <f t="shared" ca="1" si="177"/>
        <v>0</v>
      </c>
      <c r="AH104" s="23">
        <f t="shared" ca="1" si="194"/>
        <v>48000</v>
      </c>
      <c r="AI104" s="23">
        <f t="shared" ca="1" si="195"/>
        <v>0</v>
      </c>
      <c r="AJ104" s="23">
        <f t="shared" ca="1" si="206"/>
        <v>54000</v>
      </c>
      <c r="AK104" s="23">
        <f t="shared" ca="1" si="207"/>
        <v>0</v>
      </c>
      <c r="AL104" s="23">
        <f t="shared" ca="1" si="216"/>
        <v>60000</v>
      </c>
      <c r="AM104" s="23">
        <f t="shared" ca="1" si="217"/>
        <v>0</v>
      </c>
      <c r="AN104" s="23">
        <f t="shared" ca="1" si="224"/>
        <v>60000</v>
      </c>
      <c r="AO104" s="23">
        <f t="shared" ca="1" si="225"/>
        <v>0</v>
      </c>
      <c r="AP104" s="23">
        <f t="shared" ca="1" si="218"/>
        <v>86400</v>
      </c>
      <c r="AQ104" s="23">
        <f t="shared" ca="1" si="219"/>
        <v>0</v>
      </c>
      <c r="AR104" s="23">
        <f t="shared" ca="1" si="228"/>
        <v>61200</v>
      </c>
      <c r="AS104" s="23">
        <f t="shared" ca="1" si="229"/>
        <v>0</v>
      </c>
      <c r="AT104" s="23">
        <f t="shared" ca="1" si="123"/>
        <v>132000</v>
      </c>
      <c r="AU104" s="23">
        <f t="shared" ca="1" si="124"/>
        <v>0</v>
      </c>
      <c r="AV104" s="228">
        <f t="shared" ca="1" si="154"/>
        <v>152280</v>
      </c>
      <c r="AW104" s="26">
        <f t="shared" ca="1" si="155"/>
        <v>447480</v>
      </c>
      <c r="AX104" s="228">
        <f t="shared" ca="1" si="156"/>
        <v>507480</v>
      </c>
      <c r="AY104" s="23">
        <f t="shared" ca="1" si="170"/>
        <v>62400</v>
      </c>
      <c r="AZ104" s="23">
        <f t="shared" ca="1" si="171"/>
        <v>0</v>
      </c>
      <c r="BA104" s="23">
        <f t="shared" ca="1" si="178"/>
        <v>60000</v>
      </c>
      <c r="BB104" s="23">
        <f t="shared" ca="1" si="179"/>
        <v>0</v>
      </c>
      <c r="BC104" s="23">
        <f t="shared" ca="1" si="172"/>
        <v>10560</v>
      </c>
      <c r="BD104" s="23">
        <f t="shared" ca="1" si="173"/>
        <v>0</v>
      </c>
      <c r="BE104" s="23">
        <f t="shared" ca="1" si="180"/>
        <v>6120</v>
      </c>
      <c r="BF104" s="23">
        <f t="shared" ca="1" si="181"/>
        <v>0</v>
      </c>
      <c r="BG104" s="23">
        <f t="shared" ca="1" si="186"/>
        <v>20400</v>
      </c>
      <c r="BH104" s="23">
        <f t="shared" ca="1" si="187"/>
        <v>0</v>
      </c>
      <c r="BI104" s="23">
        <f t="shared" ca="1" si="202"/>
        <v>105600</v>
      </c>
      <c r="BJ104" s="23">
        <f t="shared" ca="1" si="203"/>
        <v>0</v>
      </c>
      <c r="BK104" s="23">
        <f t="shared" ca="1" si="204"/>
        <v>127200</v>
      </c>
      <c r="BL104" s="23">
        <f t="shared" ca="1" si="205"/>
        <v>0</v>
      </c>
      <c r="BM104" s="23">
        <f t="shared" ca="1" si="208"/>
        <v>60000</v>
      </c>
      <c r="BN104" s="23">
        <f t="shared" ca="1" si="209"/>
        <v>0</v>
      </c>
      <c r="BO104" s="23">
        <f t="shared" ca="1" si="226"/>
        <v>63600</v>
      </c>
      <c r="BP104" s="23">
        <f t="shared" ca="1" si="227"/>
        <v>0</v>
      </c>
      <c r="BQ104" s="23">
        <f t="shared" ref="BQ104:BQ167" ca="1" si="236">$BQ$7*$J$2*$J$5*$S104</f>
        <v>62400</v>
      </c>
      <c r="BR104" s="23">
        <f t="shared" ref="BR104:BR167" ca="1" si="237">$BQ$7*$J$3*$J$5*$T104</f>
        <v>0</v>
      </c>
      <c r="BS104" s="23">
        <f t="shared" ca="1" si="127"/>
        <v>132000</v>
      </c>
      <c r="BT104" s="23">
        <f t="shared" ca="1" si="128"/>
        <v>0</v>
      </c>
      <c r="BU104" s="23">
        <f t="shared" ca="1" si="129"/>
        <v>120000</v>
      </c>
      <c r="BV104" s="23">
        <f t="shared" ca="1" si="130"/>
        <v>0</v>
      </c>
      <c r="BW104" s="389">
        <f t="shared" ca="1" si="157"/>
        <v>371880</v>
      </c>
      <c r="BX104" s="224">
        <f t="shared" ca="1" si="158"/>
        <v>623880</v>
      </c>
      <c r="BY104" s="93">
        <f t="shared" ca="1" si="159"/>
        <v>830280</v>
      </c>
      <c r="BZ104" s="23">
        <f t="shared" ca="1" si="184"/>
        <v>125760</v>
      </c>
      <c r="CA104" s="23">
        <f t="shared" ca="1" si="185"/>
        <v>0</v>
      </c>
      <c r="CB104" s="23">
        <f t="shared" ca="1" si="210"/>
        <v>115200</v>
      </c>
      <c r="CC104" s="23">
        <f t="shared" ca="1" si="211"/>
        <v>0</v>
      </c>
      <c r="CD104" s="23">
        <f t="shared" ca="1" si="115"/>
        <v>120000</v>
      </c>
      <c r="CE104" s="23">
        <f t="shared" ca="1" si="116"/>
        <v>0</v>
      </c>
      <c r="CF104" s="228">
        <f t="shared" ca="1" si="160"/>
        <v>125760</v>
      </c>
      <c r="CG104" s="224">
        <f t="shared" ca="1" si="161"/>
        <v>240960</v>
      </c>
      <c r="CH104" s="228">
        <f t="shared" ca="1" si="162"/>
        <v>360960</v>
      </c>
      <c r="CI104" s="23">
        <f t="shared" ca="1" si="163"/>
        <v>65400</v>
      </c>
      <c r="CJ104" s="23">
        <f t="shared" ca="1" si="164"/>
        <v>32700</v>
      </c>
      <c r="CK104" s="23">
        <f t="shared" ca="1" si="168"/>
        <v>62400</v>
      </c>
      <c r="CL104" s="23">
        <f t="shared" ca="1" si="169"/>
        <v>31200</v>
      </c>
      <c r="CM104" s="23">
        <f t="shared" ca="1" si="174"/>
        <v>60000</v>
      </c>
      <c r="CN104" s="23">
        <f t="shared" ca="1" si="175"/>
        <v>30000</v>
      </c>
      <c r="CO104" s="23">
        <f t="shared" ca="1" si="182"/>
        <v>8400</v>
      </c>
      <c r="CP104" s="23">
        <f t="shared" ca="1" si="183"/>
        <v>4200</v>
      </c>
      <c r="CQ104" s="23">
        <f t="shared" ca="1" si="188"/>
        <v>27000</v>
      </c>
      <c r="CR104" s="23">
        <f t="shared" ca="1" si="189"/>
        <v>13500</v>
      </c>
      <c r="CS104" s="23">
        <f t="shared" ca="1" si="190"/>
        <v>15600</v>
      </c>
      <c r="CT104" s="23">
        <f t="shared" ca="1" si="191"/>
        <v>7800</v>
      </c>
      <c r="CU104" s="23">
        <f t="shared" ca="1" si="196"/>
        <v>42000</v>
      </c>
      <c r="CV104" s="23">
        <f t="shared" ca="1" si="197"/>
        <v>21000</v>
      </c>
      <c r="CW104" s="23">
        <f t="shared" ca="1" si="234"/>
        <v>63600</v>
      </c>
      <c r="CX104" s="23">
        <f t="shared" ca="1" si="235"/>
        <v>31800</v>
      </c>
      <c r="CY104" s="23">
        <f t="shared" ca="1" si="198"/>
        <v>72000</v>
      </c>
      <c r="CZ104" s="23">
        <f t="shared" ca="1" si="199"/>
        <v>36000</v>
      </c>
      <c r="DA104" s="23">
        <f t="shared" ca="1" si="212"/>
        <v>99000</v>
      </c>
      <c r="DB104" s="23">
        <f t="shared" ca="1" si="213"/>
        <v>49500</v>
      </c>
      <c r="DC104" s="23"/>
      <c r="DD104" s="23"/>
      <c r="DE104" s="23">
        <f t="shared" ca="1" si="214"/>
        <v>240000</v>
      </c>
      <c r="DF104" s="23">
        <f t="shared" ca="1" si="215"/>
        <v>120000</v>
      </c>
      <c r="DG104" s="23">
        <f t="shared" ca="1" si="220"/>
        <v>120000</v>
      </c>
      <c r="DH104" s="23">
        <f t="shared" ca="1" si="221"/>
        <v>60000</v>
      </c>
      <c r="DI104" s="23">
        <f t="shared" ca="1" si="230"/>
        <v>127200</v>
      </c>
      <c r="DJ104" s="23">
        <f t="shared" ca="1" si="231"/>
        <v>63600</v>
      </c>
      <c r="DK104" s="23">
        <f t="shared" ca="1" si="113"/>
        <v>63600</v>
      </c>
      <c r="DL104" s="23">
        <f t="shared" ca="1" si="114"/>
        <v>31800</v>
      </c>
      <c r="DM104" s="23">
        <f t="shared" ca="1" si="117"/>
        <v>150000</v>
      </c>
      <c r="DN104" s="23">
        <f t="shared" ca="1" si="118"/>
        <v>75000</v>
      </c>
      <c r="DO104" s="23">
        <f t="shared" ca="1" si="119"/>
        <v>66000</v>
      </c>
      <c r="DP104" s="23">
        <f t="shared" ca="1" si="120"/>
        <v>33000</v>
      </c>
      <c r="DQ104" s="23">
        <f t="shared" ca="1" si="133"/>
        <v>129600</v>
      </c>
      <c r="DR104" s="23">
        <f t="shared" ca="1" si="134"/>
        <v>64800</v>
      </c>
      <c r="DS104" s="228">
        <f t="shared" ca="1" si="165"/>
        <v>610200</v>
      </c>
      <c r="DT104" s="93">
        <f t="shared" ca="1" si="166"/>
        <v>1450800</v>
      </c>
      <c r="DU104" s="228">
        <f t="shared" ca="1" si="167"/>
        <v>2117700</v>
      </c>
      <c r="DZ104" s="23">
        <f t="shared" ca="1" si="192"/>
        <v>60000</v>
      </c>
      <c r="EA104" s="23">
        <f t="shared" ca="1" si="193"/>
        <v>30000</v>
      </c>
      <c r="EB104" s="23">
        <f t="shared" ca="1" si="200"/>
        <v>26400</v>
      </c>
      <c r="EC104" s="23">
        <f t="shared" ca="1" si="201"/>
        <v>13200</v>
      </c>
      <c r="ED104" s="23">
        <f t="shared" ca="1" si="222"/>
        <v>120000</v>
      </c>
      <c r="EE104" s="23">
        <f t="shared" ca="1" si="223"/>
        <v>60000</v>
      </c>
      <c r="EF104" s="23">
        <f t="shared" ca="1" si="125"/>
        <v>168000</v>
      </c>
      <c r="EG104" s="23">
        <f t="shared" ca="1" si="126"/>
        <v>84000</v>
      </c>
      <c r="EH104" s="23">
        <f t="shared" ca="1" si="232"/>
        <v>60000</v>
      </c>
      <c r="EI104" s="23">
        <f t="shared" ca="1" si="233"/>
        <v>30000</v>
      </c>
      <c r="EJ104" s="23">
        <f t="shared" ca="1" si="121"/>
        <v>60000</v>
      </c>
      <c r="EK104" s="23">
        <f t="shared" ca="1" si="122"/>
        <v>30000</v>
      </c>
      <c r="EL104" s="23">
        <f t="shared" ca="1" si="131"/>
        <v>120000</v>
      </c>
      <c r="EM104" s="23">
        <f t="shared" ca="1" si="132"/>
        <v>60000</v>
      </c>
      <c r="EN104" s="228">
        <f t="shared" ca="1" si="151"/>
        <v>39600</v>
      </c>
      <c r="EO104" s="93">
        <f t="shared" ca="1" si="152"/>
        <v>489600</v>
      </c>
      <c r="EP104" s="93">
        <f t="shared" ca="1" si="153"/>
        <v>921600</v>
      </c>
    </row>
    <row r="105" spans="1:146" x14ac:dyDescent="0.2">
      <c r="A105" s="172">
        <f ca="1">VLOOKUP($D105,Curves!$A$2:$I$1700,9)</f>
        <v>5.9560592483223998E-2</v>
      </c>
      <c r="B105" s="86">
        <f t="shared" ca="1" si="136"/>
        <v>0.6232912713699249</v>
      </c>
      <c r="C105" s="86">
        <f t="shared" si="137"/>
        <v>28</v>
      </c>
      <c r="D105" s="139">
        <v>39845</v>
      </c>
      <c r="E105" s="173">
        <f ca="1">VLOOKUP($D105,Curves!$A$2:$H$1700,2)*$B105</f>
        <v>2.7699064099679465</v>
      </c>
      <c r="F105" s="172">
        <f ca="1">VLOOKUP($D105,Curves!$A$2:$H$1700,3)*$B105</f>
        <v>0.32411146111236094</v>
      </c>
      <c r="G105" s="172">
        <f ca="1">VLOOKUP($D105,Curves!$A$2:$H$1700,7)*$B105</f>
        <v>-0.11842534156028574</v>
      </c>
      <c r="H105" s="172">
        <f ca="1">VLOOKUP($D105,Curves!$A$2:$H$1700,5)*$B105</f>
        <v>6.2329127136992492E-3</v>
      </c>
      <c r="I105" s="172">
        <f ca="1">VLOOKUP($D105,Curves!$A$2:$H$1700,4)*$B105</f>
        <v>-0.18075446869727821</v>
      </c>
      <c r="J105" s="174">
        <f ca="1">VLOOKUP($D105,Curves!$A$2:$H$1700,8)*$B105</f>
        <v>0</v>
      </c>
      <c r="K105" s="172">
        <f t="shared" ca="1" si="138"/>
        <v>21.418639559530011</v>
      </c>
      <c r="L105" s="140">
        <f ca="1">VLOOKUP($D105,Curves!$N$2:$T$2600,2)*$B105</f>
        <v>25.97423016441747</v>
      </c>
      <c r="M105" s="141">
        <f ca="1">VLOOKUP($D105,Curves!$N$2:$T$2600,3)*$B105</f>
        <v>12.987115082208735</v>
      </c>
      <c r="N105" s="181">
        <f t="shared" ca="1" si="139"/>
        <v>1</v>
      </c>
      <c r="O105" s="182">
        <f t="shared" ca="1" si="140"/>
        <v>0</v>
      </c>
      <c r="P105" s="173">
        <f t="shared" ca="1" si="135"/>
        <v>22.774298074759599</v>
      </c>
      <c r="Q105" s="140">
        <f ca="1">VLOOKUP($D105,Curves!$N$2:$T$2600,4)*$B105</f>
        <v>25.97423016441747</v>
      </c>
      <c r="R105" s="141">
        <f ca="1">VLOOKUP($D105,Curves!$N$2:$T$2600,5)*$B105</f>
        <v>12.987115082208735</v>
      </c>
      <c r="S105" s="181">
        <f t="shared" ca="1" si="141"/>
        <v>1</v>
      </c>
      <c r="T105" s="182">
        <f t="shared" ca="1" si="142"/>
        <v>0</v>
      </c>
      <c r="U105" s="151">
        <f t="shared" ca="1" si="143"/>
        <v>21.886108013057456</v>
      </c>
      <c r="V105" s="151">
        <f t="shared" ca="1" si="144"/>
        <v>22.821044920112342</v>
      </c>
      <c r="W105" s="151">
        <f t="shared" ca="1" si="145"/>
        <v>21.418639559530011</v>
      </c>
      <c r="X105" s="343">
        <f ca="1">VLOOKUP($D105,[2]CurveFetch!$D$8:$S$13000,16,0)*$B105</f>
        <v>25.97423016441747</v>
      </c>
      <c r="Y105" s="141">
        <f ca="1">VLOOKUP($D105,Curves!$N$2:$T$2600,7)*$B105</f>
        <v>12.987115082208735</v>
      </c>
      <c r="Z105" s="200">
        <f t="shared" ca="1" si="146"/>
        <v>1</v>
      </c>
      <c r="AA105" s="181">
        <f t="shared" ca="1" si="147"/>
        <v>0</v>
      </c>
      <c r="AB105" s="181">
        <f t="shared" ca="1" si="148"/>
        <v>1</v>
      </c>
      <c r="AC105" s="181">
        <f t="shared" ca="1" si="148"/>
        <v>1</v>
      </c>
      <c r="AD105" s="181">
        <f t="shared" ca="1" si="149"/>
        <v>1</v>
      </c>
      <c r="AE105" s="182">
        <f t="shared" ca="1" si="150"/>
        <v>0</v>
      </c>
      <c r="AF105" s="23">
        <f t="shared" ca="1" si="176"/>
        <v>5880</v>
      </c>
      <c r="AG105" s="23">
        <f t="shared" ca="1" si="177"/>
        <v>0</v>
      </c>
      <c r="AH105" s="23">
        <f t="shared" ca="1" si="194"/>
        <v>48000</v>
      </c>
      <c r="AI105" s="23">
        <f t="shared" ca="1" si="195"/>
        <v>0</v>
      </c>
      <c r="AJ105" s="23">
        <f t="shared" ca="1" si="206"/>
        <v>54000</v>
      </c>
      <c r="AK105" s="23">
        <f t="shared" ca="1" si="207"/>
        <v>0</v>
      </c>
      <c r="AL105" s="23">
        <f t="shared" ca="1" si="216"/>
        <v>60000</v>
      </c>
      <c r="AM105" s="23">
        <f t="shared" ca="1" si="217"/>
        <v>0</v>
      </c>
      <c r="AN105" s="23">
        <f t="shared" ca="1" si="224"/>
        <v>60000</v>
      </c>
      <c r="AO105" s="23">
        <f t="shared" ca="1" si="225"/>
        <v>0</v>
      </c>
      <c r="AP105" s="23">
        <f t="shared" ca="1" si="218"/>
        <v>86400</v>
      </c>
      <c r="AQ105" s="23">
        <f t="shared" ca="1" si="219"/>
        <v>0</v>
      </c>
      <c r="AR105" s="23">
        <f t="shared" ca="1" si="228"/>
        <v>61200</v>
      </c>
      <c r="AS105" s="23">
        <f t="shared" ca="1" si="229"/>
        <v>0</v>
      </c>
      <c r="AT105" s="23">
        <f t="shared" ca="1" si="123"/>
        <v>132000</v>
      </c>
      <c r="AU105" s="23">
        <f t="shared" ca="1" si="124"/>
        <v>0</v>
      </c>
      <c r="AV105" s="228">
        <f t="shared" ca="1" si="154"/>
        <v>152280</v>
      </c>
      <c r="AW105" s="26">
        <f t="shared" ca="1" si="155"/>
        <v>447480</v>
      </c>
      <c r="AX105" s="228">
        <f t="shared" ca="1" si="156"/>
        <v>507480</v>
      </c>
      <c r="AY105" s="23">
        <f t="shared" ca="1" si="170"/>
        <v>62400</v>
      </c>
      <c r="AZ105" s="23">
        <f t="shared" ca="1" si="171"/>
        <v>0</v>
      </c>
      <c r="BA105" s="23">
        <f t="shared" ca="1" si="178"/>
        <v>60000</v>
      </c>
      <c r="BB105" s="23">
        <f t="shared" ca="1" si="179"/>
        <v>0</v>
      </c>
      <c r="BC105" s="23">
        <f t="shared" ca="1" si="172"/>
        <v>10560</v>
      </c>
      <c r="BD105" s="23">
        <f t="shared" ca="1" si="173"/>
        <v>0</v>
      </c>
      <c r="BE105" s="23">
        <f t="shared" ca="1" si="180"/>
        <v>6120</v>
      </c>
      <c r="BF105" s="23">
        <f t="shared" ca="1" si="181"/>
        <v>0</v>
      </c>
      <c r="BG105" s="23">
        <f t="shared" ca="1" si="186"/>
        <v>20400</v>
      </c>
      <c r="BH105" s="23">
        <f t="shared" ca="1" si="187"/>
        <v>0</v>
      </c>
      <c r="BI105" s="23">
        <f t="shared" ca="1" si="202"/>
        <v>105600</v>
      </c>
      <c r="BJ105" s="23">
        <f t="shared" ca="1" si="203"/>
        <v>0</v>
      </c>
      <c r="BK105" s="23">
        <f t="shared" ca="1" si="204"/>
        <v>127200</v>
      </c>
      <c r="BL105" s="23">
        <f t="shared" ca="1" si="205"/>
        <v>0</v>
      </c>
      <c r="BM105" s="23">
        <f t="shared" ca="1" si="208"/>
        <v>60000</v>
      </c>
      <c r="BN105" s="23">
        <f t="shared" ca="1" si="209"/>
        <v>0</v>
      </c>
      <c r="BO105" s="23">
        <f t="shared" ca="1" si="226"/>
        <v>63600</v>
      </c>
      <c r="BP105" s="23">
        <f t="shared" ca="1" si="227"/>
        <v>0</v>
      </c>
      <c r="BQ105" s="23">
        <f t="shared" ca="1" si="236"/>
        <v>62400</v>
      </c>
      <c r="BR105" s="23">
        <f t="shared" ca="1" si="237"/>
        <v>0</v>
      </c>
      <c r="BS105" s="23">
        <f t="shared" ca="1" si="127"/>
        <v>132000</v>
      </c>
      <c r="BT105" s="23">
        <f t="shared" ca="1" si="128"/>
        <v>0</v>
      </c>
      <c r="BU105" s="23">
        <f t="shared" ca="1" si="129"/>
        <v>120000</v>
      </c>
      <c r="BV105" s="23">
        <f t="shared" ca="1" si="130"/>
        <v>0</v>
      </c>
      <c r="BW105" s="389">
        <f t="shared" ca="1" si="157"/>
        <v>371880</v>
      </c>
      <c r="BX105" s="224">
        <f t="shared" ca="1" si="158"/>
        <v>623880</v>
      </c>
      <c r="BY105" s="93">
        <f t="shared" ca="1" si="159"/>
        <v>830280</v>
      </c>
      <c r="BZ105" s="23">
        <f t="shared" ca="1" si="184"/>
        <v>125760</v>
      </c>
      <c r="CA105" s="23">
        <f t="shared" ca="1" si="185"/>
        <v>0</v>
      </c>
      <c r="CB105" s="23">
        <f t="shared" ca="1" si="210"/>
        <v>115200</v>
      </c>
      <c r="CC105" s="23">
        <f t="shared" ca="1" si="211"/>
        <v>0</v>
      </c>
      <c r="CD105" s="23">
        <f t="shared" ca="1" si="115"/>
        <v>120000</v>
      </c>
      <c r="CE105" s="23">
        <f t="shared" ca="1" si="116"/>
        <v>0</v>
      </c>
      <c r="CF105" s="228">
        <f t="shared" ca="1" si="160"/>
        <v>125760</v>
      </c>
      <c r="CG105" s="224">
        <f t="shared" ca="1" si="161"/>
        <v>240960</v>
      </c>
      <c r="CH105" s="228">
        <f t="shared" ca="1" si="162"/>
        <v>360960</v>
      </c>
      <c r="CI105" s="23">
        <f t="shared" ca="1" si="163"/>
        <v>65400</v>
      </c>
      <c r="CJ105" s="23">
        <f t="shared" ca="1" si="164"/>
        <v>32700</v>
      </c>
      <c r="CK105" s="23">
        <f t="shared" ca="1" si="168"/>
        <v>62400</v>
      </c>
      <c r="CL105" s="23">
        <f t="shared" ca="1" si="169"/>
        <v>31200</v>
      </c>
      <c r="CM105" s="23">
        <f t="shared" ca="1" si="174"/>
        <v>60000</v>
      </c>
      <c r="CN105" s="23">
        <f t="shared" ca="1" si="175"/>
        <v>30000</v>
      </c>
      <c r="CO105" s="23">
        <f t="shared" ca="1" si="182"/>
        <v>8400</v>
      </c>
      <c r="CP105" s="23">
        <f t="shared" ca="1" si="183"/>
        <v>4200</v>
      </c>
      <c r="CQ105" s="23">
        <f t="shared" ca="1" si="188"/>
        <v>27000</v>
      </c>
      <c r="CR105" s="23">
        <f t="shared" ca="1" si="189"/>
        <v>13500</v>
      </c>
      <c r="CS105" s="23">
        <f t="shared" ca="1" si="190"/>
        <v>15600</v>
      </c>
      <c r="CT105" s="23">
        <f t="shared" ca="1" si="191"/>
        <v>7800</v>
      </c>
      <c r="CU105" s="23">
        <f t="shared" ca="1" si="196"/>
        <v>42000</v>
      </c>
      <c r="CV105" s="23">
        <f t="shared" ca="1" si="197"/>
        <v>21000</v>
      </c>
      <c r="CW105" s="23">
        <f t="shared" ca="1" si="234"/>
        <v>63600</v>
      </c>
      <c r="CX105" s="23">
        <f t="shared" ca="1" si="235"/>
        <v>31800</v>
      </c>
      <c r="CY105" s="23">
        <f t="shared" ca="1" si="198"/>
        <v>72000</v>
      </c>
      <c r="CZ105" s="23">
        <f t="shared" ca="1" si="199"/>
        <v>36000</v>
      </c>
      <c r="DA105" s="23">
        <f t="shared" ca="1" si="212"/>
        <v>99000</v>
      </c>
      <c r="DB105" s="23">
        <f t="shared" ca="1" si="213"/>
        <v>49500</v>
      </c>
      <c r="DC105" s="23"/>
      <c r="DD105" s="23"/>
      <c r="DE105" s="23">
        <f t="shared" ca="1" si="214"/>
        <v>240000</v>
      </c>
      <c r="DF105" s="23">
        <f t="shared" ca="1" si="215"/>
        <v>120000</v>
      </c>
      <c r="DG105" s="23">
        <f t="shared" ca="1" si="220"/>
        <v>120000</v>
      </c>
      <c r="DH105" s="23">
        <f t="shared" ca="1" si="221"/>
        <v>60000</v>
      </c>
      <c r="DI105" s="23">
        <f t="shared" ca="1" si="230"/>
        <v>127200</v>
      </c>
      <c r="DJ105" s="23">
        <f t="shared" ca="1" si="231"/>
        <v>63600</v>
      </c>
      <c r="DK105" s="23">
        <f t="shared" ca="1" si="113"/>
        <v>63600</v>
      </c>
      <c r="DL105" s="23">
        <f t="shared" ca="1" si="114"/>
        <v>31800</v>
      </c>
      <c r="DM105" s="23">
        <f t="shared" ca="1" si="117"/>
        <v>150000</v>
      </c>
      <c r="DN105" s="23">
        <f t="shared" ca="1" si="118"/>
        <v>75000</v>
      </c>
      <c r="DO105" s="23">
        <f t="shared" ca="1" si="119"/>
        <v>66000</v>
      </c>
      <c r="DP105" s="23">
        <f t="shared" ca="1" si="120"/>
        <v>33000</v>
      </c>
      <c r="DQ105" s="23">
        <f t="shared" ca="1" si="133"/>
        <v>129600</v>
      </c>
      <c r="DR105" s="23">
        <f t="shared" ca="1" si="134"/>
        <v>64800</v>
      </c>
      <c r="DS105" s="228">
        <f t="shared" ca="1" si="165"/>
        <v>610200</v>
      </c>
      <c r="DT105" s="93">
        <f t="shared" ca="1" si="166"/>
        <v>1450800</v>
      </c>
      <c r="DU105" s="228">
        <f t="shared" ca="1" si="167"/>
        <v>2117700</v>
      </c>
      <c r="DZ105" s="23">
        <f t="shared" ca="1" si="192"/>
        <v>60000</v>
      </c>
      <c r="EA105" s="23">
        <f t="shared" ca="1" si="193"/>
        <v>30000</v>
      </c>
      <c r="EB105" s="23">
        <f t="shared" ca="1" si="200"/>
        <v>26400</v>
      </c>
      <c r="EC105" s="23">
        <f t="shared" ca="1" si="201"/>
        <v>13200</v>
      </c>
      <c r="ED105" s="23">
        <f t="shared" ca="1" si="222"/>
        <v>120000</v>
      </c>
      <c r="EE105" s="23">
        <f t="shared" ca="1" si="223"/>
        <v>60000</v>
      </c>
      <c r="EF105" s="23">
        <f t="shared" ca="1" si="125"/>
        <v>168000</v>
      </c>
      <c r="EG105" s="23">
        <f t="shared" ca="1" si="126"/>
        <v>84000</v>
      </c>
      <c r="EH105" s="23">
        <f t="shared" ca="1" si="232"/>
        <v>60000</v>
      </c>
      <c r="EI105" s="23">
        <f t="shared" ca="1" si="233"/>
        <v>30000</v>
      </c>
      <c r="EJ105" s="23">
        <f t="shared" ca="1" si="121"/>
        <v>60000</v>
      </c>
      <c r="EK105" s="23">
        <f t="shared" ca="1" si="122"/>
        <v>30000</v>
      </c>
      <c r="EL105" s="23">
        <f t="shared" ca="1" si="131"/>
        <v>120000</v>
      </c>
      <c r="EM105" s="23">
        <f t="shared" ca="1" si="132"/>
        <v>60000</v>
      </c>
      <c r="EN105" s="228">
        <f t="shared" ca="1" si="151"/>
        <v>39600</v>
      </c>
      <c r="EO105" s="93">
        <f t="shared" ca="1" si="152"/>
        <v>489600</v>
      </c>
      <c r="EP105" s="93">
        <f t="shared" ca="1" si="153"/>
        <v>921600</v>
      </c>
    </row>
    <row r="106" spans="1:146" x14ac:dyDescent="0.2">
      <c r="A106" s="172">
        <f ca="1">VLOOKUP($D106,Curves!$A$2:$I$1700,9)</f>
        <v>5.9604602917936997E-2</v>
      </c>
      <c r="B106" s="86">
        <f t="shared" ca="1" si="136"/>
        <v>0.62027764217873704</v>
      </c>
      <c r="C106" s="86">
        <f t="shared" si="137"/>
        <v>31</v>
      </c>
      <c r="D106" s="139">
        <v>39873</v>
      </c>
      <c r="E106" s="173">
        <f ca="1">VLOOKUP($D106,Curves!$A$2:$H$1700,2)*$B106</f>
        <v>2.6634721955154967</v>
      </c>
      <c r="F106" s="172">
        <f ca="1">VLOOKUP($D106,Curves!$A$2:$H$1700,3)*$B106</f>
        <v>0.32254437393294327</v>
      </c>
      <c r="G106" s="172">
        <f ca="1">VLOOKUP($D106,Curves!$A$2:$H$1700,7)*$B106</f>
        <v>-0.11785275201396003</v>
      </c>
      <c r="H106" s="172">
        <f ca="1">VLOOKUP($D106,Curves!$A$2:$H$1700,5)*$B106</f>
        <v>6.2027764217873708E-3</v>
      </c>
      <c r="I106" s="172">
        <f ca="1">VLOOKUP($D106,Curves!$A$2:$H$1700,4)*$B106</f>
        <v>-0.17988051623183374</v>
      </c>
      <c r="J106" s="174">
        <f ca="1">VLOOKUP($D106,Curves!$A$2:$H$1700,8)*$B106</f>
        <v>0</v>
      </c>
      <c r="K106" s="172">
        <f t="shared" ca="1" si="138"/>
        <v>20.626937594627474</v>
      </c>
      <c r="L106" s="140">
        <f ca="1">VLOOKUP($D106,Curves!$N$2:$T$2600,2)*$B106</f>
        <v>19.645867677434484</v>
      </c>
      <c r="M106" s="141">
        <f ca="1">VLOOKUP($D106,Curves!$N$2:$T$2600,3)*$B106</f>
        <v>9.8229338387172422</v>
      </c>
      <c r="N106" s="181">
        <f t="shared" ca="1" si="139"/>
        <v>0</v>
      </c>
      <c r="O106" s="182">
        <f t="shared" ca="1" si="140"/>
        <v>0</v>
      </c>
      <c r="P106" s="173">
        <f t="shared" ca="1" si="135"/>
        <v>21.976041466366226</v>
      </c>
      <c r="Q106" s="140">
        <f ca="1">VLOOKUP($D106,Curves!$N$2:$T$2600,4)*$B106</f>
        <v>19.645867677434484</v>
      </c>
      <c r="R106" s="141">
        <f ca="1">VLOOKUP($D106,Curves!$N$2:$T$2600,5)*$B106</f>
        <v>9.8229338387172422</v>
      </c>
      <c r="S106" s="181">
        <f t="shared" ca="1" si="141"/>
        <v>0</v>
      </c>
      <c r="T106" s="182">
        <f t="shared" ca="1" si="142"/>
        <v>0</v>
      </c>
      <c r="U106" s="151">
        <f t="shared" ca="1" si="143"/>
        <v>21.092145826261525</v>
      </c>
      <c r="V106" s="151">
        <f t="shared" ca="1" si="144"/>
        <v>22.022562289529631</v>
      </c>
      <c r="W106" s="151">
        <f t="shared" ca="1" si="145"/>
        <v>20.626937594627474</v>
      </c>
      <c r="X106" s="343">
        <f ca="1">VLOOKUP($D106,[2]CurveFetch!$D$8:$S$13000,16,0)*$B106</f>
        <v>19.645867677434484</v>
      </c>
      <c r="Y106" s="141">
        <f ca="1">VLOOKUP($D106,Curves!$N$2:$T$2600,7)*$B106</f>
        <v>9.8229338387172422</v>
      </c>
      <c r="Z106" s="200">
        <f t="shared" ca="1" si="146"/>
        <v>0</v>
      </c>
      <c r="AA106" s="181">
        <f t="shared" ca="1" si="147"/>
        <v>0</v>
      </c>
      <c r="AB106" s="181">
        <f t="shared" ca="1" si="148"/>
        <v>0</v>
      </c>
      <c r="AC106" s="181">
        <f t="shared" ca="1" si="148"/>
        <v>0</v>
      </c>
      <c r="AD106" s="181">
        <f t="shared" ca="1" si="149"/>
        <v>0</v>
      </c>
      <c r="AE106" s="182">
        <f t="shared" ca="1" si="150"/>
        <v>0</v>
      </c>
      <c r="AF106" s="23">
        <f t="shared" ca="1" si="176"/>
        <v>0</v>
      </c>
      <c r="AG106" s="23">
        <f t="shared" ca="1" si="177"/>
        <v>0</v>
      </c>
      <c r="AH106" s="23">
        <f t="shared" ca="1" si="194"/>
        <v>0</v>
      </c>
      <c r="AI106" s="23">
        <f t="shared" ca="1" si="195"/>
        <v>0</v>
      </c>
      <c r="AJ106" s="23">
        <f t="shared" ca="1" si="206"/>
        <v>0</v>
      </c>
      <c r="AK106" s="23">
        <f t="shared" ca="1" si="207"/>
        <v>0</v>
      </c>
      <c r="AL106" s="23">
        <f t="shared" ca="1" si="216"/>
        <v>0</v>
      </c>
      <c r="AM106" s="23">
        <f t="shared" ca="1" si="217"/>
        <v>0</v>
      </c>
      <c r="AN106" s="23">
        <f t="shared" ca="1" si="224"/>
        <v>0</v>
      </c>
      <c r="AO106" s="23">
        <f t="shared" ca="1" si="225"/>
        <v>0</v>
      </c>
      <c r="AP106" s="23">
        <f t="shared" ca="1" si="218"/>
        <v>0</v>
      </c>
      <c r="AQ106" s="23">
        <f t="shared" ca="1" si="219"/>
        <v>0</v>
      </c>
      <c r="AR106" s="23">
        <f t="shared" ca="1" si="228"/>
        <v>0</v>
      </c>
      <c r="AS106" s="23">
        <f t="shared" ca="1" si="229"/>
        <v>0</v>
      </c>
      <c r="AT106" s="23">
        <f t="shared" ca="1" si="123"/>
        <v>0</v>
      </c>
      <c r="AU106" s="23">
        <f t="shared" ca="1" si="124"/>
        <v>0</v>
      </c>
      <c r="AV106" s="228">
        <f t="shared" ca="1" si="154"/>
        <v>0</v>
      </c>
      <c r="AW106" s="26">
        <f t="shared" ca="1" si="155"/>
        <v>0</v>
      </c>
      <c r="AX106" s="228">
        <f t="shared" ca="1" si="156"/>
        <v>0</v>
      </c>
      <c r="AY106" s="23">
        <f t="shared" ca="1" si="170"/>
        <v>0</v>
      </c>
      <c r="AZ106" s="23">
        <f t="shared" ca="1" si="171"/>
        <v>0</v>
      </c>
      <c r="BA106" s="23">
        <f t="shared" ca="1" si="178"/>
        <v>0</v>
      </c>
      <c r="BB106" s="23">
        <f t="shared" ca="1" si="179"/>
        <v>0</v>
      </c>
      <c r="BC106" s="23">
        <f t="shared" ca="1" si="172"/>
        <v>0</v>
      </c>
      <c r="BD106" s="23">
        <f t="shared" ca="1" si="173"/>
        <v>0</v>
      </c>
      <c r="BE106" s="23">
        <f t="shared" ca="1" si="180"/>
        <v>0</v>
      </c>
      <c r="BF106" s="23">
        <f t="shared" ca="1" si="181"/>
        <v>0</v>
      </c>
      <c r="BG106" s="23">
        <f t="shared" ca="1" si="186"/>
        <v>0</v>
      </c>
      <c r="BH106" s="23">
        <f t="shared" ca="1" si="187"/>
        <v>0</v>
      </c>
      <c r="BI106" s="23">
        <f t="shared" ca="1" si="202"/>
        <v>0</v>
      </c>
      <c r="BJ106" s="23">
        <f t="shared" ca="1" si="203"/>
        <v>0</v>
      </c>
      <c r="BK106" s="23">
        <f t="shared" ca="1" si="204"/>
        <v>0</v>
      </c>
      <c r="BL106" s="23">
        <f t="shared" ca="1" si="205"/>
        <v>0</v>
      </c>
      <c r="BM106" s="23">
        <f t="shared" ca="1" si="208"/>
        <v>0</v>
      </c>
      <c r="BN106" s="23">
        <f t="shared" ca="1" si="209"/>
        <v>0</v>
      </c>
      <c r="BO106" s="23">
        <f t="shared" ca="1" si="226"/>
        <v>0</v>
      </c>
      <c r="BP106" s="23">
        <f t="shared" ca="1" si="227"/>
        <v>0</v>
      </c>
      <c r="BQ106" s="23">
        <f t="shared" ca="1" si="236"/>
        <v>0</v>
      </c>
      <c r="BR106" s="23">
        <f t="shared" ca="1" si="237"/>
        <v>0</v>
      </c>
      <c r="BS106" s="23">
        <f t="shared" ca="1" si="127"/>
        <v>0</v>
      </c>
      <c r="BT106" s="23">
        <f t="shared" ca="1" si="128"/>
        <v>0</v>
      </c>
      <c r="BU106" s="23">
        <f t="shared" ca="1" si="129"/>
        <v>0</v>
      </c>
      <c r="BV106" s="23">
        <f t="shared" ca="1" si="130"/>
        <v>0</v>
      </c>
      <c r="BW106" s="389">
        <f t="shared" ca="1" si="157"/>
        <v>0</v>
      </c>
      <c r="BX106" s="224">
        <f t="shared" ca="1" si="158"/>
        <v>0</v>
      </c>
      <c r="BY106" s="93">
        <f t="shared" ca="1" si="159"/>
        <v>0</v>
      </c>
      <c r="BZ106" s="23">
        <f t="shared" ca="1" si="184"/>
        <v>0</v>
      </c>
      <c r="CA106" s="23">
        <f t="shared" ca="1" si="185"/>
        <v>0</v>
      </c>
      <c r="CB106" s="23">
        <f t="shared" ca="1" si="210"/>
        <v>0</v>
      </c>
      <c r="CC106" s="23">
        <f t="shared" ca="1" si="211"/>
        <v>0</v>
      </c>
      <c r="CD106" s="23">
        <f t="shared" ca="1" si="115"/>
        <v>0</v>
      </c>
      <c r="CE106" s="23">
        <f t="shared" ca="1" si="116"/>
        <v>0</v>
      </c>
      <c r="CF106" s="228">
        <f t="shared" ca="1" si="160"/>
        <v>0</v>
      </c>
      <c r="CG106" s="224">
        <f t="shared" ca="1" si="161"/>
        <v>0</v>
      </c>
      <c r="CH106" s="228">
        <f t="shared" ca="1" si="162"/>
        <v>0</v>
      </c>
      <c r="CI106" s="23">
        <f t="shared" ca="1" si="163"/>
        <v>0</v>
      </c>
      <c r="CJ106" s="23">
        <f t="shared" ca="1" si="164"/>
        <v>0</v>
      </c>
      <c r="CK106" s="23">
        <f t="shared" ca="1" si="168"/>
        <v>0</v>
      </c>
      <c r="CL106" s="23">
        <f t="shared" ca="1" si="169"/>
        <v>0</v>
      </c>
      <c r="CM106" s="23">
        <f t="shared" ca="1" si="174"/>
        <v>0</v>
      </c>
      <c r="CN106" s="23">
        <f t="shared" ca="1" si="175"/>
        <v>0</v>
      </c>
      <c r="CO106" s="23">
        <f t="shared" ca="1" si="182"/>
        <v>0</v>
      </c>
      <c r="CP106" s="23">
        <f t="shared" ca="1" si="183"/>
        <v>0</v>
      </c>
      <c r="CQ106" s="23">
        <f t="shared" ca="1" si="188"/>
        <v>0</v>
      </c>
      <c r="CR106" s="23">
        <f t="shared" ca="1" si="189"/>
        <v>0</v>
      </c>
      <c r="CS106" s="23">
        <f t="shared" ca="1" si="190"/>
        <v>0</v>
      </c>
      <c r="CT106" s="23">
        <f t="shared" ca="1" si="191"/>
        <v>0</v>
      </c>
      <c r="CU106" s="23">
        <f t="shared" ca="1" si="196"/>
        <v>0</v>
      </c>
      <c r="CV106" s="23">
        <f t="shared" ca="1" si="197"/>
        <v>0</v>
      </c>
      <c r="CW106" s="23">
        <f t="shared" ca="1" si="234"/>
        <v>0</v>
      </c>
      <c r="CX106" s="23">
        <f t="shared" ca="1" si="235"/>
        <v>0</v>
      </c>
      <c r="CY106" s="23">
        <f t="shared" ca="1" si="198"/>
        <v>0</v>
      </c>
      <c r="CZ106" s="23">
        <f t="shared" ca="1" si="199"/>
        <v>0</v>
      </c>
      <c r="DA106" s="23">
        <f t="shared" ca="1" si="212"/>
        <v>0</v>
      </c>
      <c r="DB106" s="23">
        <f t="shared" ca="1" si="213"/>
        <v>0</v>
      </c>
      <c r="DC106" s="23"/>
      <c r="DD106" s="23"/>
      <c r="DE106" s="23">
        <f t="shared" ca="1" si="214"/>
        <v>0</v>
      </c>
      <c r="DF106" s="23">
        <f t="shared" ca="1" si="215"/>
        <v>0</v>
      </c>
      <c r="DG106" s="23">
        <f t="shared" ca="1" si="220"/>
        <v>0</v>
      </c>
      <c r="DH106" s="23">
        <f t="shared" ca="1" si="221"/>
        <v>0</v>
      </c>
      <c r="DI106" s="23">
        <f t="shared" ca="1" si="230"/>
        <v>0</v>
      </c>
      <c r="DJ106" s="23">
        <f t="shared" ca="1" si="231"/>
        <v>0</v>
      </c>
      <c r="DK106" s="23">
        <f t="shared" ref="DK106:DK169" ca="1" si="238">$DK$7*$J$2*$J$5*$AB106</f>
        <v>0</v>
      </c>
      <c r="DL106" s="23">
        <f t="shared" ref="DL106:DL169" ca="1" si="239">$DK$7*$J$3*$J$5*$AC106</f>
        <v>0</v>
      </c>
      <c r="DM106" s="23">
        <f t="shared" ca="1" si="117"/>
        <v>0</v>
      </c>
      <c r="DN106" s="23">
        <f t="shared" ca="1" si="118"/>
        <v>0</v>
      </c>
      <c r="DO106" s="23">
        <f t="shared" ca="1" si="119"/>
        <v>0</v>
      </c>
      <c r="DP106" s="23">
        <f t="shared" ca="1" si="120"/>
        <v>0</v>
      </c>
      <c r="DQ106" s="23">
        <f t="shared" ca="1" si="133"/>
        <v>0</v>
      </c>
      <c r="DR106" s="23">
        <f t="shared" ca="1" si="134"/>
        <v>0</v>
      </c>
      <c r="DS106" s="228">
        <f t="shared" ca="1" si="165"/>
        <v>0</v>
      </c>
      <c r="DT106" s="93">
        <f t="shared" ca="1" si="166"/>
        <v>0</v>
      </c>
      <c r="DU106" s="228">
        <f t="shared" ca="1" si="167"/>
        <v>0</v>
      </c>
      <c r="DZ106" s="23">
        <f t="shared" ca="1" si="192"/>
        <v>0</v>
      </c>
      <c r="EA106" s="23">
        <f t="shared" ca="1" si="193"/>
        <v>0</v>
      </c>
      <c r="EB106" s="23">
        <f t="shared" ca="1" si="200"/>
        <v>0</v>
      </c>
      <c r="EC106" s="23">
        <f t="shared" ca="1" si="201"/>
        <v>0</v>
      </c>
      <c r="ED106" s="23">
        <f t="shared" ca="1" si="222"/>
        <v>0</v>
      </c>
      <c r="EE106" s="23">
        <f t="shared" ca="1" si="223"/>
        <v>0</v>
      </c>
      <c r="EF106" s="23">
        <f t="shared" ca="1" si="125"/>
        <v>0</v>
      </c>
      <c r="EG106" s="23">
        <f t="shared" ca="1" si="126"/>
        <v>0</v>
      </c>
      <c r="EH106" s="23">
        <f t="shared" ca="1" si="232"/>
        <v>0</v>
      </c>
      <c r="EI106" s="23">
        <f t="shared" ca="1" si="233"/>
        <v>0</v>
      </c>
      <c r="EJ106" s="23">
        <f t="shared" ca="1" si="121"/>
        <v>0</v>
      </c>
      <c r="EK106" s="23">
        <f t="shared" ca="1" si="122"/>
        <v>0</v>
      </c>
      <c r="EL106" s="23">
        <f t="shared" ca="1" si="131"/>
        <v>0</v>
      </c>
      <c r="EM106" s="23">
        <f t="shared" ca="1" si="132"/>
        <v>0</v>
      </c>
      <c r="EN106" s="228">
        <f t="shared" ca="1" si="151"/>
        <v>0</v>
      </c>
      <c r="EO106" s="93">
        <f t="shared" ca="1" si="152"/>
        <v>0</v>
      </c>
      <c r="EP106" s="93">
        <f t="shared" ca="1" si="153"/>
        <v>0</v>
      </c>
    </row>
    <row r="107" spans="1:146" x14ac:dyDescent="0.2">
      <c r="A107" s="172">
        <f ca="1">VLOOKUP($D107,Curves!$A$2:$I$1700,9)</f>
        <v>5.9653328757121003E-2</v>
      </c>
      <c r="B107" s="86">
        <f t="shared" ca="1" si="136"/>
        <v>0.61695340749554572</v>
      </c>
      <c r="C107" s="86">
        <f t="shared" si="137"/>
        <v>30</v>
      </c>
      <c r="D107" s="139">
        <v>39904</v>
      </c>
      <c r="E107" s="173">
        <f ca="1">VLOOKUP($D107,Curves!$A$2:$H$1700,2)*$B107</f>
        <v>2.5362954582141883</v>
      </c>
      <c r="F107" s="172">
        <f ca="1">VLOOKUP($D107,Curves!$A$2:$H$1700,3)*$B107</f>
        <v>0.41335878302201567</v>
      </c>
      <c r="G107" s="172">
        <f ca="1">VLOOKUP($D107,Curves!$A$2:$H$1700,7)*$B107</f>
        <v>-0.14498405076145324</v>
      </c>
      <c r="H107" s="172">
        <f ca="1">VLOOKUP($D107,Curves!$A$2:$H$1700,5)*$B107</f>
        <v>6.1695340749554576E-3</v>
      </c>
      <c r="I107" s="172">
        <f ca="1">VLOOKUP($D107,Curves!$A$2:$H$1700,4)*$B107</f>
        <v>-0.21901845966091874</v>
      </c>
      <c r="J107" s="174">
        <f ca="1">VLOOKUP($D107,Curves!$A$2:$H$1700,8)*$B107</f>
        <v>0</v>
      </c>
      <c r="K107" s="172">
        <f t="shared" ca="1" si="138"/>
        <v>19.379577489149522</v>
      </c>
      <c r="L107" s="140">
        <f ca="1">VLOOKUP($D107,Curves!$N$2:$T$2600,2)*$B107</f>
        <v>18.896172355455075</v>
      </c>
      <c r="M107" s="141">
        <f ca="1">VLOOKUP($D107,Curves!$N$2:$T$2600,3)*$B107</f>
        <v>9.4480861777275376</v>
      </c>
      <c r="N107" s="181">
        <f t="shared" ca="1" si="139"/>
        <v>0</v>
      </c>
      <c r="O107" s="182">
        <f t="shared" ca="1" si="140"/>
        <v>0</v>
      </c>
      <c r="P107" s="173">
        <f t="shared" ca="1" si="135"/>
        <v>21.022215936606411</v>
      </c>
      <c r="Q107" s="140">
        <f ca="1">VLOOKUP($D107,Curves!$N$2:$T$2600,4)*$B107</f>
        <v>18.896172355455075</v>
      </c>
      <c r="R107" s="141">
        <f ca="1">VLOOKUP($D107,Curves!$N$2:$T$2600,5)*$B107</f>
        <v>9.4480861777275376</v>
      </c>
      <c r="S107" s="181">
        <f t="shared" ca="1" si="141"/>
        <v>0</v>
      </c>
      <c r="T107" s="182">
        <f t="shared" ca="1" si="142"/>
        <v>0</v>
      </c>
      <c r="U107" s="151">
        <f t="shared" ca="1" si="143"/>
        <v>19.934835555895514</v>
      </c>
      <c r="V107" s="151">
        <f t="shared" ca="1" si="144"/>
        <v>21.068487442168578</v>
      </c>
      <c r="W107" s="151">
        <f t="shared" ca="1" si="145"/>
        <v>19.379577489149522</v>
      </c>
      <c r="X107" s="343">
        <f ca="1">VLOOKUP($D107,[2]CurveFetch!$D$8:$S$13000,16,0)*$B107</f>
        <v>18.896172355455075</v>
      </c>
      <c r="Y107" s="141">
        <f ca="1">VLOOKUP($D107,Curves!$N$2:$T$2600,7)*$B107</f>
        <v>9.4480861777275376</v>
      </c>
      <c r="Z107" s="200">
        <f t="shared" ca="1" si="146"/>
        <v>0</v>
      </c>
      <c r="AA107" s="181">
        <f t="shared" ca="1" si="147"/>
        <v>0</v>
      </c>
      <c r="AB107" s="181">
        <f t="shared" ca="1" si="148"/>
        <v>0</v>
      </c>
      <c r="AC107" s="181">
        <f t="shared" ca="1" si="148"/>
        <v>0</v>
      </c>
      <c r="AD107" s="181">
        <f t="shared" ca="1" si="149"/>
        <v>0</v>
      </c>
      <c r="AE107" s="182">
        <f t="shared" ca="1" si="150"/>
        <v>0</v>
      </c>
      <c r="AF107" s="23">
        <f t="shared" ca="1" si="176"/>
        <v>0</v>
      </c>
      <c r="AG107" s="23">
        <f t="shared" ca="1" si="177"/>
        <v>0</v>
      </c>
      <c r="AH107" s="23">
        <f t="shared" ca="1" si="194"/>
        <v>0</v>
      </c>
      <c r="AI107" s="23">
        <f t="shared" ca="1" si="195"/>
        <v>0</v>
      </c>
      <c r="AJ107" s="23">
        <f t="shared" ca="1" si="206"/>
        <v>0</v>
      </c>
      <c r="AK107" s="23">
        <f t="shared" ca="1" si="207"/>
        <v>0</v>
      </c>
      <c r="AL107" s="23">
        <f t="shared" ca="1" si="216"/>
        <v>0</v>
      </c>
      <c r="AM107" s="23">
        <f t="shared" ca="1" si="217"/>
        <v>0</v>
      </c>
      <c r="AN107" s="23">
        <f t="shared" ca="1" si="224"/>
        <v>0</v>
      </c>
      <c r="AO107" s="23">
        <f t="shared" ca="1" si="225"/>
        <v>0</v>
      </c>
      <c r="AP107" s="23">
        <f t="shared" ca="1" si="218"/>
        <v>0</v>
      </c>
      <c r="AQ107" s="23">
        <f t="shared" ca="1" si="219"/>
        <v>0</v>
      </c>
      <c r="AR107" s="23">
        <f t="shared" ca="1" si="228"/>
        <v>0</v>
      </c>
      <c r="AS107" s="23">
        <f t="shared" ca="1" si="229"/>
        <v>0</v>
      </c>
      <c r="AT107" s="23">
        <f t="shared" ca="1" si="123"/>
        <v>0</v>
      </c>
      <c r="AU107" s="23">
        <f t="shared" ca="1" si="124"/>
        <v>0</v>
      </c>
      <c r="AV107" s="228">
        <f t="shared" ca="1" si="154"/>
        <v>0</v>
      </c>
      <c r="AW107" s="26">
        <f t="shared" ca="1" si="155"/>
        <v>0</v>
      </c>
      <c r="AX107" s="228">
        <f t="shared" ca="1" si="156"/>
        <v>0</v>
      </c>
      <c r="AY107" s="23">
        <f t="shared" ca="1" si="170"/>
        <v>0</v>
      </c>
      <c r="AZ107" s="23">
        <f t="shared" ca="1" si="171"/>
        <v>0</v>
      </c>
      <c r="BA107" s="23">
        <f t="shared" ca="1" si="178"/>
        <v>0</v>
      </c>
      <c r="BB107" s="23">
        <f t="shared" ca="1" si="179"/>
        <v>0</v>
      </c>
      <c r="BC107" s="23">
        <f t="shared" ca="1" si="172"/>
        <v>0</v>
      </c>
      <c r="BD107" s="23">
        <f t="shared" ca="1" si="173"/>
        <v>0</v>
      </c>
      <c r="BE107" s="23">
        <f t="shared" ca="1" si="180"/>
        <v>0</v>
      </c>
      <c r="BF107" s="23">
        <f t="shared" ca="1" si="181"/>
        <v>0</v>
      </c>
      <c r="BG107" s="23">
        <f t="shared" ca="1" si="186"/>
        <v>0</v>
      </c>
      <c r="BH107" s="23">
        <f t="shared" ca="1" si="187"/>
        <v>0</v>
      </c>
      <c r="BI107" s="23">
        <f t="shared" ca="1" si="202"/>
        <v>0</v>
      </c>
      <c r="BJ107" s="23">
        <f t="shared" ca="1" si="203"/>
        <v>0</v>
      </c>
      <c r="BK107" s="23">
        <f t="shared" ca="1" si="204"/>
        <v>0</v>
      </c>
      <c r="BL107" s="23">
        <f t="shared" ca="1" si="205"/>
        <v>0</v>
      </c>
      <c r="BM107" s="23">
        <f t="shared" ca="1" si="208"/>
        <v>0</v>
      </c>
      <c r="BN107" s="23">
        <f t="shared" ca="1" si="209"/>
        <v>0</v>
      </c>
      <c r="BO107" s="23">
        <f t="shared" ca="1" si="226"/>
        <v>0</v>
      </c>
      <c r="BP107" s="23">
        <f t="shared" ca="1" si="227"/>
        <v>0</v>
      </c>
      <c r="BQ107" s="23">
        <f t="shared" ca="1" si="236"/>
        <v>0</v>
      </c>
      <c r="BR107" s="23">
        <f t="shared" ca="1" si="237"/>
        <v>0</v>
      </c>
      <c r="BS107" s="23">
        <f t="shared" ca="1" si="127"/>
        <v>0</v>
      </c>
      <c r="BT107" s="23">
        <f t="shared" ca="1" si="128"/>
        <v>0</v>
      </c>
      <c r="BU107" s="23">
        <f t="shared" ca="1" si="129"/>
        <v>0</v>
      </c>
      <c r="BV107" s="23">
        <f t="shared" ca="1" si="130"/>
        <v>0</v>
      </c>
      <c r="BW107" s="389">
        <f t="shared" ca="1" si="157"/>
        <v>0</v>
      </c>
      <c r="BX107" s="224">
        <f t="shared" ca="1" si="158"/>
        <v>0</v>
      </c>
      <c r="BY107" s="93">
        <f t="shared" ca="1" si="159"/>
        <v>0</v>
      </c>
      <c r="BZ107" s="23">
        <f t="shared" ca="1" si="184"/>
        <v>0</v>
      </c>
      <c r="CA107" s="23">
        <f t="shared" ca="1" si="185"/>
        <v>0</v>
      </c>
      <c r="CB107" s="23">
        <f t="shared" ca="1" si="210"/>
        <v>0</v>
      </c>
      <c r="CC107" s="23">
        <f t="shared" ca="1" si="211"/>
        <v>0</v>
      </c>
      <c r="CD107" s="23">
        <f t="shared" ref="CD107:CD170" ca="1" si="240">$CD$7*$J$2*$J$5*$N107</f>
        <v>0</v>
      </c>
      <c r="CE107" s="23">
        <f t="shared" ref="CE107:CE170" ca="1" si="241">$CD$7*$J$3*$J$5*$O107</f>
        <v>0</v>
      </c>
      <c r="CF107" s="228">
        <f t="shared" ca="1" si="160"/>
        <v>0</v>
      </c>
      <c r="CG107" s="224">
        <f t="shared" ca="1" si="161"/>
        <v>0</v>
      </c>
      <c r="CH107" s="228">
        <f t="shared" ca="1" si="162"/>
        <v>0</v>
      </c>
      <c r="CI107" s="23">
        <f t="shared" ca="1" si="163"/>
        <v>0</v>
      </c>
      <c r="CJ107" s="23">
        <f t="shared" ca="1" si="164"/>
        <v>0</v>
      </c>
      <c r="CK107" s="23">
        <f t="shared" ca="1" si="168"/>
        <v>0</v>
      </c>
      <c r="CL107" s="23">
        <f t="shared" ca="1" si="169"/>
        <v>0</v>
      </c>
      <c r="CM107" s="23">
        <f t="shared" ca="1" si="174"/>
        <v>0</v>
      </c>
      <c r="CN107" s="23">
        <f t="shared" ca="1" si="175"/>
        <v>0</v>
      </c>
      <c r="CO107" s="23">
        <f t="shared" ca="1" si="182"/>
        <v>0</v>
      </c>
      <c r="CP107" s="23">
        <f t="shared" ca="1" si="183"/>
        <v>0</v>
      </c>
      <c r="CQ107" s="23">
        <f t="shared" ca="1" si="188"/>
        <v>0</v>
      </c>
      <c r="CR107" s="23">
        <f t="shared" ca="1" si="189"/>
        <v>0</v>
      </c>
      <c r="CS107" s="23">
        <f t="shared" ca="1" si="190"/>
        <v>0</v>
      </c>
      <c r="CT107" s="23">
        <f t="shared" ca="1" si="191"/>
        <v>0</v>
      </c>
      <c r="CU107" s="23">
        <f t="shared" ca="1" si="196"/>
        <v>0</v>
      </c>
      <c r="CV107" s="23">
        <f t="shared" ca="1" si="197"/>
        <v>0</v>
      </c>
      <c r="CW107" s="23">
        <f t="shared" ca="1" si="234"/>
        <v>0</v>
      </c>
      <c r="CX107" s="23">
        <f t="shared" ca="1" si="235"/>
        <v>0</v>
      </c>
      <c r="CY107" s="23">
        <f t="shared" ca="1" si="198"/>
        <v>0</v>
      </c>
      <c r="CZ107" s="23">
        <f t="shared" ca="1" si="199"/>
        <v>0</v>
      </c>
      <c r="DA107" s="23">
        <f t="shared" ca="1" si="212"/>
        <v>0</v>
      </c>
      <c r="DB107" s="23">
        <f t="shared" ca="1" si="213"/>
        <v>0</v>
      </c>
      <c r="DC107" s="23"/>
      <c r="DD107" s="23"/>
      <c r="DE107" s="23">
        <f t="shared" ca="1" si="214"/>
        <v>0</v>
      </c>
      <c r="DF107" s="23">
        <f t="shared" ca="1" si="215"/>
        <v>0</v>
      </c>
      <c r="DG107" s="23">
        <f t="shared" ca="1" si="220"/>
        <v>0</v>
      </c>
      <c r="DH107" s="23">
        <f t="shared" ca="1" si="221"/>
        <v>0</v>
      </c>
      <c r="DI107" s="23">
        <f t="shared" ca="1" si="230"/>
        <v>0</v>
      </c>
      <c r="DJ107" s="23">
        <f t="shared" ca="1" si="231"/>
        <v>0</v>
      </c>
      <c r="DK107" s="23">
        <f t="shared" ca="1" si="238"/>
        <v>0</v>
      </c>
      <c r="DL107" s="23">
        <f t="shared" ca="1" si="239"/>
        <v>0</v>
      </c>
      <c r="DM107" s="23">
        <f t="shared" ref="DM107:DM170" ca="1" si="242">$DM$7*$J$2*$J$5*$AB107</f>
        <v>0</v>
      </c>
      <c r="DN107" s="23">
        <f t="shared" ref="DN107:DN170" ca="1" si="243">$DM$7*$J$3*$J$5*$AC107</f>
        <v>0</v>
      </c>
      <c r="DO107" s="23">
        <f t="shared" ref="DO107:DO170" ca="1" si="244">$DO$7*$J$2*$J$5*$AB107</f>
        <v>0</v>
      </c>
      <c r="DP107" s="23">
        <f t="shared" ref="DP107:DP170" ca="1" si="245">$DO$7*$J$3*$J$5*$AC107</f>
        <v>0</v>
      </c>
      <c r="DQ107" s="23">
        <f t="shared" ca="1" si="133"/>
        <v>0</v>
      </c>
      <c r="DR107" s="23">
        <f t="shared" ca="1" si="134"/>
        <v>0</v>
      </c>
      <c r="DS107" s="228">
        <f t="shared" ca="1" si="165"/>
        <v>0</v>
      </c>
      <c r="DT107" s="93">
        <f t="shared" ca="1" si="166"/>
        <v>0</v>
      </c>
      <c r="DU107" s="228">
        <f t="shared" ca="1" si="167"/>
        <v>0</v>
      </c>
      <c r="DZ107" s="23">
        <f t="shared" ca="1" si="192"/>
        <v>0</v>
      </c>
      <c r="EA107" s="23">
        <f t="shared" ca="1" si="193"/>
        <v>0</v>
      </c>
      <c r="EB107" s="23">
        <f t="shared" ca="1" si="200"/>
        <v>0</v>
      </c>
      <c r="EC107" s="23">
        <f t="shared" ca="1" si="201"/>
        <v>0</v>
      </c>
      <c r="ED107" s="23">
        <f t="shared" ca="1" si="222"/>
        <v>0</v>
      </c>
      <c r="EE107" s="23">
        <f t="shared" ca="1" si="223"/>
        <v>0</v>
      </c>
      <c r="EF107" s="23">
        <f t="shared" ca="1" si="125"/>
        <v>0</v>
      </c>
      <c r="EG107" s="23">
        <f t="shared" ca="1" si="126"/>
        <v>0</v>
      </c>
      <c r="EH107" s="23">
        <f t="shared" ca="1" si="232"/>
        <v>0</v>
      </c>
      <c r="EI107" s="23">
        <f t="shared" ca="1" si="233"/>
        <v>0</v>
      </c>
      <c r="EJ107" s="23">
        <f t="shared" ref="EJ107:EJ170" ca="1" si="246">$EJ$7*$J$2*$J$5*$AB107</f>
        <v>0</v>
      </c>
      <c r="EK107" s="23">
        <f t="shared" ref="EK107:EK170" ca="1" si="247">$EJ$7*$J$3*$J$5*$AC107</f>
        <v>0</v>
      </c>
      <c r="EL107" s="23">
        <f t="shared" ca="1" si="131"/>
        <v>0</v>
      </c>
      <c r="EM107" s="23">
        <f t="shared" ca="1" si="132"/>
        <v>0</v>
      </c>
      <c r="EN107" s="228">
        <f t="shared" ca="1" si="151"/>
        <v>0</v>
      </c>
      <c r="EO107" s="93">
        <f t="shared" ca="1" si="152"/>
        <v>0</v>
      </c>
      <c r="EP107" s="93">
        <f t="shared" ca="1" si="153"/>
        <v>0</v>
      </c>
    </row>
    <row r="108" spans="1:146" x14ac:dyDescent="0.2">
      <c r="A108" s="172">
        <f ca="1">VLOOKUP($D108,Curves!$A$2:$I$1700,9)</f>
        <v>5.9700482795791002E-2</v>
      </c>
      <c r="B108" s="86">
        <f t="shared" ca="1" si="136"/>
        <v>0.61374868184550679</v>
      </c>
      <c r="C108" s="86">
        <f t="shared" si="137"/>
        <v>31</v>
      </c>
      <c r="D108" s="139">
        <v>39934</v>
      </c>
      <c r="E108" s="173">
        <f ca="1">VLOOKUP($D108,Curves!$A$2:$H$1700,2)*$B108</f>
        <v>2.5077771140207408</v>
      </c>
      <c r="F108" s="172">
        <f ca="1">VLOOKUP($D108,Curves!$A$2:$H$1700,3)*$B108</f>
        <v>0.4112116168364896</v>
      </c>
      <c r="G108" s="172">
        <f ca="1">VLOOKUP($D108,Curves!$A$2:$H$1700,7)*$B108</f>
        <v>-0.14423094023369409</v>
      </c>
      <c r="H108" s="172">
        <f ca="1">VLOOKUP($D108,Curves!$A$2:$H$1700,5)*$B108</f>
        <v>6.1374868184550678E-3</v>
      </c>
      <c r="I108" s="172">
        <f ca="1">VLOOKUP($D108,Curves!$A$2:$H$1700,4)*$B108</f>
        <v>-0.2178807820551549</v>
      </c>
      <c r="J108" s="174">
        <f ca="1">VLOOKUP($D108,Curves!$A$2:$H$1700,8)*$B108</f>
        <v>0</v>
      </c>
      <c r="K108" s="172">
        <f t="shared" ca="1" si="138"/>
        <v>19.174222489741894</v>
      </c>
      <c r="L108" s="140">
        <f ca="1">VLOOKUP($D108,Curves!$N$2:$T$2600,2)*$B108</f>
        <v>21.866760786528086</v>
      </c>
      <c r="M108" s="141">
        <f ca="1">VLOOKUP($D108,Curves!$N$2:$T$2600,3)*$B108</f>
        <v>10.933380393264043</v>
      </c>
      <c r="N108" s="181">
        <f t="shared" ca="1" si="139"/>
        <v>1</v>
      </c>
      <c r="O108" s="182">
        <f t="shared" ca="1" si="140"/>
        <v>0</v>
      </c>
      <c r="P108" s="173">
        <f t="shared" ca="1" si="135"/>
        <v>20.808328355155556</v>
      </c>
      <c r="Q108" s="140">
        <f ca="1">VLOOKUP($D108,Curves!$N$2:$T$2600,4)*$B108</f>
        <v>21.866760786528086</v>
      </c>
      <c r="R108" s="141">
        <f ca="1">VLOOKUP($D108,Curves!$N$2:$T$2600,5)*$B108</f>
        <v>10.933380393264043</v>
      </c>
      <c r="S108" s="181">
        <f t="shared" ca="1" si="141"/>
        <v>1</v>
      </c>
      <c r="T108" s="182">
        <f t="shared" ca="1" si="142"/>
        <v>0</v>
      </c>
      <c r="U108" s="151">
        <f t="shared" ca="1" si="143"/>
        <v>19.72659630340285</v>
      </c>
      <c r="V108" s="151">
        <f t="shared" ca="1" si="144"/>
        <v>20.854359506293971</v>
      </c>
      <c r="W108" s="151">
        <f t="shared" ca="1" si="145"/>
        <v>19.174222489741894</v>
      </c>
      <c r="X108" s="343">
        <f ca="1">VLOOKUP($D108,[2]CurveFetch!$D$8:$S$13000,16,0)*$B108</f>
        <v>21.866760786528086</v>
      </c>
      <c r="Y108" s="141">
        <f ca="1">VLOOKUP($D108,Curves!$N$2:$T$2600,7)*$B108</f>
        <v>10.933380393264043</v>
      </c>
      <c r="Z108" s="200">
        <f t="shared" ca="1" si="146"/>
        <v>1</v>
      </c>
      <c r="AA108" s="181">
        <f t="shared" ca="1" si="147"/>
        <v>0</v>
      </c>
      <c r="AB108" s="181">
        <f t="shared" ca="1" si="148"/>
        <v>1</v>
      </c>
      <c r="AC108" s="181">
        <f t="shared" ca="1" si="148"/>
        <v>1</v>
      </c>
      <c r="AD108" s="181">
        <f t="shared" ca="1" si="149"/>
        <v>1</v>
      </c>
      <c r="AE108" s="182">
        <f t="shared" ca="1" si="150"/>
        <v>0</v>
      </c>
      <c r="AF108" s="23">
        <f t="shared" ca="1" si="176"/>
        <v>5880</v>
      </c>
      <c r="AG108" s="23">
        <f t="shared" ca="1" si="177"/>
        <v>0</v>
      </c>
      <c r="AH108" s="23">
        <f t="shared" ca="1" si="194"/>
        <v>48000</v>
      </c>
      <c r="AI108" s="23">
        <f t="shared" ca="1" si="195"/>
        <v>0</v>
      </c>
      <c r="AJ108" s="23">
        <f t="shared" ca="1" si="206"/>
        <v>54000</v>
      </c>
      <c r="AK108" s="23">
        <f t="shared" ca="1" si="207"/>
        <v>0</v>
      </c>
      <c r="AL108" s="23">
        <f t="shared" ca="1" si="216"/>
        <v>60000</v>
      </c>
      <c r="AM108" s="23">
        <f t="shared" ca="1" si="217"/>
        <v>0</v>
      </c>
      <c r="AN108" s="23">
        <f t="shared" ca="1" si="224"/>
        <v>60000</v>
      </c>
      <c r="AO108" s="23">
        <f t="shared" ca="1" si="225"/>
        <v>0</v>
      </c>
      <c r="AP108" s="23">
        <f t="shared" ca="1" si="218"/>
        <v>86400</v>
      </c>
      <c r="AQ108" s="23">
        <f t="shared" ca="1" si="219"/>
        <v>0</v>
      </c>
      <c r="AR108" s="23">
        <f t="shared" ca="1" si="228"/>
        <v>61200</v>
      </c>
      <c r="AS108" s="23">
        <f t="shared" ca="1" si="229"/>
        <v>0</v>
      </c>
      <c r="AT108" s="23">
        <f t="shared" ref="AT108:AT171" ca="1" si="248">$AT$7*$J$2*$J$5*$N108</f>
        <v>132000</v>
      </c>
      <c r="AU108" s="23">
        <f t="shared" ref="AU108:AU171" ca="1" si="249">$AT$7*$J$3*$J$5*$O108</f>
        <v>0</v>
      </c>
      <c r="AV108" s="228">
        <f t="shared" ca="1" si="154"/>
        <v>152280</v>
      </c>
      <c r="AW108" s="26">
        <f t="shared" ca="1" si="155"/>
        <v>447480</v>
      </c>
      <c r="AX108" s="228">
        <f t="shared" ca="1" si="156"/>
        <v>507480</v>
      </c>
      <c r="AY108" s="23">
        <f t="shared" ca="1" si="170"/>
        <v>62400</v>
      </c>
      <c r="AZ108" s="23">
        <f t="shared" ca="1" si="171"/>
        <v>0</v>
      </c>
      <c r="BA108" s="23">
        <f t="shared" ca="1" si="178"/>
        <v>60000</v>
      </c>
      <c r="BB108" s="23">
        <f t="shared" ca="1" si="179"/>
        <v>0</v>
      </c>
      <c r="BC108" s="23">
        <f t="shared" ca="1" si="172"/>
        <v>10560</v>
      </c>
      <c r="BD108" s="23">
        <f t="shared" ca="1" si="173"/>
        <v>0</v>
      </c>
      <c r="BE108" s="23">
        <f t="shared" ca="1" si="180"/>
        <v>6120</v>
      </c>
      <c r="BF108" s="23">
        <f t="shared" ca="1" si="181"/>
        <v>0</v>
      </c>
      <c r="BG108" s="23">
        <f t="shared" ca="1" si="186"/>
        <v>20400</v>
      </c>
      <c r="BH108" s="23">
        <f t="shared" ca="1" si="187"/>
        <v>0</v>
      </c>
      <c r="BI108" s="23">
        <f t="shared" ca="1" si="202"/>
        <v>105600</v>
      </c>
      <c r="BJ108" s="23">
        <f t="shared" ca="1" si="203"/>
        <v>0</v>
      </c>
      <c r="BK108" s="23">
        <f t="shared" ca="1" si="204"/>
        <v>127200</v>
      </c>
      <c r="BL108" s="23">
        <f t="shared" ca="1" si="205"/>
        <v>0</v>
      </c>
      <c r="BM108" s="23">
        <f t="shared" ca="1" si="208"/>
        <v>60000</v>
      </c>
      <c r="BN108" s="23">
        <f t="shared" ca="1" si="209"/>
        <v>0</v>
      </c>
      <c r="BO108" s="23">
        <f t="shared" ca="1" si="226"/>
        <v>63600</v>
      </c>
      <c r="BP108" s="23">
        <f t="shared" ca="1" si="227"/>
        <v>0</v>
      </c>
      <c r="BQ108" s="23">
        <f t="shared" ca="1" si="236"/>
        <v>62400</v>
      </c>
      <c r="BR108" s="23">
        <f t="shared" ca="1" si="237"/>
        <v>0</v>
      </c>
      <c r="BS108" s="23">
        <f t="shared" ca="1" si="127"/>
        <v>132000</v>
      </c>
      <c r="BT108" s="23">
        <f t="shared" ca="1" si="128"/>
        <v>0</v>
      </c>
      <c r="BU108" s="23">
        <f t="shared" ca="1" si="129"/>
        <v>120000</v>
      </c>
      <c r="BV108" s="23">
        <f t="shared" ca="1" si="130"/>
        <v>0</v>
      </c>
      <c r="BW108" s="389">
        <f t="shared" ca="1" si="157"/>
        <v>371880</v>
      </c>
      <c r="BX108" s="224">
        <f t="shared" ca="1" si="158"/>
        <v>623880</v>
      </c>
      <c r="BY108" s="93">
        <f t="shared" ca="1" si="159"/>
        <v>830280</v>
      </c>
      <c r="BZ108" s="23">
        <f t="shared" ca="1" si="184"/>
        <v>125760</v>
      </c>
      <c r="CA108" s="23">
        <f t="shared" ca="1" si="185"/>
        <v>0</v>
      </c>
      <c r="CB108" s="23">
        <f t="shared" ca="1" si="210"/>
        <v>115200</v>
      </c>
      <c r="CC108" s="23">
        <f t="shared" ca="1" si="211"/>
        <v>0</v>
      </c>
      <c r="CD108" s="23">
        <f t="shared" ca="1" si="240"/>
        <v>120000</v>
      </c>
      <c r="CE108" s="23">
        <f t="shared" ca="1" si="241"/>
        <v>0</v>
      </c>
      <c r="CF108" s="228">
        <f t="shared" ca="1" si="160"/>
        <v>125760</v>
      </c>
      <c r="CG108" s="224">
        <f t="shared" ca="1" si="161"/>
        <v>240960</v>
      </c>
      <c r="CH108" s="228">
        <f t="shared" ca="1" si="162"/>
        <v>360960</v>
      </c>
      <c r="CI108" s="23">
        <f t="shared" ca="1" si="163"/>
        <v>65400</v>
      </c>
      <c r="CJ108" s="23">
        <f t="shared" ca="1" si="164"/>
        <v>32700</v>
      </c>
      <c r="CK108" s="23">
        <f t="shared" ca="1" si="168"/>
        <v>62400</v>
      </c>
      <c r="CL108" s="23">
        <f t="shared" ca="1" si="169"/>
        <v>31200</v>
      </c>
      <c r="CM108" s="23">
        <f t="shared" ca="1" si="174"/>
        <v>60000</v>
      </c>
      <c r="CN108" s="23">
        <f t="shared" ca="1" si="175"/>
        <v>30000</v>
      </c>
      <c r="CO108" s="23">
        <f t="shared" ca="1" si="182"/>
        <v>8400</v>
      </c>
      <c r="CP108" s="23">
        <f t="shared" ca="1" si="183"/>
        <v>4200</v>
      </c>
      <c r="CQ108" s="23">
        <f t="shared" ca="1" si="188"/>
        <v>27000</v>
      </c>
      <c r="CR108" s="23">
        <f t="shared" ca="1" si="189"/>
        <v>13500</v>
      </c>
      <c r="CS108" s="23">
        <f t="shared" ca="1" si="190"/>
        <v>15600</v>
      </c>
      <c r="CT108" s="23">
        <f t="shared" ca="1" si="191"/>
        <v>7800</v>
      </c>
      <c r="CU108" s="23">
        <f t="shared" ca="1" si="196"/>
        <v>42000</v>
      </c>
      <c r="CV108" s="23">
        <f t="shared" ca="1" si="197"/>
        <v>21000</v>
      </c>
      <c r="CW108" s="23">
        <f t="shared" ca="1" si="234"/>
        <v>63600</v>
      </c>
      <c r="CX108" s="23">
        <f t="shared" ca="1" si="235"/>
        <v>31800</v>
      </c>
      <c r="CY108" s="23">
        <f t="shared" ca="1" si="198"/>
        <v>72000</v>
      </c>
      <c r="CZ108" s="23">
        <f t="shared" ca="1" si="199"/>
        <v>36000</v>
      </c>
      <c r="DA108" s="23">
        <f t="shared" ca="1" si="212"/>
        <v>99000</v>
      </c>
      <c r="DB108" s="23">
        <f t="shared" ca="1" si="213"/>
        <v>49500</v>
      </c>
      <c r="DC108" s="23"/>
      <c r="DD108" s="23"/>
      <c r="DE108" s="23">
        <f t="shared" ca="1" si="214"/>
        <v>240000</v>
      </c>
      <c r="DF108" s="23">
        <f t="shared" ca="1" si="215"/>
        <v>120000</v>
      </c>
      <c r="DG108" s="23">
        <f t="shared" ca="1" si="220"/>
        <v>120000</v>
      </c>
      <c r="DH108" s="23">
        <f t="shared" ca="1" si="221"/>
        <v>60000</v>
      </c>
      <c r="DI108" s="23">
        <f t="shared" ca="1" si="230"/>
        <v>127200</v>
      </c>
      <c r="DJ108" s="23">
        <f t="shared" ca="1" si="231"/>
        <v>63600</v>
      </c>
      <c r="DK108" s="23">
        <f t="shared" ca="1" si="238"/>
        <v>63600</v>
      </c>
      <c r="DL108" s="23">
        <f t="shared" ca="1" si="239"/>
        <v>31800</v>
      </c>
      <c r="DM108" s="23">
        <f t="shared" ca="1" si="242"/>
        <v>150000</v>
      </c>
      <c r="DN108" s="23">
        <f t="shared" ca="1" si="243"/>
        <v>75000</v>
      </c>
      <c r="DO108" s="23">
        <f t="shared" ca="1" si="244"/>
        <v>66000</v>
      </c>
      <c r="DP108" s="23">
        <f t="shared" ca="1" si="245"/>
        <v>33000</v>
      </c>
      <c r="DQ108" s="23">
        <f t="shared" ca="1" si="133"/>
        <v>129600</v>
      </c>
      <c r="DR108" s="23">
        <f t="shared" ca="1" si="134"/>
        <v>64800</v>
      </c>
      <c r="DS108" s="228">
        <f t="shared" ca="1" si="165"/>
        <v>610200</v>
      </c>
      <c r="DT108" s="93">
        <f t="shared" ca="1" si="166"/>
        <v>1450800</v>
      </c>
      <c r="DU108" s="228">
        <f t="shared" ca="1" si="167"/>
        <v>2117700</v>
      </c>
      <c r="DZ108" s="23">
        <f t="shared" ca="1" si="192"/>
        <v>60000</v>
      </c>
      <c r="EA108" s="23">
        <f t="shared" ca="1" si="193"/>
        <v>30000</v>
      </c>
      <c r="EB108" s="23">
        <f t="shared" ca="1" si="200"/>
        <v>26400</v>
      </c>
      <c r="EC108" s="23">
        <f t="shared" ca="1" si="201"/>
        <v>13200</v>
      </c>
      <c r="ED108" s="23">
        <f t="shared" ca="1" si="222"/>
        <v>120000</v>
      </c>
      <c r="EE108" s="23">
        <f t="shared" ca="1" si="223"/>
        <v>60000</v>
      </c>
      <c r="EF108" s="23">
        <f t="shared" ref="EF108:EF171" ca="1" si="250">$EF$7*$J$2*$J$5*$AB108</f>
        <v>168000</v>
      </c>
      <c r="EG108" s="23">
        <f t="shared" ref="EG108:EG171" ca="1" si="251">$EF$7*$J$3*$J$5*$AC108</f>
        <v>84000</v>
      </c>
      <c r="EH108" s="23">
        <f t="shared" ca="1" si="232"/>
        <v>60000</v>
      </c>
      <c r="EI108" s="23">
        <f t="shared" ca="1" si="233"/>
        <v>30000</v>
      </c>
      <c r="EJ108" s="23">
        <f t="shared" ca="1" si="246"/>
        <v>60000</v>
      </c>
      <c r="EK108" s="23">
        <f t="shared" ca="1" si="247"/>
        <v>30000</v>
      </c>
      <c r="EL108" s="23">
        <f t="shared" ca="1" si="131"/>
        <v>120000</v>
      </c>
      <c r="EM108" s="23">
        <f t="shared" ca="1" si="132"/>
        <v>60000</v>
      </c>
      <c r="EN108" s="228">
        <f t="shared" ca="1" si="151"/>
        <v>39600</v>
      </c>
      <c r="EO108" s="93">
        <f t="shared" ca="1" si="152"/>
        <v>489600</v>
      </c>
      <c r="EP108" s="93">
        <f t="shared" ca="1" si="153"/>
        <v>921600</v>
      </c>
    </row>
    <row r="109" spans="1:146" x14ac:dyDescent="0.2">
      <c r="A109" s="172">
        <f ca="1">VLOOKUP($D109,Curves!$A$2:$I$1700,9)</f>
        <v>5.9749208636527003E-2</v>
      </c>
      <c r="B109" s="86">
        <f t="shared" ca="1" si="136"/>
        <v>0.61044980124593429</v>
      </c>
      <c r="C109" s="86">
        <f t="shared" si="137"/>
        <v>30</v>
      </c>
      <c r="D109" s="139">
        <v>39965</v>
      </c>
      <c r="E109" s="173">
        <f ca="1">VLOOKUP($D109,Curves!$A$2:$H$1700,2)*$B109</f>
        <v>2.5120009321270196</v>
      </c>
      <c r="F109" s="172">
        <f ca="1">VLOOKUP($D109,Curves!$A$2:$H$1700,3)*$B109</f>
        <v>0.409001366834776</v>
      </c>
      <c r="G109" s="172">
        <f ca="1">VLOOKUP($D109,Curves!$A$2:$H$1700,7)*$B109</f>
        <v>-0.14345570329279456</v>
      </c>
      <c r="H109" s="172">
        <f ca="1">VLOOKUP($D109,Curves!$A$2:$H$1700,5)*$B109</f>
        <v>6.1044980124593433E-3</v>
      </c>
      <c r="I109" s="172">
        <f ca="1">VLOOKUP($D109,Curves!$A$2:$H$1700,4)*$B109</f>
        <v>-0.21670967944230665</v>
      </c>
      <c r="J109" s="174">
        <f ca="1">VLOOKUP($D109,Curves!$A$2:$H$1700,8)*$B109</f>
        <v>0</v>
      </c>
      <c r="K109" s="172">
        <f t="shared" ca="1" si="138"/>
        <v>19.214684395135347</v>
      </c>
      <c r="L109" s="140">
        <f ca="1">VLOOKUP($D109,Curves!$N$2:$T$2600,2)*$B109</f>
        <v>37.010472639898751</v>
      </c>
      <c r="M109" s="141">
        <f ca="1">VLOOKUP($D109,Curves!$N$2:$T$2600,3)*$B109</f>
        <v>18.505236319949375</v>
      </c>
      <c r="N109" s="181">
        <f t="shared" ca="1" si="139"/>
        <v>1</v>
      </c>
      <c r="O109" s="182">
        <f t="shared" ca="1" si="140"/>
        <v>0</v>
      </c>
      <c r="P109" s="173">
        <f t="shared" ca="1" si="135"/>
        <v>20.840006990952645</v>
      </c>
      <c r="Q109" s="140">
        <f ca="1">VLOOKUP($D109,Curves!$N$2:$T$2600,4)*$B109</f>
        <v>37.010472639898751</v>
      </c>
      <c r="R109" s="141">
        <f ca="1">VLOOKUP($D109,Curves!$N$2:$T$2600,5)*$B109</f>
        <v>18.505236319949375</v>
      </c>
      <c r="S109" s="181">
        <f t="shared" ca="1" si="141"/>
        <v>1</v>
      </c>
      <c r="T109" s="182">
        <f t="shared" ca="1" si="142"/>
        <v>0</v>
      </c>
      <c r="U109" s="151">
        <f t="shared" ca="1" si="143"/>
        <v>19.764089216256689</v>
      </c>
      <c r="V109" s="151">
        <f t="shared" ca="1" si="144"/>
        <v>20.885790726046093</v>
      </c>
      <c r="W109" s="151">
        <f t="shared" ca="1" si="145"/>
        <v>19.214684395135347</v>
      </c>
      <c r="X109" s="343">
        <f ca="1">VLOOKUP($D109,[2]CurveFetch!$D$8:$S$13000,16,0)*$B109</f>
        <v>37.010472639898751</v>
      </c>
      <c r="Y109" s="141">
        <f ca="1">VLOOKUP($D109,Curves!$N$2:$T$2600,7)*$B109</f>
        <v>18.505236319949375</v>
      </c>
      <c r="Z109" s="200">
        <f t="shared" ca="1" si="146"/>
        <v>1</v>
      </c>
      <c r="AA109" s="181">
        <f t="shared" ca="1" si="147"/>
        <v>0</v>
      </c>
      <c r="AB109" s="181">
        <f t="shared" ca="1" si="148"/>
        <v>1</v>
      </c>
      <c r="AC109" s="181">
        <f t="shared" ca="1" si="148"/>
        <v>1</v>
      </c>
      <c r="AD109" s="181">
        <f t="shared" ca="1" si="149"/>
        <v>1</v>
      </c>
      <c r="AE109" s="182">
        <f t="shared" ca="1" si="150"/>
        <v>0</v>
      </c>
      <c r="AF109" s="23">
        <f t="shared" ca="1" si="176"/>
        <v>5880</v>
      </c>
      <c r="AG109" s="23">
        <f t="shared" ca="1" si="177"/>
        <v>0</v>
      </c>
      <c r="AH109" s="23">
        <f t="shared" ca="1" si="194"/>
        <v>48000</v>
      </c>
      <c r="AI109" s="23">
        <f t="shared" ca="1" si="195"/>
        <v>0</v>
      </c>
      <c r="AJ109" s="23">
        <f t="shared" ca="1" si="206"/>
        <v>54000</v>
      </c>
      <c r="AK109" s="23">
        <f t="shared" ca="1" si="207"/>
        <v>0</v>
      </c>
      <c r="AL109" s="23">
        <f t="shared" ca="1" si="216"/>
        <v>60000</v>
      </c>
      <c r="AM109" s="23">
        <f t="shared" ca="1" si="217"/>
        <v>0</v>
      </c>
      <c r="AN109" s="23">
        <f t="shared" ca="1" si="224"/>
        <v>60000</v>
      </c>
      <c r="AO109" s="23">
        <f t="shared" ca="1" si="225"/>
        <v>0</v>
      </c>
      <c r="AP109" s="23">
        <f t="shared" ca="1" si="218"/>
        <v>86400</v>
      </c>
      <c r="AQ109" s="23">
        <f t="shared" ca="1" si="219"/>
        <v>0</v>
      </c>
      <c r="AR109" s="23">
        <f t="shared" ca="1" si="228"/>
        <v>61200</v>
      </c>
      <c r="AS109" s="23">
        <f t="shared" ca="1" si="229"/>
        <v>0</v>
      </c>
      <c r="AT109" s="23">
        <f t="shared" ca="1" si="248"/>
        <v>132000</v>
      </c>
      <c r="AU109" s="23">
        <f t="shared" ca="1" si="249"/>
        <v>0</v>
      </c>
      <c r="AV109" s="228">
        <f t="shared" ca="1" si="154"/>
        <v>152280</v>
      </c>
      <c r="AW109" s="26">
        <f t="shared" ca="1" si="155"/>
        <v>447480</v>
      </c>
      <c r="AX109" s="228">
        <f t="shared" ca="1" si="156"/>
        <v>507480</v>
      </c>
      <c r="AY109" s="23">
        <f t="shared" ca="1" si="170"/>
        <v>62400</v>
      </c>
      <c r="AZ109" s="23">
        <f t="shared" ca="1" si="171"/>
        <v>0</v>
      </c>
      <c r="BA109" s="23">
        <f t="shared" ca="1" si="178"/>
        <v>60000</v>
      </c>
      <c r="BB109" s="23">
        <f t="shared" ca="1" si="179"/>
        <v>0</v>
      </c>
      <c r="BC109" s="23">
        <f t="shared" ca="1" si="172"/>
        <v>10560</v>
      </c>
      <c r="BD109" s="23">
        <f t="shared" ca="1" si="173"/>
        <v>0</v>
      </c>
      <c r="BE109" s="23">
        <f t="shared" ca="1" si="180"/>
        <v>6120</v>
      </c>
      <c r="BF109" s="23">
        <f t="shared" ca="1" si="181"/>
        <v>0</v>
      </c>
      <c r="BG109" s="23">
        <f t="shared" ca="1" si="186"/>
        <v>20400</v>
      </c>
      <c r="BH109" s="23">
        <f t="shared" ca="1" si="187"/>
        <v>0</v>
      </c>
      <c r="BI109" s="23">
        <f t="shared" ca="1" si="202"/>
        <v>105600</v>
      </c>
      <c r="BJ109" s="23">
        <f t="shared" ca="1" si="203"/>
        <v>0</v>
      </c>
      <c r="BK109" s="23">
        <f t="shared" ca="1" si="204"/>
        <v>127200</v>
      </c>
      <c r="BL109" s="23">
        <f t="shared" ca="1" si="205"/>
        <v>0</v>
      </c>
      <c r="BM109" s="23">
        <f t="shared" ca="1" si="208"/>
        <v>60000</v>
      </c>
      <c r="BN109" s="23">
        <f t="shared" ca="1" si="209"/>
        <v>0</v>
      </c>
      <c r="BO109" s="23">
        <f t="shared" ca="1" si="226"/>
        <v>63600</v>
      </c>
      <c r="BP109" s="23">
        <f t="shared" ca="1" si="227"/>
        <v>0</v>
      </c>
      <c r="BQ109" s="23">
        <f t="shared" ca="1" si="236"/>
        <v>62400</v>
      </c>
      <c r="BR109" s="23">
        <f t="shared" ca="1" si="237"/>
        <v>0</v>
      </c>
      <c r="BS109" s="23">
        <f t="shared" ca="1" si="127"/>
        <v>132000</v>
      </c>
      <c r="BT109" s="23">
        <f t="shared" ca="1" si="128"/>
        <v>0</v>
      </c>
      <c r="BU109" s="23">
        <f t="shared" ca="1" si="129"/>
        <v>120000</v>
      </c>
      <c r="BV109" s="23">
        <f t="shared" ca="1" si="130"/>
        <v>0</v>
      </c>
      <c r="BW109" s="389">
        <f t="shared" ca="1" si="157"/>
        <v>371880</v>
      </c>
      <c r="BX109" s="224">
        <f t="shared" ca="1" si="158"/>
        <v>623880</v>
      </c>
      <c r="BY109" s="93">
        <f t="shared" ca="1" si="159"/>
        <v>830280</v>
      </c>
      <c r="BZ109" s="23">
        <f t="shared" ca="1" si="184"/>
        <v>125760</v>
      </c>
      <c r="CA109" s="23">
        <f t="shared" ca="1" si="185"/>
        <v>0</v>
      </c>
      <c r="CB109" s="23">
        <f t="shared" ca="1" si="210"/>
        <v>115200</v>
      </c>
      <c r="CC109" s="23">
        <f t="shared" ca="1" si="211"/>
        <v>0</v>
      </c>
      <c r="CD109" s="23">
        <f t="shared" ca="1" si="240"/>
        <v>120000</v>
      </c>
      <c r="CE109" s="23">
        <f t="shared" ca="1" si="241"/>
        <v>0</v>
      </c>
      <c r="CF109" s="228">
        <f t="shared" ca="1" si="160"/>
        <v>125760</v>
      </c>
      <c r="CG109" s="224">
        <f t="shared" ca="1" si="161"/>
        <v>240960</v>
      </c>
      <c r="CH109" s="228">
        <f t="shared" ca="1" si="162"/>
        <v>360960</v>
      </c>
      <c r="CI109" s="23">
        <f t="shared" ca="1" si="163"/>
        <v>65400</v>
      </c>
      <c r="CJ109" s="23">
        <f t="shared" ca="1" si="164"/>
        <v>32700</v>
      </c>
      <c r="CK109" s="23">
        <f t="shared" ca="1" si="168"/>
        <v>62400</v>
      </c>
      <c r="CL109" s="23">
        <f t="shared" ca="1" si="169"/>
        <v>31200</v>
      </c>
      <c r="CM109" s="23">
        <f t="shared" ca="1" si="174"/>
        <v>60000</v>
      </c>
      <c r="CN109" s="23">
        <f t="shared" ca="1" si="175"/>
        <v>30000</v>
      </c>
      <c r="CO109" s="23">
        <f t="shared" ca="1" si="182"/>
        <v>8400</v>
      </c>
      <c r="CP109" s="23">
        <f t="shared" ca="1" si="183"/>
        <v>4200</v>
      </c>
      <c r="CQ109" s="23">
        <f t="shared" ca="1" si="188"/>
        <v>27000</v>
      </c>
      <c r="CR109" s="23">
        <f t="shared" ca="1" si="189"/>
        <v>13500</v>
      </c>
      <c r="CS109" s="23">
        <f t="shared" ca="1" si="190"/>
        <v>15600</v>
      </c>
      <c r="CT109" s="23">
        <f t="shared" ca="1" si="191"/>
        <v>7800</v>
      </c>
      <c r="CU109" s="23">
        <f t="shared" ca="1" si="196"/>
        <v>42000</v>
      </c>
      <c r="CV109" s="23">
        <f t="shared" ca="1" si="197"/>
        <v>21000</v>
      </c>
      <c r="CW109" s="23">
        <f t="shared" ca="1" si="234"/>
        <v>63600</v>
      </c>
      <c r="CX109" s="23">
        <f t="shared" ca="1" si="235"/>
        <v>31800</v>
      </c>
      <c r="CY109" s="23">
        <f t="shared" ca="1" si="198"/>
        <v>72000</v>
      </c>
      <c r="CZ109" s="23">
        <f t="shared" ca="1" si="199"/>
        <v>36000</v>
      </c>
      <c r="DA109" s="23">
        <f t="shared" ca="1" si="212"/>
        <v>99000</v>
      </c>
      <c r="DB109" s="23">
        <f t="shared" ca="1" si="213"/>
        <v>49500</v>
      </c>
      <c r="DC109" s="23"/>
      <c r="DD109" s="23"/>
      <c r="DE109" s="23">
        <f t="shared" ca="1" si="214"/>
        <v>240000</v>
      </c>
      <c r="DF109" s="23">
        <f t="shared" ca="1" si="215"/>
        <v>120000</v>
      </c>
      <c r="DG109" s="23">
        <f t="shared" ca="1" si="220"/>
        <v>120000</v>
      </c>
      <c r="DH109" s="23">
        <f t="shared" ca="1" si="221"/>
        <v>60000</v>
      </c>
      <c r="DI109" s="23">
        <f t="shared" ca="1" si="230"/>
        <v>127200</v>
      </c>
      <c r="DJ109" s="23">
        <f t="shared" ca="1" si="231"/>
        <v>63600</v>
      </c>
      <c r="DK109" s="23">
        <f t="shared" ca="1" si="238"/>
        <v>63600</v>
      </c>
      <c r="DL109" s="23">
        <f t="shared" ca="1" si="239"/>
        <v>31800</v>
      </c>
      <c r="DM109" s="23">
        <f t="shared" ca="1" si="242"/>
        <v>150000</v>
      </c>
      <c r="DN109" s="23">
        <f t="shared" ca="1" si="243"/>
        <v>75000</v>
      </c>
      <c r="DO109" s="23">
        <f t="shared" ca="1" si="244"/>
        <v>66000</v>
      </c>
      <c r="DP109" s="23">
        <f t="shared" ca="1" si="245"/>
        <v>33000</v>
      </c>
      <c r="DQ109" s="23">
        <f t="shared" ca="1" si="133"/>
        <v>129600</v>
      </c>
      <c r="DR109" s="23">
        <f t="shared" ca="1" si="134"/>
        <v>64800</v>
      </c>
      <c r="DS109" s="228">
        <f t="shared" ca="1" si="165"/>
        <v>610200</v>
      </c>
      <c r="DT109" s="93">
        <f t="shared" ca="1" si="166"/>
        <v>1450800</v>
      </c>
      <c r="DU109" s="228">
        <f t="shared" ca="1" si="167"/>
        <v>2117700</v>
      </c>
      <c r="DZ109" s="23">
        <f t="shared" ca="1" si="192"/>
        <v>60000</v>
      </c>
      <c r="EA109" s="23">
        <f t="shared" ca="1" si="193"/>
        <v>30000</v>
      </c>
      <c r="EB109" s="23">
        <f t="shared" ca="1" si="200"/>
        <v>26400</v>
      </c>
      <c r="EC109" s="23">
        <f t="shared" ca="1" si="201"/>
        <v>13200</v>
      </c>
      <c r="ED109" s="23">
        <f t="shared" ca="1" si="222"/>
        <v>120000</v>
      </c>
      <c r="EE109" s="23">
        <f t="shared" ca="1" si="223"/>
        <v>60000</v>
      </c>
      <c r="EF109" s="23">
        <f t="shared" ca="1" si="250"/>
        <v>168000</v>
      </c>
      <c r="EG109" s="23">
        <f t="shared" ca="1" si="251"/>
        <v>84000</v>
      </c>
      <c r="EH109" s="23">
        <f t="shared" ca="1" si="232"/>
        <v>60000</v>
      </c>
      <c r="EI109" s="23">
        <f t="shared" ca="1" si="233"/>
        <v>30000</v>
      </c>
      <c r="EJ109" s="23">
        <f t="shared" ca="1" si="246"/>
        <v>60000</v>
      </c>
      <c r="EK109" s="23">
        <f t="shared" ca="1" si="247"/>
        <v>30000</v>
      </c>
      <c r="EL109" s="23">
        <f t="shared" ca="1" si="131"/>
        <v>120000</v>
      </c>
      <c r="EM109" s="23">
        <f t="shared" ca="1" si="132"/>
        <v>60000</v>
      </c>
      <c r="EN109" s="228">
        <f t="shared" ca="1" si="151"/>
        <v>39600</v>
      </c>
      <c r="EO109" s="93">
        <f t="shared" ca="1" si="152"/>
        <v>489600</v>
      </c>
      <c r="EP109" s="93">
        <f t="shared" ca="1" si="153"/>
        <v>921600</v>
      </c>
    </row>
    <row r="110" spans="1:146" x14ac:dyDescent="0.2">
      <c r="A110" s="172">
        <f ca="1">VLOOKUP($D110,Curves!$A$2:$I$1700,9)</f>
        <v>5.97963626767E-2</v>
      </c>
      <c r="B110" s="86">
        <f t="shared" ca="1" si="136"/>
        <v>0.60726958155786892</v>
      </c>
      <c r="C110" s="86">
        <f t="shared" si="137"/>
        <v>31</v>
      </c>
      <c r="D110" s="139">
        <v>39995</v>
      </c>
      <c r="E110" s="173">
        <f ca="1">VLOOKUP($D110,Curves!$A$2:$H$1700,2)*$B110</f>
        <v>2.5171324155573664</v>
      </c>
      <c r="F110" s="172">
        <f ca="1">VLOOKUP($D110,Curves!$A$2:$H$1700,3)*$B110</f>
        <v>0.40687061964377219</v>
      </c>
      <c r="G110" s="172">
        <f ca="1">VLOOKUP($D110,Curves!$A$2:$H$1700,7)*$B110</f>
        <v>-0.14270835166609919</v>
      </c>
      <c r="H110" s="172">
        <f ca="1">VLOOKUP($D110,Curves!$A$2:$H$1700,5)*$B110</f>
        <v>6.0726958155786891E-3</v>
      </c>
      <c r="I110" s="172">
        <f ca="1">VLOOKUP($D110,Curves!$A$2:$H$1700,4)*$B110</f>
        <v>-0.21558070145304345</v>
      </c>
      <c r="J110" s="174">
        <f ca="1">VLOOKUP($D110,Curves!$A$2:$H$1700,8)*$B110</f>
        <v>0</v>
      </c>
      <c r="K110" s="172">
        <f t="shared" ca="1" si="138"/>
        <v>19.261637855782425</v>
      </c>
      <c r="L110" s="140">
        <f ca="1">VLOOKUP($D110,Curves!$N$2:$T$2600,2)*$B110</f>
        <v>36.855312358663376</v>
      </c>
      <c r="M110" s="141">
        <f ca="1">VLOOKUP($D110,Curves!$N$2:$T$2600,3)*$B110</f>
        <v>18.427656179331688</v>
      </c>
      <c r="N110" s="181">
        <f t="shared" ca="1" si="139"/>
        <v>1</v>
      </c>
      <c r="O110" s="182">
        <f t="shared" ca="1" si="140"/>
        <v>0</v>
      </c>
      <c r="P110" s="173">
        <f t="shared" ca="1" si="135"/>
        <v>20.878493116680247</v>
      </c>
      <c r="Q110" s="140">
        <f ca="1">VLOOKUP($D110,Curves!$N$2:$T$2600,4)*$B110</f>
        <v>36.855312358663376</v>
      </c>
      <c r="R110" s="141">
        <f ca="1">VLOOKUP($D110,Curves!$N$2:$T$2600,5)*$B110</f>
        <v>18.427656179331688</v>
      </c>
      <c r="S110" s="181">
        <f t="shared" ca="1" si="141"/>
        <v>1</v>
      </c>
      <c r="T110" s="182">
        <f t="shared" ca="1" si="142"/>
        <v>0</v>
      </c>
      <c r="U110" s="151">
        <f t="shared" ca="1" si="143"/>
        <v>19.808180479184504</v>
      </c>
      <c r="V110" s="151">
        <f t="shared" ca="1" si="144"/>
        <v>20.924038335297087</v>
      </c>
      <c r="W110" s="151">
        <f t="shared" ca="1" si="145"/>
        <v>19.261637855782425</v>
      </c>
      <c r="X110" s="343">
        <f ca="1">VLOOKUP($D110,[2]CurveFetch!$D$8:$S$13000,16,0)*$B110</f>
        <v>36.855312358663376</v>
      </c>
      <c r="Y110" s="141">
        <f ca="1">VLOOKUP($D110,Curves!$N$2:$T$2600,7)*$B110</f>
        <v>18.427656179331688</v>
      </c>
      <c r="Z110" s="200">
        <f t="shared" ca="1" si="146"/>
        <v>1</v>
      </c>
      <c r="AA110" s="181">
        <f t="shared" ca="1" si="147"/>
        <v>0</v>
      </c>
      <c r="AB110" s="181">
        <f t="shared" ca="1" si="148"/>
        <v>1</v>
      </c>
      <c r="AC110" s="181">
        <f t="shared" ca="1" si="148"/>
        <v>1</v>
      </c>
      <c r="AD110" s="181">
        <f t="shared" ca="1" si="149"/>
        <v>1</v>
      </c>
      <c r="AE110" s="182">
        <f t="shared" ca="1" si="150"/>
        <v>0</v>
      </c>
      <c r="AF110" s="23">
        <f t="shared" ca="1" si="176"/>
        <v>5880</v>
      </c>
      <c r="AG110" s="23">
        <f t="shared" ca="1" si="177"/>
        <v>0</v>
      </c>
      <c r="AH110" s="23">
        <f t="shared" ca="1" si="194"/>
        <v>48000</v>
      </c>
      <c r="AI110" s="23">
        <f t="shared" ca="1" si="195"/>
        <v>0</v>
      </c>
      <c r="AJ110" s="23">
        <f t="shared" ca="1" si="206"/>
        <v>54000</v>
      </c>
      <c r="AK110" s="23">
        <f t="shared" ca="1" si="207"/>
        <v>0</v>
      </c>
      <c r="AL110" s="23">
        <f t="shared" ca="1" si="216"/>
        <v>60000</v>
      </c>
      <c r="AM110" s="23">
        <f t="shared" ca="1" si="217"/>
        <v>0</v>
      </c>
      <c r="AN110" s="23">
        <f t="shared" ca="1" si="224"/>
        <v>60000</v>
      </c>
      <c r="AO110" s="23">
        <f t="shared" ca="1" si="225"/>
        <v>0</v>
      </c>
      <c r="AP110" s="23">
        <f t="shared" ca="1" si="218"/>
        <v>86400</v>
      </c>
      <c r="AQ110" s="23">
        <f t="shared" ca="1" si="219"/>
        <v>0</v>
      </c>
      <c r="AR110" s="23">
        <f t="shared" ca="1" si="228"/>
        <v>61200</v>
      </c>
      <c r="AS110" s="23">
        <f t="shared" ca="1" si="229"/>
        <v>0</v>
      </c>
      <c r="AT110" s="23">
        <f t="shared" ca="1" si="248"/>
        <v>132000</v>
      </c>
      <c r="AU110" s="23">
        <f t="shared" ca="1" si="249"/>
        <v>0</v>
      </c>
      <c r="AV110" s="228">
        <f t="shared" ca="1" si="154"/>
        <v>152280</v>
      </c>
      <c r="AW110" s="26">
        <f t="shared" ca="1" si="155"/>
        <v>447480</v>
      </c>
      <c r="AX110" s="228">
        <f t="shared" ca="1" si="156"/>
        <v>507480</v>
      </c>
      <c r="AY110" s="23">
        <f t="shared" ca="1" si="170"/>
        <v>62400</v>
      </c>
      <c r="AZ110" s="23">
        <f t="shared" ca="1" si="171"/>
        <v>0</v>
      </c>
      <c r="BA110" s="23">
        <f t="shared" ca="1" si="178"/>
        <v>60000</v>
      </c>
      <c r="BB110" s="23">
        <f t="shared" ca="1" si="179"/>
        <v>0</v>
      </c>
      <c r="BC110" s="23">
        <f t="shared" ca="1" si="172"/>
        <v>10560</v>
      </c>
      <c r="BD110" s="23">
        <f t="shared" ca="1" si="173"/>
        <v>0</v>
      </c>
      <c r="BE110" s="23">
        <f t="shared" ca="1" si="180"/>
        <v>6120</v>
      </c>
      <c r="BF110" s="23">
        <f t="shared" ca="1" si="181"/>
        <v>0</v>
      </c>
      <c r="BG110" s="23">
        <f t="shared" ca="1" si="186"/>
        <v>20400</v>
      </c>
      <c r="BH110" s="23">
        <f t="shared" ca="1" si="187"/>
        <v>0</v>
      </c>
      <c r="BI110" s="23">
        <f t="shared" ca="1" si="202"/>
        <v>105600</v>
      </c>
      <c r="BJ110" s="23">
        <f t="shared" ca="1" si="203"/>
        <v>0</v>
      </c>
      <c r="BK110" s="23">
        <f t="shared" ca="1" si="204"/>
        <v>127200</v>
      </c>
      <c r="BL110" s="23">
        <f t="shared" ca="1" si="205"/>
        <v>0</v>
      </c>
      <c r="BM110" s="23">
        <f t="shared" ca="1" si="208"/>
        <v>60000</v>
      </c>
      <c r="BN110" s="23">
        <f t="shared" ca="1" si="209"/>
        <v>0</v>
      </c>
      <c r="BO110" s="23">
        <f t="shared" ca="1" si="226"/>
        <v>63600</v>
      </c>
      <c r="BP110" s="23">
        <f t="shared" ca="1" si="227"/>
        <v>0</v>
      </c>
      <c r="BQ110" s="23">
        <f t="shared" ca="1" si="236"/>
        <v>62400</v>
      </c>
      <c r="BR110" s="23">
        <f t="shared" ca="1" si="237"/>
        <v>0</v>
      </c>
      <c r="BS110" s="23">
        <f t="shared" ca="1" si="127"/>
        <v>132000</v>
      </c>
      <c r="BT110" s="23">
        <f t="shared" ca="1" si="128"/>
        <v>0</v>
      </c>
      <c r="BU110" s="23">
        <f t="shared" ca="1" si="129"/>
        <v>120000</v>
      </c>
      <c r="BV110" s="23">
        <f t="shared" ca="1" si="130"/>
        <v>0</v>
      </c>
      <c r="BW110" s="389">
        <f t="shared" ca="1" si="157"/>
        <v>371880</v>
      </c>
      <c r="BX110" s="224">
        <f t="shared" ca="1" si="158"/>
        <v>623880</v>
      </c>
      <c r="BY110" s="93">
        <f t="shared" ca="1" si="159"/>
        <v>830280</v>
      </c>
      <c r="BZ110" s="23">
        <f t="shared" ca="1" si="184"/>
        <v>125760</v>
      </c>
      <c r="CA110" s="23">
        <f t="shared" ca="1" si="185"/>
        <v>0</v>
      </c>
      <c r="CB110" s="23">
        <f t="shared" ca="1" si="210"/>
        <v>115200</v>
      </c>
      <c r="CC110" s="23">
        <f t="shared" ca="1" si="211"/>
        <v>0</v>
      </c>
      <c r="CD110" s="23">
        <f t="shared" ca="1" si="240"/>
        <v>120000</v>
      </c>
      <c r="CE110" s="23">
        <f t="shared" ca="1" si="241"/>
        <v>0</v>
      </c>
      <c r="CF110" s="228">
        <f t="shared" ca="1" si="160"/>
        <v>125760</v>
      </c>
      <c r="CG110" s="224">
        <f t="shared" ca="1" si="161"/>
        <v>240960</v>
      </c>
      <c r="CH110" s="228">
        <f t="shared" ca="1" si="162"/>
        <v>360960</v>
      </c>
      <c r="CI110" s="23">
        <f t="shared" ca="1" si="163"/>
        <v>65400</v>
      </c>
      <c r="CJ110" s="23">
        <f t="shared" ca="1" si="164"/>
        <v>32700</v>
      </c>
      <c r="CK110" s="23">
        <f t="shared" ca="1" si="168"/>
        <v>62400</v>
      </c>
      <c r="CL110" s="23">
        <f t="shared" ca="1" si="169"/>
        <v>31200</v>
      </c>
      <c r="CM110" s="23">
        <f t="shared" ca="1" si="174"/>
        <v>60000</v>
      </c>
      <c r="CN110" s="23">
        <f t="shared" ca="1" si="175"/>
        <v>30000</v>
      </c>
      <c r="CO110" s="23">
        <f t="shared" ca="1" si="182"/>
        <v>8400</v>
      </c>
      <c r="CP110" s="23">
        <f t="shared" ca="1" si="183"/>
        <v>4200</v>
      </c>
      <c r="CQ110" s="23">
        <f t="shared" ca="1" si="188"/>
        <v>27000</v>
      </c>
      <c r="CR110" s="23">
        <f t="shared" ca="1" si="189"/>
        <v>13500</v>
      </c>
      <c r="CS110" s="23">
        <f t="shared" ca="1" si="190"/>
        <v>15600</v>
      </c>
      <c r="CT110" s="23">
        <f t="shared" ca="1" si="191"/>
        <v>7800</v>
      </c>
      <c r="CU110" s="23">
        <f t="shared" ca="1" si="196"/>
        <v>42000</v>
      </c>
      <c r="CV110" s="23">
        <f t="shared" ca="1" si="197"/>
        <v>21000</v>
      </c>
      <c r="CW110" s="23">
        <f t="shared" ca="1" si="234"/>
        <v>63600</v>
      </c>
      <c r="CX110" s="23">
        <f t="shared" ca="1" si="235"/>
        <v>31800</v>
      </c>
      <c r="CY110" s="23">
        <f t="shared" ca="1" si="198"/>
        <v>72000</v>
      </c>
      <c r="CZ110" s="23">
        <f t="shared" ca="1" si="199"/>
        <v>36000</v>
      </c>
      <c r="DA110" s="23">
        <f t="shared" ca="1" si="212"/>
        <v>99000</v>
      </c>
      <c r="DB110" s="23">
        <f t="shared" ca="1" si="213"/>
        <v>49500</v>
      </c>
      <c r="DC110" s="23"/>
      <c r="DD110" s="23"/>
      <c r="DE110" s="23">
        <f t="shared" ca="1" si="214"/>
        <v>240000</v>
      </c>
      <c r="DF110" s="23">
        <f t="shared" ca="1" si="215"/>
        <v>120000</v>
      </c>
      <c r="DG110" s="23">
        <f t="shared" ca="1" si="220"/>
        <v>120000</v>
      </c>
      <c r="DH110" s="23">
        <f t="shared" ca="1" si="221"/>
        <v>60000</v>
      </c>
      <c r="DI110" s="23">
        <f t="shared" ca="1" si="230"/>
        <v>127200</v>
      </c>
      <c r="DJ110" s="23">
        <f t="shared" ca="1" si="231"/>
        <v>63600</v>
      </c>
      <c r="DK110" s="23">
        <f t="shared" ca="1" si="238"/>
        <v>63600</v>
      </c>
      <c r="DL110" s="23">
        <f t="shared" ca="1" si="239"/>
        <v>31800</v>
      </c>
      <c r="DM110" s="23">
        <f t="shared" ca="1" si="242"/>
        <v>150000</v>
      </c>
      <c r="DN110" s="23">
        <f t="shared" ca="1" si="243"/>
        <v>75000</v>
      </c>
      <c r="DO110" s="23">
        <f t="shared" ca="1" si="244"/>
        <v>66000</v>
      </c>
      <c r="DP110" s="23">
        <f t="shared" ca="1" si="245"/>
        <v>33000</v>
      </c>
      <c r="DQ110" s="23">
        <f t="shared" ca="1" si="133"/>
        <v>129600</v>
      </c>
      <c r="DR110" s="23">
        <f t="shared" ca="1" si="134"/>
        <v>64800</v>
      </c>
      <c r="DS110" s="228">
        <f t="shared" ca="1" si="165"/>
        <v>610200</v>
      </c>
      <c r="DT110" s="93">
        <f t="shared" ca="1" si="166"/>
        <v>1450800</v>
      </c>
      <c r="DU110" s="228">
        <f t="shared" ca="1" si="167"/>
        <v>2117700</v>
      </c>
      <c r="DZ110" s="23">
        <f t="shared" ca="1" si="192"/>
        <v>60000</v>
      </c>
      <c r="EA110" s="23">
        <f t="shared" ca="1" si="193"/>
        <v>30000</v>
      </c>
      <c r="EB110" s="23">
        <f t="shared" ca="1" si="200"/>
        <v>26400</v>
      </c>
      <c r="EC110" s="23">
        <f t="shared" ca="1" si="201"/>
        <v>13200</v>
      </c>
      <c r="ED110" s="23">
        <f t="shared" ca="1" si="222"/>
        <v>120000</v>
      </c>
      <c r="EE110" s="23">
        <f t="shared" ca="1" si="223"/>
        <v>60000</v>
      </c>
      <c r="EF110" s="23">
        <f t="shared" ca="1" si="250"/>
        <v>168000</v>
      </c>
      <c r="EG110" s="23">
        <f t="shared" ca="1" si="251"/>
        <v>84000</v>
      </c>
      <c r="EH110" s="23">
        <f t="shared" ca="1" si="232"/>
        <v>60000</v>
      </c>
      <c r="EI110" s="23">
        <f t="shared" ca="1" si="233"/>
        <v>30000</v>
      </c>
      <c r="EJ110" s="23">
        <f t="shared" ca="1" si="246"/>
        <v>60000</v>
      </c>
      <c r="EK110" s="23">
        <f t="shared" ca="1" si="247"/>
        <v>30000</v>
      </c>
      <c r="EL110" s="23">
        <f t="shared" ca="1" si="131"/>
        <v>120000</v>
      </c>
      <c r="EM110" s="23">
        <f t="shared" ca="1" si="132"/>
        <v>60000</v>
      </c>
      <c r="EN110" s="228">
        <f t="shared" ca="1" si="151"/>
        <v>39600</v>
      </c>
      <c r="EO110" s="93">
        <f t="shared" ca="1" si="152"/>
        <v>489600</v>
      </c>
      <c r="EP110" s="93">
        <f t="shared" ca="1" si="153"/>
        <v>921600</v>
      </c>
    </row>
    <row r="111" spans="1:146" x14ac:dyDescent="0.2">
      <c r="A111" s="172">
        <f ca="1">VLOOKUP($D111,Curves!$A$2:$I$1700,9)</f>
        <v>5.9845088518989002E-2</v>
      </c>
      <c r="B111" s="86">
        <f t="shared" ca="1" si="136"/>
        <v>0.6039959920986766</v>
      </c>
      <c r="C111" s="86">
        <f t="shared" si="137"/>
        <v>31</v>
      </c>
      <c r="D111" s="139">
        <v>40026</v>
      </c>
      <c r="E111" s="173">
        <f ca="1">VLOOKUP($D111,Curves!$A$2:$H$1700,2)*$B111</f>
        <v>2.515643307090988</v>
      </c>
      <c r="F111" s="172">
        <f ca="1">VLOOKUP($D111,Curves!$A$2:$H$1700,3)*$B111</f>
        <v>0.40467731470611334</v>
      </c>
      <c r="G111" s="172">
        <f ca="1">VLOOKUP($D111,Curves!$A$2:$H$1700,7)*$B111</f>
        <v>-0.141939058143189</v>
      </c>
      <c r="H111" s="172">
        <f ca="1">VLOOKUP($D111,Curves!$A$2:$H$1700,5)*$B111</f>
        <v>6.0399599209867661E-3</v>
      </c>
      <c r="I111" s="172">
        <f ca="1">VLOOKUP($D111,Curves!$A$2:$H$1700,4)*$B111</f>
        <v>-0.21441857719503019</v>
      </c>
      <c r="J111" s="174">
        <f ca="1">VLOOKUP($D111,Curves!$A$2:$H$1700,8)*$B111</f>
        <v>0</v>
      </c>
      <c r="K111" s="172">
        <f t="shared" ca="1" si="138"/>
        <v>19.259185474219684</v>
      </c>
      <c r="L111" s="140">
        <f ca="1">VLOOKUP($D111,Curves!$N$2:$T$2600,2)*$B111</f>
        <v>42.696597480653871</v>
      </c>
      <c r="M111" s="141">
        <f ca="1">VLOOKUP($D111,Curves!$N$2:$T$2600,3)*$B111</f>
        <v>21.348298740326936</v>
      </c>
      <c r="N111" s="181">
        <f t="shared" ca="1" si="139"/>
        <v>1</v>
      </c>
      <c r="O111" s="182">
        <f t="shared" ca="1" si="140"/>
        <v>1</v>
      </c>
      <c r="P111" s="173">
        <f t="shared" ca="1" si="135"/>
        <v>20.867324803182409</v>
      </c>
      <c r="Q111" s="140">
        <f ca="1">VLOOKUP($D111,Curves!$N$2:$T$2600,4)*$B111</f>
        <v>42.696597480653871</v>
      </c>
      <c r="R111" s="141">
        <f ca="1">VLOOKUP($D111,Curves!$N$2:$T$2600,5)*$B111</f>
        <v>21.348298740326936</v>
      </c>
      <c r="S111" s="181">
        <f t="shared" ca="1" si="141"/>
        <v>1</v>
      </c>
      <c r="T111" s="182">
        <f t="shared" ca="1" si="142"/>
        <v>1</v>
      </c>
      <c r="U111" s="151">
        <f t="shared" ca="1" si="143"/>
        <v>19.802781867108493</v>
      </c>
      <c r="V111" s="151">
        <f t="shared" ca="1" si="144"/>
        <v>20.912624502589811</v>
      </c>
      <c r="W111" s="151">
        <f t="shared" ca="1" si="145"/>
        <v>19.259185474219684</v>
      </c>
      <c r="X111" s="343">
        <f ca="1">VLOOKUP($D111,[2]CurveFetch!$D$8:$S$13000,16,0)*$B111</f>
        <v>42.696597480653871</v>
      </c>
      <c r="Y111" s="141">
        <f ca="1">VLOOKUP($D111,Curves!$N$2:$T$2600,7)*$B111</f>
        <v>21.348298740326936</v>
      </c>
      <c r="Z111" s="200">
        <f t="shared" ca="1" si="146"/>
        <v>1</v>
      </c>
      <c r="AA111" s="181">
        <f t="shared" ca="1" si="147"/>
        <v>1</v>
      </c>
      <c r="AB111" s="181">
        <f t="shared" ca="1" si="148"/>
        <v>1</v>
      </c>
      <c r="AC111" s="181">
        <f t="shared" ca="1" si="148"/>
        <v>1</v>
      </c>
      <c r="AD111" s="181">
        <f t="shared" ca="1" si="149"/>
        <v>1</v>
      </c>
      <c r="AE111" s="182">
        <f t="shared" ca="1" si="150"/>
        <v>1</v>
      </c>
      <c r="AF111" s="23">
        <f t="shared" ca="1" si="176"/>
        <v>5880</v>
      </c>
      <c r="AG111" s="23">
        <f t="shared" ca="1" si="177"/>
        <v>5880</v>
      </c>
      <c r="AH111" s="23">
        <f t="shared" ca="1" si="194"/>
        <v>48000</v>
      </c>
      <c r="AI111" s="23">
        <f t="shared" ca="1" si="195"/>
        <v>48000</v>
      </c>
      <c r="AJ111" s="23">
        <f t="shared" ca="1" si="206"/>
        <v>54000</v>
      </c>
      <c r="AK111" s="23">
        <f t="shared" ca="1" si="207"/>
        <v>54000</v>
      </c>
      <c r="AL111" s="23">
        <f t="shared" ca="1" si="216"/>
        <v>60000</v>
      </c>
      <c r="AM111" s="23">
        <f t="shared" ca="1" si="217"/>
        <v>30000</v>
      </c>
      <c r="AN111" s="23">
        <f t="shared" ca="1" si="224"/>
        <v>60000</v>
      </c>
      <c r="AO111" s="23">
        <f t="shared" ca="1" si="225"/>
        <v>30000</v>
      </c>
      <c r="AP111" s="23">
        <f t="shared" ca="1" si="218"/>
        <v>86400</v>
      </c>
      <c r="AQ111" s="23">
        <f t="shared" ca="1" si="219"/>
        <v>30000</v>
      </c>
      <c r="AR111" s="23">
        <f t="shared" ca="1" si="228"/>
        <v>61200</v>
      </c>
      <c r="AS111" s="23">
        <f t="shared" ca="1" si="229"/>
        <v>30600</v>
      </c>
      <c r="AT111" s="23">
        <f t="shared" ca="1" si="248"/>
        <v>132000</v>
      </c>
      <c r="AU111" s="23">
        <f t="shared" ca="1" si="249"/>
        <v>66000</v>
      </c>
      <c r="AV111" s="228">
        <f t="shared" ca="1" si="154"/>
        <v>218160</v>
      </c>
      <c r="AW111" s="26">
        <f t="shared" ca="1" si="155"/>
        <v>711960</v>
      </c>
      <c r="AX111" s="228">
        <f t="shared" ca="1" si="156"/>
        <v>801960</v>
      </c>
      <c r="AY111" s="23">
        <f t="shared" ca="1" si="170"/>
        <v>62400</v>
      </c>
      <c r="AZ111" s="23">
        <f t="shared" ca="1" si="171"/>
        <v>31200</v>
      </c>
      <c r="BA111" s="23">
        <f t="shared" ca="1" si="178"/>
        <v>60000</v>
      </c>
      <c r="BB111" s="23">
        <f t="shared" ca="1" si="179"/>
        <v>30000</v>
      </c>
      <c r="BC111" s="23">
        <f t="shared" ca="1" si="172"/>
        <v>10560</v>
      </c>
      <c r="BD111" s="23">
        <f t="shared" ca="1" si="173"/>
        <v>5280</v>
      </c>
      <c r="BE111" s="23">
        <f t="shared" ca="1" si="180"/>
        <v>6120</v>
      </c>
      <c r="BF111" s="23">
        <f t="shared" ca="1" si="181"/>
        <v>3060</v>
      </c>
      <c r="BG111" s="23">
        <f t="shared" ca="1" si="186"/>
        <v>20400</v>
      </c>
      <c r="BH111" s="23">
        <f t="shared" ca="1" si="187"/>
        <v>10200</v>
      </c>
      <c r="BI111" s="23">
        <f t="shared" ca="1" si="202"/>
        <v>105600</v>
      </c>
      <c r="BJ111" s="23">
        <f t="shared" ca="1" si="203"/>
        <v>52800</v>
      </c>
      <c r="BK111" s="23">
        <f t="shared" ca="1" si="204"/>
        <v>127200</v>
      </c>
      <c r="BL111" s="23">
        <f t="shared" ca="1" si="205"/>
        <v>63600</v>
      </c>
      <c r="BM111" s="23">
        <f t="shared" ca="1" si="208"/>
        <v>60000</v>
      </c>
      <c r="BN111" s="23">
        <f t="shared" ca="1" si="209"/>
        <v>30000</v>
      </c>
      <c r="BO111" s="23">
        <f t="shared" ca="1" si="226"/>
        <v>63600</v>
      </c>
      <c r="BP111" s="23">
        <f t="shared" ca="1" si="227"/>
        <v>31800</v>
      </c>
      <c r="BQ111" s="23">
        <f t="shared" ca="1" si="236"/>
        <v>62400</v>
      </c>
      <c r="BR111" s="23">
        <f t="shared" ca="1" si="237"/>
        <v>31200</v>
      </c>
      <c r="BS111" s="23">
        <f t="shared" ca="1" si="127"/>
        <v>132000</v>
      </c>
      <c r="BT111" s="23">
        <f t="shared" ca="1" si="128"/>
        <v>66000</v>
      </c>
      <c r="BU111" s="23">
        <f t="shared" ca="1" si="129"/>
        <v>120000</v>
      </c>
      <c r="BV111" s="23">
        <f t="shared" ca="1" si="130"/>
        <v>60000</v>
      </c>
      <c r="BW111" s="389">
        <f t="shared" ca="1" si="157"/>
        <v>557820</v>
      </c>
      <c r="BX111" s="224">
        <f t="shared" ca="1" si="158"/>
        <v>935820</v>
      </c>
      <c r="BY111" s="93">
        <f t="shared" ca="1" si="159"/>
        <v>1245420</v>
      </c>
      <c r="BZ111" s="23">
        <f t="shared" ca="1" si="184"/>
        <v>125760</v>
      </c>
      <c r="CA111" s="23">
        <f t="shared" ca="1" si="185"/>
        <v>62880</v>
      </c>
      <c r="CB111" s="23">
        <f t="shared" ca="1" si="210"/>
        <v>115200</v>
      </c>
      <c r="CC111" s="23">
        <f t="shared" ca="1" si="211"/>
        <v>57600</v>
      </c>
      <c r="CD111" s="23">
        <f t="shared" ca="1" si="240"/>
        <v>120000</v>
      </c>
      <c r="CE111" s="23">
        <f t="shared" ca="1" si="241"/>
        <v>60000</v>
      </c>
      <c r="CF111" s="228">
        <f t="shared" ca="1" si="160"/>
        <v>188640</v>
      </c>
      <c r="CG111" s="224">
        <f t="shared" ca="1" si="161"/>
        <v>361440</v>
      </c>
      <c r="CH111" s="228">
        <f t="shared" ca="1" si="162"/>
        <v>541440</v>
      </c>
      <c r="CI111" s="23">
        <f t="shared" ca="1" si="163"/>
        <v>65400</v>
      </c>
      <c r="CJ111" s="23">
        <f t="shared" ca="1" si="164"/>
        <v>32700</v>
      </c>
      <c r="CK111" s="23">
        <f t="shared" ca="1" si="168"/>
        <v>62400</v>
      </c>
      <c r="CL111" s="23">
        <f t="shared" ca="1" si="169"/>
        <v>31200</v>
      </c>
      <c r="CM111" s="23">
        <f t="shared" ca="1" si="174"/>
        <v>60000</v>
      </c>
      <c r="CN111" s="23">
        <f t="shared" ca="1" si="175"/>
        <v>30000</v>
      </c>
      <c r="CO111" s="23">
        <f t="shared" ca="1" si="182"/>
        <v>8400</v>
      </c>
      <c r="CP111" s="23">
        <f t="shared" ca="1" si="183"/>
        <v>4200</v>
      </c>
      <c r="CQ111" s="23">
        <f t="shared" ca="1" si="188"/>
        <v>27000</v>
      </c>
      <c r="CR111" s="23">
        <f t="shared" ca="1" si="189"/>
        <v>13500</v>
      </c>
      <c r="CS111" s="23">
        <f t="shared" ca="1" si="190"/>
        <v>15600</v>
      </c>
      <c r="CT111" s="23">
        <f t="shared" ca="1" si="191"/>
        <v>7800</v>
      </c>
      <c r="CU111" s="23">
        <f t="shared" ca="1" si="196"/>
        <v>42000</v>
      </c>
      <c r="CV111" s="23">
        <f t="shared" ca="1" si="197"/>
        <v>21000</v>
      </c>
      <c r="CW111" s="23">
        <f t="shared" ca="1" si="234"/>
        <v>63600</v>
      </c>
      <c r="CX111" s="23">
        <f t="shared" ca="1" si="235"/>
        <v>31800</v>
      </c>
      <c r="CY111" s="23">
        <f t="shared" ca="1" si="198"/>
        <v>72000</v>
      </c>
      <c r="CZ111" s="23">
        <f t="shared" ca="1" si="199"/>
        <v>36000</v>
      </c>
      <c r="DA111" s="23">
        <f t="shared" ca="1" si="212"/>
        <v>99000</v>
      </c>
      <c r="DB111" s="23">
        <f t="shared" ca="1" si="213"/>
        <v>49500</v>
      </c>
      <c r="DC111" s="23"/>
      <c r="DD111" s="23"/>
      <c r="DE111" s="23">
        <f t="shared" ca="1" si="214"/>
        <v>240000</v>
      </c>
      <c r="DF111" s="23">
        <f t="shared" ca="1" si="215"/>
        <v>120000</v>
      </c>
      <c r="DG111" s="23">
        <f t="shared" ca="1" si="220"/>
        <v>120000</v>
      </c>
      <c r="DH111" s="23">
        <f t="shared" ca="1" si="221"/>
        <v>60000</v>
      </c>
      <c r="DI111" s="23">
        <f t="shared" ca="1" si="230"/>
        <v>127200</v>
      </c>
      <c r="DJ111" s="23">
        <f t="shared" ca="1" si="231"/>
        <v>63600</v>
      </c>
      <c r="DK111" s="23">
        <f t="shared" ca="1" si="238"/>
        <v>63600</v>
      </c>
      <c r="DL111" s="23">
        <f t="shared" ca="1" si="239"/>
        <v>31800</v>
      </c>
      <c r="DM111" s="23">
        <f t="shared" ca="1" si="242"/>
        <v>150000</v>
      </c>
      <c r="DN111" s="23">
        <f t="shared" ca="1" si="243"/>
        <v>75000</v>
      </c>
      <c r="DO111" s="23">
        <f t="shared" ca="1" si="244"/>
        <v>66000</v>
      </c>
      <c r="DP111" s="23">
        <f t="shared" ca="1" si="245"/>
        <v>33000</v>
      </c>
      <c r="DQ111" s="23">
        <f t="shared" ca="1" si="133"/>
        <v>129600</v>
      </c>
      <c r="DR111" s="23">
        <f t="shared" ca="1" si="134"/>
        <v>64800</v>
      </c>
      <c r="DS111" s="228">
        <f t="shared" ca="1" si="165"/>
        <v>610200</v>
      </c>
      <c r="DT111" s="93">
        <f t="shared" ca="1" si="166"/>
        <v>1450800</v>
      </c>
      <c r="DU111" s="228">
        <f t="shared" ca="1" si="167"/>
        <v>2117700</v>
      </c>
      <c r="DZ111" s="23">
        <f t="shared" ca="1" si="192"/>
        <v>60000</v>
      </c>
      <c r="EA111" s="23">
        <f t="shared" ca="1" si="193"/>
        <v>30000</v>
      </c>
      <c r="EB111" s="23">
        <f t="shared" ca="1" si="200"/>
        <v>26400</v>
      </c>
      <c r="EC111" s="23">
        <f t="shared" ca="1" si="201"/>
        <v>13200</v>
      </c>
      <c r="ED111" s="23">
        <f t="shared" ca="1" si="222"/>
        <v>120000</v>
      </c>
      <c r="EE111" s="23">
        <f t="shared" ca="1" si="223"/>
        <v>60000</v>
      </c>
      <c r="EF111" s="23">
        <f t="shared" ca="1" si="250"/>
        <v>168000</v>
      </c>
      <c r="EG111" s="23">
        <f t="shared" ca="1" si="251"/>
        <v>84000</v>
      </c>
      <c r="EH111" s="23">
        <f t="shared" ca="1" si="232"/>
        <v>60000</v>
      </c>
      <c r="EI111" s="23">
        <f t="shared" ca="1" si="233"/>
        <v>30000</v>
      </c>
      <c r="EJ111" s="23">
        <f t="shared" ca="1" si="246"/>
        <v>60000</v>
      </c>
      <c r="EK111" s="23">
        <f t="shared" ca="1" si="247"/>
        <v>30000</v>
      </c>
      <c r="EL111" s="23">
        <f t="shared" ca="1" si="131"/>
        <v>120000</v>
      </c>
      <c r="EM111" s="23">
        <f t="shared" ca="1" si="132"/>
        <v>60000</v>
      </c>
      <c r="EN111" s="228">
        <f t="shared" ca="1" si="151"/>
        <v>39600</v>
      </c>
      <c r="EO111" s="93">
        <f t="shared" ca="1" si="152"/>
        <v>489600</v>
      </c>
      <c r="EP111" s="93">
        <f t="shared" ca="1" si="153"/>
        <v>921600</v>
      </c>
    </row>
    <row r="112" spans="1:146" x14ac:dyDescent="0.2">
      <c r="A112" s="172">
        <f ca="1">VLOOKUP($D112,Curves!$A$2:$I$1700,9)</f>
        <v>5.9893814362065999E-2</v>
      </c>
      <c r="B112" s="86">
        <f t="shared" ca="1" si="136"/>
        <v>0.60073523084647684</v>
      </c>
      <c r="C112" s="86">
        <f t="shared" si="137"/>
        <v>30</v>
      </c>
      <c r="D112" s="139">
        <v>40057</v>
      </c>
      <c r="E112" s="173">
        <f ca="1">VLOOKUP($D112,Curves!$A$2:$H$1700,2)*$B112</f>
        <v>2.5146776763233518</v>
      </c>
      <c r="F112" s="172">
        <f ca="1">VLOOKUP($D112,Curves!$A$2:$H$1700,3)*$B112</f>
        <v>0.40249260466713949</v>
      </c>
      <c r="G112" s="172">
        <f ca="1">VLOOKUP($D112,Curves!$A$2:$H$1700,7)*$B112</f>
        <v>-0.14117277924892205</v>
      </c>
      <c r="H112" s="172">
        <f ca="1">VLOOKUP($D112,Curves!$A$2:$H$1700,5)*$B112</f>
        <v>6.0073523084647681E-3</v>
      </c>
      <c r="I112" s="172">
        <f ca="1">VLOOKUP($D112,Curves!$A$2:$H$1700,4)*$B112</f>
        <v>-0.21326100695049927</v>
      </c>
      <c r="J112" s="174">
        <f ca="1">VLOOKUP($D112,Curves!$A$2:$H$1700,8)*$B112</f>
        <v>0</v>
      </c>
      <c r="K112" s="172">
        <f t="shared" ca="1" si="138"/>
        <v>19.260625020296391</v>
      </c>
      <c r="L112" s="140">
        <f ca="1">VLOOKUP($D112,Curves!$N$2:$T$2600,2)*$B112</f>
        <v>30.451388998654078</v>
      </c>
      <c r="M112" s="141">
        <f ca="1">VLOOKUP($D112,Curves!$N$2:$T$2600,3)*$B112</f>
        <v>15.225694499327039</v>
      </c>
      <c r="N112" s="181">
        <f t="shared" ca="1" si="139"/>
        <v>1</v>
      </c>
      <c r="O112" s="182">
        <f t="shared" ca="1" si="140"/>
        <v>0</v>
      </c>
      <c r="P112" s="173">
        <f t="shared" ca="1" si="135"/>
        <v>20.860082572425139</v>
      </c>
      <c r="Q112" s="140">
        <f ca="1">VLOOKUP($D112,Curves!$N$2:$T$2600,4)*$B112</f>
        <v>30.451388998654078</v>
      </c>
      <c r="R112" s="141">
        <f ca="1">VLOOKUP($D112,Curves!$N$2:$T$2600,5)*$B112</f>
        <v>15.225694499327039</v>
      </c>
      <c r="S112" s="181">
        <f t="shared" ca="1" si="141"/>
        <v>1</v>
      </c>
      <c r="T112" s="182">
        <f t="shared" ca="1" si="142"/>
        <v>0</v>
      </c>
      <c r="U112" s="151">
        <f t="shared" ca="1" si="143"/>
        <v>19.801286728058223</v>
      </c>
      <c r="V112" s="151">
        <f t="shared" ca="1" si="144"/>
        <v>20.905137714738625</v>
      </c>
      <c r="W112" s="151">
        <f t="shared" ca="1" si="145"/>
        <v>19.260625020296391</v>
      </c>
      <c r="X112" s="343">
        <f ca="1">VLOOKUP($D112,[2]CurveFetch!$D$8:$S$13000,16,0)*$B112</f>
        <v>30.451388998654078</v>
      </c>
      <c r="Y112" s="141">
        <f ca="1">VLOOKUP($D112,Curves!$N$2:$T$2600,7)*$B112</f>
        <v>15.225694499327039</v>
      </c>
      <c r="Z112" s="200">
        <f t="shared" ca="1" si="146"/>
        <v>1</v>
      </c>
      <c r="AA112" s="181">
        <f t="shared" ca="1" si="147"/>
        <v>0</v>
      </c>
      <c r="AB112" s="181">
        <f t="shared" ca="1" si="148"/>
        <v>1</v>
      </c>
      <c r="AC112" s="181">
        <f t="shared" ca="1" si="148"/>
        <v>1</v>
      </c>
      <c r="AD112" s="181">
        <f t="shared" ca="1" si="149"/>
        <v>1</v>
      </c>
      <c r="AE112" s="182">
        <f t="shared" ca="1" si="150"/>
        <v>0</v>
      </c>
      <c r="AF112" s="23">
        <f t="shared" ca="1" si="176"/>
        <v>5880</v>
      </c>
      <c r="AG112" s="23">
        <f t="shared" ca="1" si="177"/>
        <v>0</v>
      </c>
      <c r="AH112" s="23">
        <f t="shared" ca="1" si="194"/>
        <v>48000</v>
      </c>
      <c r="AI112" s="23">
        <f t="shared" ca="1" si="195"/>
        <v>0</v>
      </c>
      <c r="AJ112" s="23">
        <f t="shared" ca="1" si="206"/>
        <v>54000</v>
      </c>
      <c r="AK112" s="23">
        <f t="shared" ca="1" si="207"/>
        <v>0</v>
      </c>
      <c r="AL112" s="23">
        <f t="shared" ca="1" si="216"/>
        <v>60000</v>
      </c>
      <c r="AM112" s="23">
        <f t="shared" ca="1" si="217"/>
        <v>0</v>
      </c>
      <c r="AN112" s="23">
        <f t="shared" ca="1" si="224"/>
        <v>60000</v>
      </c>
      <c r="AO112" s="23">
        <f t="shared" ca="1" si="225"/>
        <v>0</v>
      </c>
      <c r="AP112" s="23">
        <f t="shared" ca="1" si="218"/>
        <v>86400</v>
      </c>
      <c r="AQ112" s="23">
        <f t="shared" ca="1" si="219"/>
        <v>0</v>
      </c>
      <c r="AR112" s="23">
        <f t="shared" ca="1" si="228"/>
        <v>61200</v>
      </c>
      <c r="AS112" s="23">
        <f t="shared" ca="1" si="229"/>
        <v>0</v>
      </c>
      <c r="AT112" s="23">
        <f t="shared" ca="1" si="248"/>
        <v>132000</v>
      </c>
      <c r="AU112" s="23">
        <f t="shared" ca="1" si="249"/>
        <v>0</v>
      </c>
      <c r="AV112" s="228">
        <f t="shared" ca="1" si="154"/>
        <v>152280</v>
      </c>
      <c r="AW112" s="26">
        <f t="shared" ca="1" si="155"/>
        <v>447480</v>
      </c>
      <c r="AX112" s="228">
        <f t="shared" ca="1" si="156"/>
        <v>507480</v>
      </c>
      <c r="AY112" s="23">
        <f t="shared" ca="1" si="170"/>
        <v>62400</v>
      </c>
      <c r="AZ112" s="23">
        <f t="shared" ca="1" si="171"/>
        <v>0</v>
      </c>
      <c r="BA112" s="23">
        <f t="shared" ca="1" si="178"/>
        <v>60000</v>
      </c>
      <c r="BB112" s="23">
        <f t="shared" ca="1" si="179"/>
        <v>0</v>
      </c>
      <c r="BC112" s="23">
        <f t="shared" ca="1" si="172"/>
        <v>10560</v>
      </c>
      <c r="BD112" s="23">
        <f t="shared" ca="1" si="173"/>
        <v>0</v>
      </c>
      <c r="BE112" s="23">
        <f t="shared" ca="1" si="180"/>
        <v>6120</v>
      </c>
      <c r="BF112" s="23">
        <f t="shared" ca="1" si="181"/>
        <v>0</v>
      </c>
      <c r="BG112" s="23">
        <f t="shared" ca="1" si="186"/>
        <v>20400</v>
      </c>
      <c r="BH112" s="23">
        <f t="shared" ca="1" si="187"/>
        <v>0</v>
      </c>
      <c r="BI112" s="23">
        <f t="shared" ca="1" si="202"/>
        <v>105600</v>
      </c>
      <c r="BJ112" s="23">
        <f t="shared" ca="1" si="203"/>
        <v>0</v>
      </c>
      <c r="BK112" s="23">
        <f t="shared" ca="1" si="204"/>
        <v>127200</v>
      </c>
      <c r="BL112" s="23">
        <f t="shared" ca="1" si="205"/>
        <v>0</v>
      </c>
      <c r="BM112" s="23">
        <f t="shared" ca="1" si="208"/>
        <v>60000</v>
      </c>
      <c r="BN112" s="23">
        <f t="shared" ca="1" si="209"/>
        <v>0</v>
      </c>
      <c r="BO112" s="23">
        <f t="shared" ca="1" si="226"/>
        <v>63600</v>
      </c>
      <c r="BP112" s="23">
        <f t="shared" ca="1" si="227"/>
        <v>0</v>
      </c>
      <c r="BQ112" s="23">
        <f t="shared" ca="1" si="236"/>
        <v>62400</v>
      </c>
      <c r="BR112" s="23">
        <f t="shared" ca="1" si="237"/>
        <v>0</v>
      </c>
      <c r="BS112" s="23">
        <f t="shared" ca="1" si="127"/>
        <v>132000</v>
      </c>
      <c r="BT112" s="23">
        <f t="shared" ca="1" si="128"/>
        <v>0</v>
      </c>
      <c r="BU112" s="23">
        <f t="shared" ca="1" si="129"/>
        <v>120000</v>
      </c>
      <c r="BV112" s="23">
        <f t="shared" ca="1" si="130"/>
        <v>0</v>
      </c>
      <c r="BW112" s="389">
        <f t="shared" ca="1" si="157"/>
        <v>371880</v>
      </c>
      <c r="BX112" s="224">
        <f t="shared" ca="1" si="158"/>
        <v>623880</v>
      </c>
      <c r="BY112" s="93">
        <f t="shared" ca="1" si="159"/>
        <v>830280</v>
      </c>
      <c r="BZ112" s="23">
        <f t="shared" ca="1" si="184"/>
        <v>125760</v>
      </c>
      <c r="CA112" s="23">
        <f t="shared" ca="1" si="185"/>
        <v>0</v>
      </c>
      <c r="CB112" s="23">
        <f t="shared" ca="1" si="210"/>
        <v>115200</v>
      </c>
      <c r="CC112" s="23">
        <f t="shared" ca="1" si="211"/>
        <v>0</v>
      </c>
      <c r="CD112" s="23">
        <f t="shared" ca="1" si="240"/>
        <v>120000</v>
      </c>
      <c r="CE112" s="23">
        <f t="shared" ca="1" si="241"/>
        <v>0</v>
      </c>
      <c r="CF112" s="228">
        <f t="shared" ca="1" si="160"/>
        <v>125760</v>
      </c>
      <c r="CG112" s="224">
        <f t="shared" ca="1" si="161"/>
        <v>240960</v>
      </c>
      <c r="CH112" s="228">
        <f t="shared" ca="1" si="162"/>
        <v>360960</v>
      </c>
      <c r="CI112" s="23">
        <f t="shared" ca="1" si="163"/>
        <v>65400</v>
      </c>
      <c r="CJ112" s="23">
        <f t="shared" ca="1" si="164"/>
        <v>32700</v>
      </c>
      <c r="CK112" s="23">
        <f t="shared" ca="1" si="168"/>
        <v>62400</v>
      </c>
      <c r="CL112" s="23">
        <f t="shared" ca="1" si="169"/>
        <v>31200</v>
      </c>
      <c r="CM112" s="23">
        <f t="shared" ca="1" si="174"/>
        <v>60000</v>
      </c>
      <c r="CN112" s="23">
        <f t="shared" ca="1" si="175"/>
        <v>30000</v>
      </c>
      <c r="CO112" s="23">
        <f t="shared" ca="1" si="182"/>
        <v>8400</v>
      </c>
      <c r="CP112" s="23">
        <f t="shared" ca="1" si="183"/>
        <v>4200</v>
      </c>
      <c r="CQ112" s="23">
        <f t="shared" ca="1" si="188"/>
        <v>27000</v>
      </c>
      <c r="CR112" s="23">
        <f t="shared" ca="1" si="189"/>
        <v>13500</v>
      </c>
      <c r="CS112" s="23">
        <f t="shared" ca="1" si="190"/>
        <v>15600</v>
      </c>
      <c r="CT112" s="23">
        <f t="shared" ca="1" si="191"/>
        <v>7800</v>
      </c>
      <c r="CU112" s="23">
        <f t="shared" ca="1" si="196"/>
        <v>42000</v>
      </c>
      <c r="CV112" s="23">
        <f t="shared" ca="1" si="197"/>
        <v>21000</v>
      </c>
      <c r="CW112" s="23">
        <f t="shared" ca="1" si="234"/>
        <v>63600</v>
      </c>
      <c r="CX112" s="23">
        <f t="shared" ca="1" si="235"/>
        <v>31800</v>
      </c>
      <c r="CY112" s="23">
        <f t="shared" ca="1" si="198"/>
        <v>72000</v>
      </c>
      <c r="CZ112" s="23">
        <f t="shared" ca="1" si="199"/>
        <v>36000</v>
      </c>
      <c r="DA112" s="23">
        <f t="shared" ca="1" si="212"/>
        <v>99000</v>
      </c>
      <c r="DB112" s="23">
        <f t="shared" ca="1" si="213"/>
        <v>49500</v>
      </c>
      <c r="DC112" s="23"/>
      <c r="DD112" s="23"/>
      <c r="DE112" s="23">
        <f t="shared" ca="1" si="214"/>
        <v>240000</v>
      </c>
      <c r="DF112" s="23">
        <f t="shared" ca="1" si="215"/>
        <v>120000</v>
      </c>
      <c r="DG112" s="23">
        <f t="shared" ca="1" si="220"/>
        <v>120000</v>
      </c>
      <c r="DH112" s="23">
        <f t="shared" ca="1" si="221"/>
        <v>60000</v>
      </c>
      <c r="DI112" s="23">
        <f t="shared" ca="1" si="230"/>
        <v>127200</v>
      </c>
      <c r="DJ112" s="23">
        <f t="shared" ca="1" si="231"/>
        <v>63600</v>
      </c>
      <c r="DK112" s="23">
        <f t="shared" ca="1" si="238"/>
        <v>63600</v>
      </c>
      <c r="DL112" s="23">
        <f t="shared" ca="1" si="239"/>
        <v>31800</v>
      </c>
      <c r="DM112" s="23">
        <f t="shared" ca="1" si="242"/>
        <v>150000</v>
      </c>
      <c r="DN112" s="23">
        <f t="shared" ca="1" si="243"/>
        <v>75000</v>
      </c>
      <c r="DO112" s="23">
        <f t="shared" ca="1" si="244"/>
        <v>66000</v>
      </c>
      <c r="DP112" s="23">
        <f t="shared" ca="1" si="245"/>
        <v>33000</v>
      </c>
      <c r="DQ112" s="23">
        <f t="shared" ca="1" si="133"/>
        <v>129600</v>
      </c>
      <c r="DR112" s="23">
        <f t="shared" ca="1" si="134"/>
        <v>64800</v>
      </c>
      <c r="DS112" s="228">
        <f t="shared" ca="1" si="165"/>
        <v>610200</v>
      </c>
      <c r="DT112" s="93">
        <f t="shared" ca="1" si="166"/>
        <v>1450800</v>
      </c>
      <c r="DU112" s="228">
        <f t="shared" ca="1" si="167"/>
        <v>2117700</v>
      </c>
      <c r="DZ112" s="23">
        <f t="shared" ca="1" si="192"/>
        <v>60000</v>
      </c>
      <c r="EA112" s="23">
        <f t="shared" ca="1" si="193"/>
        <v>30000</v>
      </c>
      <c r="EB112" s="23">
        <f t="shared" ca="1" si="200"/>
        <v>26400</v>
      </c>
      <c r="EC112" s="23">
        <f t="shared" ca="1" si="201"/>
        <v>13200</v>
      </c>
      <c r="ED112" s="23">
        <f t="shared" ca="1" si="222"/>
        <v>120000</v>
      </c>
      <c r="EE112" s="23">
        <f t="shared" ca="1" si="223"/>
        <v>60000</v>
      </c>
      <c r="EF112" s="23">
        <f t="shared" ca="1" si="250"/>
        <v>168000</v>
      </c>
      <c r="EG112" s="23">
        <f t="shared" ca="1" si="251"/>
        <v>84000</v>
      </c>
      <c r="EH112" s="23">
        <f t="shared" ca="1" si="232"/>
        <v>60000</v>
      </c>
      <c r="EI112" s="23">
        <f t="shared" ca="1" si="233"/>
        <v>30000</v>
      </c>
      <c r="EJ112" s="23">
        <f t="shared" ca="1" si="246"/>
        <v>60000</v>
      </c>
      <c r="EK112" s="23">
        <f t="shared" ca="1" si="247"/>
        <v>30000</v>
      </c>
      <c r="EL112" s="23">
        <f t="shared" ca="1" si="131"/>
        <v>120000</v>
      </c>
      <c r="EM112" s="23">
        <f t="shared" ca="1" si="132"/>
        <v>60000</v>
      </c>
      <c r="EN112" s="228">
        <f t="shared" ca="1" si="151"/>
        <v>39600</v>
      </c>
      <c r="EO112" s="93">
        <f t="shared" ca="1" si="152"/>
        <v>489600</v>
      </c>
      <c r="EP112" s="93">
        <f t="shared" ca="1" si="153"/>
        <v>921600</v>
      </c>
    </row>
    <row r="113" spans="1:146" x14ac:dyDescent="0.2">
      <c r="A113" s="172">
        <f ca="1">VLOOKUP($D113,Curves!$A$2:$I$1700,9)</f>
        <v>5.9940968404505003E-2</v>
      </c>
      <c r="B113" s="86">
        <f t="shared" ca="1" si="136"/>
        <v>0.59759185367125434</v>
      </c>
      <c r="C113" s="86">
        <f t="shared" si="137"/>
        <v>31</v>
      </c>
      <c r="D113" s="139">
        <v>40087</v>
      </c>
      <c r="E113" s="173">
        <f ca="1">VLOOKUP($D113,Curves!$A$2:$H$1700,2)*$B113</f>
        <v>2.5194472550780085</v>
      </c>
      <c r="F113" s="172">
        <f ca="1">VLOOKUP($D113,Curves!$A$2:$H$1700,3)*$B113</f>
        <v>0.40038654195974044</v>
      </c>
      <c r="G113" s="172">
        <f ca="1">VLOOKUP($D113,Curves!$A$2:$H$1700,7)*$B113</f>
        <v>-0.14043408561274476</v>
      </c>
      <c r="H113" s="172">
        <f ca="1">VLOOKUP($D113,Curves!$A$2:$H$1700,5)*$B113</f>
        <v>5.9759185367125435E-3</v>
      </c>
      <c r="I113" s="172">
        <f ca="1">VLOOKUP($D113,Curves!$A$2:$H$1700,4)*$B113</f>
        <v>-0.21214510805329528</v>
      </c>
      <c r="J113" s="174">
        <f ca="1">VLOOKUP($D113,Curves!$A$2:$H$1700,8)*$B113</f>
        <v>0</v>
      </c>
      <c r="K113" s="172">
        <f t="shared" ca="1" si="138"/>
        <v>19.304766102685349</v>
      </c>
      <c r="L113" s="140">
        <f ca="1">VLOOKUP($D113,Curves!$N$2:$T$2600,2)*$B113</f>
        <v>38.848789056129206</v>
      </c>
      <c r="M113" s="141">
        <f ca="1">VLOOKUP($D113,Curves!$N$2:$T$2600,3)*$B113</f>
        <v>19.424394528064603</v>
      </c>
      <c r="N113" s="181">
        <f t="shared" ca="1" si="139"/>
        <v>1</v>
      </c>
      <c r="O113" s="182">
        <f t="shared" ca="1" si="140"/>
        <v>1</v>
      </c>
      <c r="P113" s="173">
        <f t="shared" ca="1" si="135"/>
        <v>20.895854413085065</v>
      </c>
      <c r="Q113" s="140">
        <f ca="1">VLOOKUP($D113,Curves!$N$2:$T$2600,4)*$B113</f>
        <v>38.848789056129206</v>
      </c>
      <c r="R113" s="141">
        <f ca="1">VLOOKUP($D113,Curves!$N$2:$T$2600,5)*$B113</f>
        <v>19.424394528064603</v>
      </c>
      <c r="S113" s="181">
        <f t="shared" ca="1" si="141"/>
        <v>1</v>
      </c>
      <c r="T113" s="182">
        <f t="shared" ca="1" si="142"/>
        <v>0</v>
      </c>
      <c r="U113" s="151">
        <f t="shared" ca="1" si="143"/>
        <v>19.842598770989476</v>
      </c>
      <c r="V113" s="151">
        <f t="shared" ca="1" si="144"/>
        <v>20.94067380211041</v>
      </c>
      <c r="W113" s="151">
        <f t="shared" ca="1" si="145"/>
        <v>19.304766102685349</v>
      </c>
      <c r="X113" s="343">
        <f ca="1">VLOOKUP($D113,[2]CurveFetch!$D$8:$S$13000,16,0)*$B113</f>
        <v>38.848789056129206</v>
      </c>
      <c r="Y113" s="141">
        <f ca="1">VLOOKUP($D113,Curves!$N$2:$T$2600,7)*$B113</f>
        <v>19.424394528064603</v>
      </c>
      <c r="Z113" s="200">
        <f t="shared" ca="1" si="146"/>
        <v>1</v>
      </c>
      <c r="AA113" s="181">
        <f t="shared" ca="1" si="147"/>
        <v>0</v>
      </c>
      <c r="AB113" s="181">
        <f t="shared" ca="1" si="148"/>
        <v>1</v>
      </c>
      <c r="AC113" s="181">
        <f t="shared" ca="1" si="148"/>
        <v>1</v>
      </c>
      <c r="AD113" s="181">
        <f t="shared" ca="1" si="149"/>
        <v>1</v>
      </c>
      <c r="AE113" s="182">
        <f t="shared" ca="1" si="150"/>
        <v>1</v>
      </c>
      <c r="AF113" s="23">
        <f t="shared" ca="1" si="176"/>
        <v>5880</v>
      </c>
      <c r="AG113" s="23">
        <f t="shared" ca="1" si="177"/>
        <v>5880</v>
      </c>
      <c r="AH113" s="23">
        <f t="shared" ca="1" si="194"/>
        <v>48000</v>
      </c>
      <c r="AI113" s="23">
        <f t="shared" ca="1" si="195"/>
        <v>48000</v>
      </c>
      <c r="AJ113" s="23">
        <f t="shared" ca="1" si="206"/>
        <v>54000</v>
      </c>
      <c r="AK113" s="23">
        <f t="shared" ca="1" si="207"/>
        <v>54000</v>
      </c>
      <c r="AL113" s="23">
        <f t="shared" ca="1" si="216"/>
        <v>60000</v>
      </c>
      <c r="AM113" s="23">
        <f t="shared" ca="1" si="217"/>
        <v>30000</v>
      </c>
      <c r="AN113" s="23">
        <f t="shared" ca="1" si="224"/>
        <v>60000</v>
      </c>
      <c r="AO113" s="23">
        <f t="shared" ca="1" si="225"/>
        <v>30000</v>
      </c>
      <c r="AP113" s="23">
        <f t="shared" ca="1" si="218"/>
        <v>86400</v>
      </c>
      <c r="AQ113" s="23">
        <f t="shared" ca="1" si="219"/>
        <v>30000</v>
      </c>
      <c r="AR113" s="23">
        <f t="shared" ca="1" si="228"/>
        <v>61200</v>
      </c>
      <c r="AS113" s="23">
        <f t="shared" ca="1" si="229"/>
        <v>30600</v>
      </c>
      <c r="AT113" s="23">
        <f t="shared" ca="1" si="248"/>
        <v>132000</v>
      </c>
      <c r="AU113" s="23">
        <f t="shared" ca="1" si="249"/>
        <v>66000</v>
      </c>
      <c r="AV113" s="228">
        <f t="shared" ca="1" si="154"/>
        <v>218160</v>
      </c>
      <c r="AW113" s="26">
        <f t="shared" ca="1" si="155"/>
        <v>711960</v>
      </c>
      <c r="AX113" s="228">
        <f t="shared" ca="1" si="156"/>
        <v>801960</v>
      </c>
      <c r="AY113" s="23">
        <f t="shared" ca="1" si="170"/>
        <v>62400</v>
      </c>
      <c r="AZ113" s="23">
        <f t="shared" ca="1" si="171"/>
        <v>0</v>
      </c>
      <c r="BA113" s="23">
        <f t="shared" ca="1" si="178"/>
        <v>60000</v>
      </c>
      <c r="BB113" s="23">
        <f t="shared" ca="1" si="179"/>
        <v>0</v>
      </c>
      <c r="BC113" s="23">
        <f t="shared" ca="1" si="172"/>
        <v>10560</v>
      </c>
      <c r="BD113" s="23">
        <f t="shared" ca="1" si="173"/>
        <v>0</v>
      </c>
      <c r="BE113" s="23">
        <f t="shared" ca="1" si="180"/>
        <v>6120</v>
      </c>
      <c r="BF113" s="23">
        <f t="shared" ca="1" si="181"/>
        <v>0</v>
      </c>
      <c r="BG113" s="23">
        <f t="shared" ca="1" si="186"/>
        <v>20400</v>
      </c>
      <c r="BH113" s="23">
        <f t="shared" ca="1" si="187"/>
        <v>0</v>
      </c>
      <c r="BI113" s="23">
        <f t="shared" ca="1" si="202"/>
        <v>105600</v>
      </c>
      <c r="BJ113" s="23">
        <f t="shared" ca="1" si="203"/>
        <v>0</v>
      </c>
      <c r="BK113" s="23">
        <f t="shared" ca="1" si="204"/>
        <v>127200</v>
      </c>
      <c r="BL113" s="23">
        <f t="shared" ca="1" si="205"/>
        <v>0</v>
      </c>
      <c r="BM113" s="23">
        <f t="shared" ca="1" si="208"/>
        <v>60000</v>
      </c>
      <c r="BN113" s="23">
        <f t="shared" ca="1" si="209"/>
        <v>0</v>
      </c>
      <c r="BO113" s="23">
        <f t="shared" ca="1" si="226"/>
        <v>63600</v>
      </c>
      <c r="BP113" s="23">
        <f t="shared" ca="1" si="227"/>
        <v>0</v>
      </c>
      <c r="BQ113" s="23">
        <f t="shared" ca="1" si="236"/>
        <v>62400</v>
      </c>
      <c r="BR113" s="23">
        <f t="shared" ca="1" si="237"/>
        <v>0</v>
      </c>
      <c r="BS113" s="23">
        <f t="shared" ref="BS113:BS176" ca="1" si="252">$BS$7*$J$2*$J$5*$S113</f>
        <v>132000</v>
      </c>
      <c r="BT113" s="23">
        <f t="shared" ref="BT113:BT176" ca="1" si="253">$BS$7*$J$3*$J$5*$T113</f>
        <v>0</v>
      </c>
      <c r="BU113" s="23">
        <f t="shared" ca="1" si="129"/>
        <v>120000</v>
      </c>
      <c r="BV113" s="23">
        <f t="shared" ca="1" si="130"/>
        <v>0</v>
      </c>
      <c r="BW113" s="389">
        <f t="shared" ca="1" si="157"/>
        <v>371880</v>
      </c>
      <c r="BX113" s="224">
        <f t="shared" ca="1" si="158"/>
        <v>623880</v>
      </c>
      <c r="BY113" s="93">
        <f t="shared" ca="1" si="159"/>
        <v>830280</v>
      </c>
      <c r="BZ113" s="23">
        <f t="shared" ca="1" si="184"/>
        <v>125760</v>
      </c>
      <c r="CA113" s="23">
        <f t="shared" ca="1" si="185"/>
        <v>62880</v>
      </c>
      <c r="CB113" s="23">
        <f t="shared" ca="1" si="210"/>
        <v>115200</v>
      </c>
      <c r="CC113" s="23">
        <f t="shared" ca="1" si="211"/>
        <v>57600</v>
      </c>
      <c r="CD113" s="23">
        <f t="shared" ca="1" si="240"/>
        <v>120000</v>
      </c>
      <c r="CE113" s="23">
        <f t="shared" ca="1" si="241"/>
        <v>60000</v>
      </c>
      <c r="CF113" s="228">
        <f t="shared" ca="1" si="160"/>
        <v>188640</v>
      </c>
      <c r="CG113" s="224">
        <f t="shared" ca="1" si="161"/>
        <v>361440</v>
      </c>
      <c r="CH113" s="228">
        <f t="shared" ca="1" si="162"/>
        <v>541440</v>
      </c>
      <c r="CI113" s="23">
        <f t="shared" ca="1" si="163"/>
        <v>65400</v>
      </c>
      <c r="CJ113" s="23">
        <f t="shared" ca="1" si="164"/>
        <v>32700</v>
      </c>
      <c r="CK113" s="23">
        <f t="shared" ca="1" si="168"/>
        <v>62400</v>
      </c>
      <c r="CL113" s="23">
        <f t="shared" ca="1" si="169"/>
        <v>31200</v>
      </c>
      <c r="CM113" s="23">
        <f t="shared" ca="1" si="174"/>
        <v>60000</v>
      </c>
      <c r="CN113" s="23">
        <f t="shared" ca="1" si="175"/>
        <v>30000</v>
      </c>
      <c r="CO113" s="23">
        <f t="shared" ca="1" si="182"/>
        <v>8400</v>
      </c>
      <c r="CP113" s="23">
        <f t="shared" ca="1" si="183"/>
        <v>4200</v>
      </c>
      <c r="CQ113" s="23">
        <f t="shared" ca="1" si="188"/>
        <v>27000</v>
      </c>
      <c r="CR113" s="23">
        <f t="shared" ca="1" si="189"/>
        <v>13500</v>
      </c>
      <c r="CS113" s="23">
        <f t="shared" ca="1" si="190"/>
        <v>15600</v>
      </c>
      <c r="CT113" s="23">
        <f t="shared" ca="1" si="191"/>
        <v>7800</v>
      </c>
      <c r="CU113" s="23">
        <f t="shared" ca="1" si="196"/>
        <v>42000</v>
      </c>
      <c r="CV113" s="23">
        <f t="shared" ca="1" si="197"/>
        <v>21000</v>
      </c>
      <c r="CW113" s="23">
        <f t="shared" ca="1" si="234"/>
        <v>63600</v>
      </c>
      <c r="CX113" s="23">
        <f t="shared" ca="1" si="235"/>
        <v>31800</v>
      </c>
      <c r="CY113" s="23">
        <f t="shared" ca="1" si="198"/>
        <v>72000</v>
      </c>
      <c r="CZ113" s="23">
        <f t="shared" ca="1" si="199"/>
        <v>36000</v>
      </c>
      <c r="DA113" s="23">
        <f t="shared" ca="1" si="212"/>
        <v>99000</v>
      </c>
      <c r="DB113" s="23">
        <f t="shared" ca="1" si="213"/>
        <v>49500</v>
      </c>
      <c r="DC113" s="23"/>
      <c r="DD113" s="23"/>
      <c r="DE113" s="23">
        <f t="shared" ca="1" si="214"/>
        <v>240000</v>
      </c>
      <c r="DF113" s="23">
        <f t="shared" ca="1" si="215"/>
        <v>120000</v>
      </c>
      <c r="DG113" s="23">
        <f t="shared" ca="1" si="220"/>
        <v>120000</v>
      </c>
      <c r="DH113" s="23">
        <f t="shared" ca="1" si="221"/>
        <v>60000</v>
      </c>
      <c r="DI113" s="23">
        <f t="shared" ca="1" si="230"/>
        <v>127200</v>
      </c>
      <c r="DJ113" s="23">
        <f t="shared" ca="1" si="231"/>
        <v>63600</v>
      </c>
      <c r="DK113" s="23">
        <f t="shared" ca="1" si="238"/>
        <v>63600</v>
      </c>
      <c r="DL113" s="23">
        <f t="shared" ca="1" si="239"/>
        <v>31800</v>
      </c>
      <c r="DM113" s="23">
        <f t="shared" ca="1" si="242"/>
        <v>150000</v>
      </c>
      <c r="DN113" s="23">
        <f t="shared" ca="1" si="243"/>
        <v>75000</v>
      </c>
      <c r="DO113" s="23">
        <f t="shared" ca="1" si="244"/>
        <v>66000</v>
      </c>
      <c r="DP113" s="23">
        <f t="shared" ca="1" si="245"/>
        <v>33000</v>
      </c>
      <c r="DQ113" s="23">
        <f t="shared" ca="1" si="133"/>
        <v>129600</v>
      </c>
      <c r="DR113" s="23">
        <f t="shared" ca="1" si="134"/>
        <v>64800</v>
      </c>
      <c r="DS113" s="228">
        <f t="shared" ca="1" si="165"/>
        <v>610200</v>
      </c>
      <c r="DT113" s="93">
        <f t="shared" ca="1" si="166"/>
        <v>1450800</v>
      </c>
      <c r="DU113" s="228">
        <f t="shared" ca="1" si="167"/>
        <v>2117700</v>
      </c>
      <c r="DZ113" s="23">
        <f t="shared" ca="1" si="192"/>
        <v>60000</v>
      </c>
      <c r="EA113" s="23">
        <f t="shared" ca="1" si="193"/>
        <v>30000</v>
      </c>
      <c r="EB113" s="23">
        <f t="shared" ca="1" si="200"/>
        <v>26400</v>
      </c>
      <c r="EC113" s="23">
        <f t="shared" ca="1" si="201"/>
        <v>13200</v>
      </c>
      <c r="ED113" s="23">
        <f t="shared" ca="1" si="222"/>
        <v>120000</v>
      </c>
      <c r="EE113" s="23">
        <f t="shared" ca="1" si="223"/>
        <v>60000</v>
      </c>
      <c r="EF113" s="23">
        <f t="shared" ca="1" si="250"/>
        <v>168000</v>
      </c>
      <c r="EG113" s="23">
        <f t="shared" ca="1" si="251"/>
        <v>84000</v>
      </c>
      <c r="EH113" s="23">
        <f t="shared" ca="1" si="232"/>
        <v>60000</v>
      </c>
      <c r="EI113" s="23">
        <f t="shared" ca="1" si="233"/>
        <v>30000</v>
      </c>
      <c r="EJ113" s="23">
        <f t="shared" ca="1" si="246"/>
        <v>60000</v>
      </c>
      <c r="EK113" s="23">
        <f t="shared" ca="1" si="247"/>
        <v>30000</v>
      </c>
      <c r="EL113" s="23">
        <f t="shared" ca="1" si="131"/>
        <v>120000</v>
      </c>
      <c r="EM113" s="23">
        <f t="shared" ca="1" si="132"/>
        <v>60000</v>
      </c>
      <c r="EN113" s="228">
        <f t="shared" ca="1" si="151"/>
        <v>39600</v>
      </c>
      <c r="EO113" s="93">
        <f t="shared" ca="1" si="152"/>
        <v>489600</v>
      </c>
      <c r="EP113" s="93">
        <f t="shared" ca="1" si="153"/>
        <v>921600</v>
      </c>
    </row>
    <row r="114" spans="1:146" x14ac:dyDescent="0.2">
      <c r="A114" s="172">
        <f ca="1">VLOOKUP($D114,Curves!$A$2:$I$1700,9)</f>
        <v>5.9989694249134001E-2</v>
      </c>
      <c r="B114" s="86">
        <f t="shared" ca="1" si="136"/>
        <v>0.59435628542076768</v>
      </c>
      <c r="C114" s="86">
        <f t="shared" si="137"/>
        <v>30</v>
      </c>
      <c r="D114" s="139">
        <v>40118</v>
      </c>
      <c r="E114" s="173">
        <f ca="1">VLOOKUP($D114,Curves!$A$2:$H$1700,2)*$B114</f>
        <v>2.589015979292864</v>
      </c>
      <c r="F114" s="172">
        <f ca="1">VLOOKUP($D114,Curves!$A$2:$H$1700,3)*$B114</f>
        <v>0.30906526841879922</v>
      </c>
      <c r="G114" s="172">
        <f ca="1">VLOOKUP($D114,Curves!$A$2:$H$1700,7)*$B114</f>
        <v>-0.11292769422994586</v>
      </c>
      <c r="H114" s="172">
        <f ca="1">VLOOKUP($D114,Curves!$A$2:$H$1700,5)*$B114</f>
        <v>5.9435628542076771E-3</v>
      </c>
      <c r="I114" s="172">
        <f ca="1">VLOOKUP($D114,Curves!$A$2:$H$1700,4)*$B114</f>
        <v>-0.17236332277202263</v>
      </c>
      <c r="J114" s="174">
        <f ca="1">VLOOKUP($D114,Curves!$A$2:$H$1700,8)*$B114</f>
        <v>0</v>
      </c>
      <c r="K114" s="172">
        <f t="shared" ca="1" si="138"/>
        <v>20.124894923906311</v>
      </c>
      <c r="L114" s="140">
        <f ca="1">VLOOKUP($D114,Curves!$N$2:$T$2600,2)*$B114</f>
        <v>20.807759760667111</v>
      </c>
      <c r="M114" s="141">
        <f ca="1">VLOOKUP($D114,Curves!$N$2:$T$2600,3)*$B114</f>
        <v>10.403879880333555</v>
      </c>
      <c r="N114" s="181">
        <f t="shared" ca="1" si="139"/>
        <v>1</v>
      </c>
      <c r="O114" s="182">
        <f t="shared" ca="1" si="140"/>
        <v>0</v>
      </c>
      <c r="P114" s="173">
        <f t="shared" ca="1" si="135"/>
        <v>21.417619844696478</v>
      </c>
      <c r="Q114" s="140">
        <f ca="1">VLOOKUP($D114,Curves!$N$2:$T$2600,4)*$B114</f>
        <v>20.807759760667111</v>
      </c>
      <c r="R114" s="141">
        <f ca="1">VLOOKUP($D114,Curves!$N$2:$T$2600,5)*$B114</f>
        <v>10.403879880333555</v>
      </c>
      <c r="S114" s="181">
        <f t="shared" ca="1" si="141"/>
        <v>0</v>
      </c>
      <c r="T114" s="182">
        <f t="shared" ca="1" si="142"/>
        <v>0</v>
      </c>
      <c r="U114" s="151">
        <f t="shared" ca="1" si="143"/>
        <v>20.570662137971887</v>
      </c>
      <c r="V114" s="151">
        <f t="shared" ca="1" si="144"/>
        <v>21.462196566103035</v>
      </c>
      <c r="W114" s="151">
        <f t="shared" ca="1" si="145"/>
        <v>20.124894923906311</v>
      </c>
      <c r="X114" s="343">
        <f ca="1">VLOOKUP($D114,[2]CurveFetch!$D$8:$S$13000,16,0)*$B114</f>
        <v>20.807759760667111</v>
      </c>
      <c r="Y114" s="141">
        <f ca="1">VLOOKUP($D114,Curves!$N$2:$T$2600,7)*$B114</f>
        <v>10.403879880333555</v>
      </c>
      <c r="Z114" s="200">
        <f t="shared" ca="1" si="146"/>
        <v>1</v>
      </c>
      <c r="AA114" s="181">
        <f t="shared" ca="1" si="147"/>
        <v>0</v>
      </c>
      <c r="AB114" s="181">
        <f t="shared" ca="1" si="148"/>
        <v>0</v>
      </c>
      <c r="AC114" s="181">
        <f t="shared" ca="1" si="148"/>
        <v>0</v>
      </c>
      <c r="AD114" s="181">
        <f t="shared" ca="1" si="149"/>
        <v>1</v>
      </c>
      <c r="AE114" s="182">
        <f t="shared" ca="1" si="150"/>
        <v>0</v>
      </c>
      <c r="AF114" s="23">
        <f t="shared" ca="1" si="176"/>
        <v>5880</v>
      </c>
      <c r="AG114" s="23">
        <f t="shared" ca="1" si="177"/>
        <v>0</v>
      </c>
      <c r="AH114" s="23">
        <f t="shared" ca="1" si="194"/>
        <v>48000</v>
      </c>
      <c r="AI114" s="23">
        <f t="shared" ca="1" si="195"/>
        <v>0</v>
      </c>
      <c r="AJ114" s="23">
        <f t="shared" ca="1" si="206"/>
        <v>54000</v>
      </c>
      <c r="AK114" s="23">
        <f t="shared" ca="1" si="207"/>
        <v>0</v>
      </c>
      <c r="AL114" s="23">
        <f t="shared" ca="1" si="216"/>
        <v>60000</v>
      </c>
      <c r="AM114" s="23">
        <f t="shared" ca="1" si="217"/>
        <v>0</v>
      </c>
      <c r="AN114" s="23">
        <f t="shared" ca="1" si="224"/>
        <v>60000</v>
      </c>
      <c r="AO114" s="23">
        <f t="shared" ca="1" si="225"/>
        <v>0</v>
      </c>
      <c r="AP114" s="23">
        <f t="shared" ca="1" si="218"/>
        <v>86400</v>
      </c>
      <c r="AQ114" s="23">
        <f t="shared" ca="1" si="219"/>
        <v>0</v>
      </c>
      <c r="AR114" s="23">
        <f t="shared" ca="1" si="228"/>
        <v>61200</v>
      </c>
      <c r="AS114" s="23">
        <f t="shared" ca="1" si="229"/>
        <v>0</v>
      </c>
      <c r="AT114" s="23">
        <f t="shared" ca="1" si="248"/>
        <v>132000</v>
      </c>
      <c r="AU114" s="23">
        <f t="shared" ca="1" si="249"/>
        <v>0</v>
      </c>
      <c r="AV114" s="228">
        <f t="shared" ca="1" si="154"/>
        <v>152280</v>
      </c>
      <c r="AW114" s="26">
        <f t="shared" ca="1" si="155"/>
        <v>447480</v>
      </c>
      <c r="AX114" s="228">
        <f t="shared" ca="1" si="156"/>
        <v>507480</v>
      </c>
      <c r="AY114" s="23">
        <f t="shared" ca="1" si="170"/>
        <v>0</v>
      </c>
      <c r="AZ114" s="23">
        <f t="shared" ca="1" si="171"/>
        <v>0</v>
      </c>
      <c r="BA114" s="23">
        <f t="shared" ca="1" si="178"/>
        <v>0</v>
      </c>
      <c r="BB114" s="23">
        <f t="shared" ca="1" si="179"/>
        <v>0</v>
      </c>
      <c r="BC114" s="23">
        <f t="shared" ca="1" si="172"/>
        <v>0</v>
      </c>
      <c r="BD114" s="23">
        <f t="shared" ca="1" si="173"/>
        <v>0</v>
      </c>
      <c r="BE114" s="23">
        <f t="shared" ca="1" si="180"/>
        <v>0</v>
      </c>
      <c r="BF114" s="23">
        <f t="shared" ca="1" si="181"/>
        <v>0</v>
      </c>
      <c r="BG114" s="23">
        <f t="shared" ca="1" si="186"/>
        <v>0</v>
      </c>
      <c r="BH114" s="23">
        <f t="shared" ca="1" si="187"/>
        <v>0</v>
      </c>
      <c r="BI114" s="23">
        <f t="shared" ca="1" si="202"/>
        <v>0</v>
      </c>
      <c r="BJ114" s="23">
        <f t="shared" ca="1" si="203"/>
        <v>0</v>
      </c>
      <c r="BK114" s="23">
        <f t="shared" ca="1" si="204"/>
        <v>0</v>
      </c>
      <c r="BL114" s="23">
        <f t="shared" ca="1" si="205"/>
        <v>0</v>
      </c>
      <c r="BM114" s="23">
        <f t="shared" ca="1" si="208"/>
        <v>0</v>
      </c>
      <c r="BN114" s="23">
        <f t="shared" ca="1" si="209"/>
        <v>0</v>
      </c>
      <c r="BO114" s="23">
        <f t="shared" ca="1" si="226"/>
        <v>0</v>
      </c>
      <c r="BP114" s="23">
        <f t="shared" ca="1" si="227"/>
        <v>0</v>
      </c>
      <c r="BQ114" s="23">
        <f t="shared" ca="1" si="236"/>
        <v>0</v>
      </c>
      <c r="BR114" s="23">
        <f t="shared" ca="1" si="237"/>
        <v>0</v>
      </c>
      <c r="BS114" s="23">
        <f t="shared" ca="1" si="252"/>
        <v>0</v>
      </c>
      <c r="BT114" s="23">
        <f t="shared" ca="1" si="253"/>
        <v>0</v>
      </c>
      <c r="BU114" s="23">
        <f t="shared" ca="1" si="129"/>
        <v>0</v>
      </c>
      <c r="BV114" s="23">
        <f t="shared" ca="1" si="130"/>
        <v>0</v>
      </c>
      <c r="BW114" s="389">
        <f t="shared" ca="1" si="157"/>
        <v>0</v>
      </c>
      <c r="BX114" s="224">
        <f t="shared" ca="1" si="158"/>
        <v>0</v>
      </c>
      <c r="BY114" s="93">
        <f t="shared" ca="1" si="159"/>
        <v>0</v>
      </c>
      <c r="BZ114" s="23">
        <f t="shared" ca="1" si="184"/>
        <v>125760</v>
      </c>
      <c r="CA114" s="23">
        <f t="shared" ca="1" si="185"/>
        <v>0</v>
      </c>
      <c r="CB114" s="23">
        <f t="shared" ca="1" si="210"/>
        <v>115200</v>
      </c>
      <c r="CC114" s="23">
        <f t="shared" ca="1" si="211"/>
        <v>0</v>
      </c>
      <c r="CD114" s="23">
        <f t="shared" ca="1" si="240"/>
        <v>120000</v>
      </c>
      <c r="CE114" s="23">
        <f t="shared" ca="1" si="241"/>
        <v>0</v>
      </c>
      <c r="CF114" s="228">
        <f t="shared" ca="1" si="160"/>
        <v>125760</v>
      </c>
      <c r="CG114" s="224">
        <f t="shared" ca="1" si="161"/>
        <v>240960</v>
      </c>
      <c r="CH114" s="228">
        <f t="shared" ca="1" si="162"/>
        <v>360960</v>
      </c>
      <c r="CI114" s="23">
        <f t="shared" ca="1" si="163"/>
        <v>0</v>
      </c>
      <c r="CJ114" s="23">
        <f t="shared" ca="1" si="164"/>
        <v>0</v>
      </c>
      <c r="CK114" s="23">
        <f t="shared" ca="1" si="168"/>
        <v>0</v>
      </c>
      <c r="CL114" s="23">
        <f t="shared" ca="1" si="169"/>
        <v>0</v>
      </c>
      <c r="CM114" s="23">
        <f t="shared" ca="1" si="174"/>
        <v>0</v>
      </c>
      <c r="CN114" s="23">
        <f t="shared" ca="1" si="175"/>
        <v>0</v>
      </c>
      <c r="CO114" s="23">
        <f t="shared" ca="1" si="182"/>
        <v>0</v>
      </c>
      <c r="CP114" s="23">
        <f t="shared" ca="1" si="183"/>
        <v>0</v>
      </c>
      <c r="CQ114" s="23">
        <f t="shared" ca="1" si="188"/>
        <v>0</v>
      </c>
      <c r="CR114" s="23">
        <f t="shared" ca="1" si="189"/>
        <v>0</v>
      </c>
      <c r="CS114" s="23">
        <f t="shared" ca="1" si="190"/>
        <v>0</v>
      </c>
      <c r="CT114" s="23">
        <f t="shared" ca="1" si="191"/>
        <v>0</v>
      </c>
      <c r="CU114" s="23">
        <f t="shared" ca="1" si="196"/>
        <v>0</v>
      </c>
      <c r="CV114" s="23">
        <f t="shared" ca="1" si="197"/>
        <v>0</v>
      </c>
      <c r="CW114" s="23">
        <f t="shared" ca="1" si="234"/>
        <v>0</v>
      </c>
      <c r="CX114" s="23">
        <f t="shared" ca="1" si="235"/>
        <v>0</v>
      </c>
      <c r="CY114" s="23">
        <f t="shared" ca="1" si="198"/>
        <v>0</v>
      </c>
      <c r="CZ114" s="23">
        <f t="shared" ca="1" si="199"/>
        <v>0</v>
      </c>
      <c r="DA114" s="23">
        <f t="shared" ca="1" si="212"/>
        <v>0</v>
      </c>
      <c r="DB114" s="23">
        <f t="shared" ca="1" si="213"/>
        <v>0</v>
      </c>
      <c r="DC114" s="23"/>
      <c r="DD114" s="23"/>
      <c r="DE114" s="23">
        <f t="shared" ca="1" si="214"/>
        <v>0</v>
      </c>
      <c r="DF114" s="23">
        <f t="shared" ca="1" si="215"/>
        <v>0</v>
      </c>
      <c r="DG114" s="23">
        <f t="shared" ca="1" si="220"/>
        <v>0</v>
      </c>
      <c r="DH114" s="23">
        <f t="shared" ca="1" si="221"/>
        <v>0</v>
      </c>
      <c r="DI114" s="23">
        <f t="shared" ca="1" si="230"/>
        <v>0</v>
      </c>
      <c r="DJ114" s="23">
        <f t="shared" ca="1" si="231"/>
        <v>0</v>
      </c>
      <c r="DK114" s="23">
        <f t="shared" ca="1" si="238"/>
        <v>0</v>
      </c>
      <c r="DL114" s="23">
        <f t="shared" ca="1" si="239"/>
        <v>0</v>
      </c>
      <c r="DM114" s="23">
        <f t="shared" ca="1" si="242"/>
        <v>0</v>
      </c>
      <c r="DN114" s="23">
        <f t="shared" ca="1" si="243"/>
        <v>0</v>
      </c>
      <c r="DO114" s="23">
        <f t="shared" ca="1" si="244"/>
        <v>0</v>
      </c>
      <c r="DP114" s="23">
        <f t="shared" ca="1" si="245"/>
        <v>0</v>
      </c>
      <c r="DQ114" s="23">
        <f t="shared" ca="1" si="133"/>
        <v>0</v>
      </c>
      <c r="DR114" s="23">
        <f t="shared" ca="1" si="134"/>
        <v>0</v>
      </c>
      <c r="DS114" s="228">
        <f t="shared" ca="1" si="165"/>
        <v>0</v>
      </c>
      <c r="DT114" s="93">
        <f t="shared" ca="1" si="166"/>
        <v>0</v>
      </c>
      <c r="DU114" s="228">
        <f t="shared" ca="1" si="167"/>
        <v>0</v>
      </c>
      <c r="DZ114" s="23">
        <f t="shared" ca="1" si="192"/>
        <v>0</v>
      </c>
      <c r="EA114" s="23">
        <f t="shared" ca="1" si="193"/>
        <v>0</v>
      </c>
      <c r="EB114" s="23">
        <f t="shared" ca="1" si="200"/>
        <v>0</v>
      </c>
      <c r="EC114" s="23">
        <f t="shared" ca="1" si="201"/>
        <v>0</v>
      </c>
      <c r="ED114" s="23">
        <f t="shared" ca="1" si="222"/>
        <v>0</v>
      </c>
      <c r="EE114" s="23">
        <f t="shared" ca="1" si="223"/>
        <v>0</v>
      </c>
      <c r="EF114" s="23">
        <f t="shared" ca="1" si="250"/>
        <v>0</v>
      </c>
      <c r="EG114" s="23">
        <f t="shared" ca="1" si="251"/>
        <v>0</v>
      </c>
      <c r="EH114" s="23">
        <f t="shared" ca="1" si="232"/>
        <v>0</v>
      </c>
      <c r="EI114" s="23">
        <f t="shared" ca="1" si="233"/>
        <v>0</v>
      </c>
      <c r="EJ114" s="23">
        <f t="shared" ca="1" si="246"/>
        <v>0</v>
      </c>
      <c r="EK114" s="23">
        <f t="shared" ca="1" si="247"/>
        <v>0</v>
      </c>
      <c r="EL114" s="23">
        <f t="shared" ca="1" si="131"/>
        <v>0</v>
      </c>
      <c r="EM114" s="23">
        <f t="shared" ca="1" si="132"/>
        <v>0</v>
      </c>
      <c r="EN114" s="228">
        <f t="shared" ca="1" si="151"/>
        <v>0</v>
      </c>
      <c r="EO114" s="93">
        <f t="shared" ca="1" si="152"/>
        <v>0</v>
      </c>
      <c r="EP114" s="93">
        <f t="shared" ca="1" si="153"/>
        <v>0</v>
      </c>
    </row>
    <row r="115" spans="1:146" x14ac:dyDescent="0.2">
      <c r="A115" s="172">
        <f ca="1">VLOOKUP($D115,Curves!$A$2:$I$1700,9)</f>
        <v>6.0036848293074999E-2</v>
      </c>
      <c r="B115" s="86">
        <f t="shared" ca="1" si="136"/>
        <v>0.59123725627408874</v>
      </c>
      <c r="C115" s="86">
        <f t="shared" si="137"/>
        <v>31</v>
      </c>
      <c r="D115" s="139">
        <v>40148</v>
      </c>
      <c r="E115" s="173">
        <f ca="1">VLOOKUP($D115,Curves!$A$2:$H$1700,2)*$B115</f>
        <v>2.6493341453641914</v>
      </c>
      <c r="F115" s="172">
        <f ca="1">VLOOKUP($D115,Curves!$A$2:$H$1700,3)*$B115</f>
        <v>0.30744337326252613</v>
      </c>
      <c r="G115" s="172">
        <f ca="1">VLOOKUP($D115,Curves!$A$2:$H$1700,7)*$B115</f>
        <v>-0.11233507869207686</v>
      </c>
      <c r="H115" s="172">
        <f ca="1">VLOOKUP($D115,Curves!$A$2:$H$1700,5)*$B115</f>
        <v>5.9123725627408877E-3</v>
      </c>
      <c r="I115" s="172">
        <f ca="1">VLOOKUP($D115,Curves!$A$2:$H$1700,4)*$B115</f>
        <v>-0.17145880431948574</v>
      </c>
      <c r="J115" s="174">
        <f ca="1">VLOOKUP($D115,Curves!$A$2:$H$1700,8)*$B115</f>
        <v>0</v>
      </c>
      <c r="K115" s="172">
        <f t="shared" ca="1" si="138"/>
        <v>20.584065057835293</v>
      </c>
      <c r="L115" s="140">
        <f ca="1">VLOOKUP($D115,Curves!$N$2:$T$2600,2)*$B115</f>
        <v>11.830007137062614</v>
      </c>
      <c r="M115" s="141">
        <f ca="1">VLOOKUP($D115,Curves!$N$2:$T$2600,3)*$B115</f>
        <v>5.9150035685313069</v>
      </c>
      <c r="N115" s="181">
        <f t="shared" ca="1" si="139"/>
        <v>0</v>
      </c>
      <c r="O115" s="182">
        <f t="shared" ca="1" si="140"/>
        <v>0</v>
      </c>
      <c r="P115" s="173">
        <f t="shared" ca="1" si="135"/>
        <v>21.870006090231435</v>
      </c>
      <c r="Q115" s="140">
        <f ca="1">VLOOKUP($D115,Curves!$N$2:$T$2600,4)*$B115</f>
        <v>11.830007137062614</v>
      </c>
      <c r="R115" s="141">
        <f ca="1">VLOOKUP($D115,Curves!$N$2:$T$2600,5)*$B115</f>
        <v>5.9150035685313069</v>
      </c>
      <c r="S115" s="181">
        <f t="shared" ca="1" si="141"/>
        <v>0</v>
      </c>
      <c r="T115" s="182">
        <f t="shared" ca="1" si="142"/>
        <v>0</v>
      </c>
      <c r="U115" s="151">
        <f t="shared" ca="1" si="143"/>
        <v>21.02749300004086</v>
      </c>
      <c r="V115" s="151">
        <f t="shared" ca="1" si="144"/>
        <v>21.914348884451993</v>
      </c>
      <c r="W115" s="151">
        <f t="shared" ca="1" si="145"/>
        <v>20.584065057835293</v>
      </c>
      <c r="X115" s="343">
        <f ca="1">VLOOKUP($D115,[2]CurveFetch!$D$8:$S$13000,16,0)*$B115</f>
        <v>11.830007137062614</v>
      </c>
      <c r="Y115" s="141">
        <f ca="1">VLOOKUP($D115,Curves!$N$2:$T$2600,7)*$B115</f>
        <v>5.9150035685313069</v>
      </c>
      <c r="Z115" s="200">
        <f t="shared" ca="1" si="146"/>
        <v>0</v>
      </c>
      <c r="AA115" s="181">
        <f t="shared" ca="1" si="147"/>
        <v>0</v>
      </c>
      <c r="AB115" s="181">
        <f t="shared" ca="1" si="148"/>
        <v>0</v>
      </c>
      <c r="AC115" s="181">
        <f t="shared" ca="1" si="148"/>
        <v>0</v>
      </c>
      <c r="AD115" s="181">
        <f t="shared" ca="1" si="149"/>
        <v>0</v>
      </c>
      <c r="AE115" s="182">
        <f t="shared" ca="1" si="150"/>
        <v>0</v>
      </c>
      <c r="AF115" s="23">
        <f t="shared" ca="1" si="176"/>
        <v>0</v>
      </c>
      <c r="AG115" s="23">
        <f t="shared" ca="1" si="177"/>
        <v>0</v>
      </c>
      <c r="AH115" s="23">
        <f t="shared" ca="1" si="194"/>
        <v>0</v>
      </c>
      <c r="AI115" s="23">
        <f t="shared" ca="1" si="195"/>
        <v>0</v>
      </c>
      <c r="AJ115" s="23">
        <f t="shared" ca="1" si="206"/>
        <v>0</v>
      </c>
      <c r="AK115" s="23">
        <f t="shared" ca="1" si="207"/>
        <v>0</v>
      </c>
      <c r="AL115" s="23">
        <f t="shared" ca="1" si="216"/>
        <v>0</v>
      </c>
      <c r="AM115" s="23">
        <f t="shared" ca="1" si="217"/>
        <v>0</v>
      </c>
      <c r="AN115" s="23">
        <f t="shared" ca="1" si="224"/>
        <v>0</v>
      </c>
      <c r="AO115" s="23">
        <f t="shared" ca="1" si="225"/>
        <v>0</v>
      </c>
      <c r="AP115" s="23">
        <f t="shared" ca="1" si="218"/>
        <v>0</v>
      </c>
      <c r="AQ115" s="23">
        <f t="shared" ca="1" si="219"/>
        <v>0</v>
      </c>
      <c r="AR115" s="23">
        <f t="shared" ca="1" si="228"/>
        <v>0</v>
      </c>
      <c r="AS115" s="23">
        <f t="shared" ca="1" si="229"/>
        <v>0</v>
      </c>
      <c r="AT115" s="23">
        <f t="shared" ca="1" si="248"/>
        <v>0</v>
      </c>
      <c r="AU115" s="23">
        <f t="shared" ca="1" si="249"/>
        <v>0</v>
      </c>
      <c r="AV115" s="228">
        <f t="shared" ca="1" si="154"/>
        <v>0</v>
      </c>
      <c r="AW115" s="26">
        <f t="shared" ca="1" si="155"/>
        <v>0</v>
      </c>
      <c r="AX115" s="228">
        <f t="shared" ca="1" si="156"/>
        <v>0</v>
      </c>
      <c r="AY115" s="23">
        <f t="shared" ca="1" si="170"/>
        <v>0</v>
      </c>
      <c r="AZ115" s="23">
        <f t="shared" ca="1" si="171"/>
        <v>0</v>
      </c>
      <c r="BA115" s="23">
        <f t="shared" ca="1" si="178"/>
        <v>0</v>
      </c>
      <c r="BB115" s="23">
        <f t="shared" ca="1" si="179"/>
        <v>0</v>
      </c>
      <c r="BC115" s="23">
        <f t="shared" ca="1" si="172"/>
        <v>0</v>
      </c>
      <c r="BD115" s="23">
        <f t="shared" ca="1" si="173"/>
        <v>0</v>
      </c>
      <c r="BE115" s="23">
        <f t="shared" ca="1" si="180"/>
        <v>0</v>
      </c>
      <c r="BF115" s="23">
        <f t="shared" ca="1" si="181"/>
        <v>0</v>
      </c>
      <c r="BG115" s="23">
        <f t="shared" ca="1" si="186"/>
        <v>0</v>
      </c>
      <c r="BH115" s="23">
        <f t="shared" ca="1" si="187"/>
        <v>0</v>
      </c>
      <c r="BI115" s="23">
        <f t="shared" ca="1" si="202"/>
        <v>0</v>
      </c>
      <c r="BJ115" s="23">
        <f t="shared" ca="1" si="203"/>
        <v>0</v>
      </c>
      <c r="BK115" s="23">
        <f t="shared" ca="1" si="204"/>
        <v>0</v>
      </c>
      <c r="BL115" s="23">
        <f t="shared" ca="1" si="205"/>
        <v>0</v>
      </c>
      <c r="BM115" s="23">
        <f t="shared" ca="1" si="208"/>
        <v>0</v>
      </c>
      <c r="BN115" s="23">
        <f t="shared" ca="1" si="209"/>
        <v>0</v>
      </c>
      <c r="BO115" s="23">
        <f t="shared" ca="1" si="226"/>
        <v>0</v>
      </c>
      <c r="BP115" s="23">
        <f t="shared" ca="1" si="227"/>
        <v>0</v>
      </c>
      <c r="BQ115" s="23">
        <f t="shared" ca="1" si="236"/>
        <v>0</v>
      </c>
      <c r="BR115" s="23">
        <f t="shared" ca="1" si="237"/>
        <v>0</v>
      </c>
      <c r="BS115" s="23">
        <f t="shared" ca="1" si="252"/>
        <v>0</v>
      </c>
      <c r="BT115" s="23">
        <f t="shared" ca="1" si="253"/>
        <v>0</v>
      </c>
      <c r="BU115" s="23">
        <f t="shared" ca="1" si="129"/>
        <v>0</v>
      </c>
      <c r="BV115" s="23">
        <f t="shared" ca="1" si="130"/>
        <v>0</v>
      </c>
      <c r="BW115" s="389">
        <f t="shared" ca="1" si="157"/>
        <v>0</v>
      </c>
      <c r="BX115" s="224">
        <f t="shared" ca="1" si="158"/>
        <v>0</v>
      </c>
      <c r="BY115" s="93">
        <f t="shared" ca="1" si="159"/>
        <v>0</v>
      </c>
      <c r="BZ115" s="23">
        <f t="shared" ca="1" si="184"/>
        <v>0</v>
      </c>
      <c r="CA115" s="23">
        <f t="shared" ca="1" si="185"/>
        <v>0</v>
      </c>
      <c r="CB115" s="23">
        <f t="shared" ca="1" si="210"/>
        <v>0</v>
      </c>
      <c r="CC115" s="23">
        <f t="shared" ca="1" si="211"/>
        <v>0</v>
      </c>
      <c r="CD115" s="23">
        <f t="shared" ca="1" si="240"/>
        <v>0</v>
      </c>
      <c r="CE115" s="23">
        <f t="shared" ca="1" si="241"/>
        <v>0</v>
      </c>
      <c r="CF115" s="228">
        <f t="shared" ca="1" si="160"/>
        <v>0</v>
      </c>
      <c r="CG115" s="224">
        <f t="shared" ca="1" si="161"/>
        <v>0</v>
      </c>
      <c r="CH115" s="228">
        <f t="shared" ca="1" si="162"/>
        <v>0</v>
      </c>
      <c r="CI115" s="23">
        <f t="shared" ca="1" si="163"/>
        <v>0</v>
      </c>
      <c r="CJ115" s="23">
        <f t="shared" ca="1" si="164"/>
        <v>0</v>
      </c>
      <c r="CK115" s="23">
        <f t="shared" ca="1" si="168"/>
        <v>0</v>
      </c>
      <c r="CL115" s="23">
        <f t="shared" ca="1" si="169"/>
        <v>0</v>
      </c>
      <c r="CM115" s="23">
        <f t="shared" ca="1" si="174"/>
        <v>0</v>
      </c>
      <c r="CN115" s="23">
        <f t="shared" ca="1" si="175"/>
        <v>0</v>
      </c>
      <c r="CO115" s="23">
        <f t="shared" ca="1" si="182"/>
        <v>0</v>
      </c>
      <c r="CP115" s="23">
        <f t="shared" ca="1" si="183"/>
        <v>0</v>
      </c>
      <c r="CQ115" s="23">
        <f t="shared" ca="1" si="188"/>
        <v>0</v>
      </c>
      <c r="CR115" s="23">
        <f t="shared" ca="1" si="189"/>
        <v>0</v>
      </c>
      <c r="CS115" s="23">
        <f t="shared" ca="1" si="190"/>
        <v>0</v>
      </c>
      <c r="CT115" s="23">
        <f t="shared" ca="1" si="191"/>
        <v>0</v>
      </c>
      <c r="CU115" s="23">
        <f t="shared" ca="1" si="196"/>
        <v>0</v>
      </c>
      <c r="CV115" s="23">
        <f t="shared" ca="1" si="197"/>
        <v>0</v>
      </c>
      <c r="CW115" s="23">
        <f t="shared" ca="1" si="234"/>
        <v>0</v>
      </c>
      <c r="CX115" s="23">
        <f t="shared" ca="1" si="235"/>
        <v>0</v>
      </c>
      <c r="CY115" s="23">
        <f t="shared" ca="1" si="198"/>
        <v>0</v>
      </c>
      <c r="CZ115" s="23">
        <f t="shared" ca="1" si="199"/>
        <v>0</v>
      </c>
      <c r="DA115" s="23">
        <f t="shared" ca="1" si="212"/>
        <v>0</v>
      </c>
      <c r="DB115" s="23">
        <f t="shared" ca="1" si="213"/>
        <v>0</v>
      </c>
      <c r="DC115" s="23"/>
      <c r="DD115" s="23"/>
      <c r="DE115" s="23">
        <f t="shared" ca="1" si="214"/>
        <v>0</v>
      </c>
      <c r="DF115" s="23">
        <f t="shared" ca="1" si="215"/>
        <v>0</v>
      </c>
      <c r="DG115" s="23">
        <f t="shared" ca="1" si="220"/>
        <v>0</v>
      </c>
      <c r="DH115" s="23">
        <f t="shared" ca="1" si="221"/>
        <v>0</v>
      </c>
      <c r="DI115" s="23">
        <f t="shared" ca="1" si="230"/>
        <v>0</v>
      </c>
      <c r="DJ115" s="23">
        <f t="shared" ca="1" si="231"/>
        <v>0</v>
      </c>
      <c r="DK115" s="23">
        <f t="shared" ca="1" si="238"/>
        <v>0</v>
      </c>
      <c r="DL115" s="23">
        <f t="shared" ca="1" si="239"/>
        <v>0</v>
      </c>
      <c r="DM115" s="23">
        <f t="shared" ca="1" si="242"/>
        <v>0</v>
      </c>
      <c r="DN115" s="23">
        <f t="shared" ca="1" si="243"/>
        <v>0</v>
      </c>
      <c r="DO115" s="23">
        <f t="shared" ca="1" si="244"/>
        <v>0</v>
      </c>
      <c r="DP115" s="23">
        <f t="shared" ca="1" si="245"/>
        <v>0</v>
      </c>
      <c r="DQ115" s="23">
        <f t="shared" ca="1" si="133"/>
        <v>0</v>
      </c>
      <c r="DR115" s="23">
        <f t="shared" ca="1" si="134"/>
        <v>0</v>
      </c>
      <c r="DS115" s="228">
        <f t="shared" ca="1" si="165"/>
        <v>0</v>
      </c>
      <c r="DT115" s="93">
        <f t="shared" ca="1" si="166"/>
        <v>0</v>
      </c>
      <c r="DU115" s="228">
        <f t="shared" ca="1" si="167"/>
        <v>0</v>
      </c>
      <c r="DZ115" s="23">
        <f t="shared" ca="1" si="192"/>
        <v>0</v>
      </c>
      <c r="EA115" s="23">
        <f t="shared" ca="1" si="193"/>
        <v>0</v>
      </c>
      <c r="EB115" s="23">
        <f t="shared" ca="1" si="200"/>
        <v>0</v>
      </c>
      <c r="EC115" s="23">
        <f t="shared" ca="1" si="201"/>
        <v>0</v>
      </c>
      <c r="ED115" s="23">
        <f t="shared" ca="1" si="222"/>
        <v>0</v>
      </c>
      <c r="EE115" s="23">
        <f t="shared" ca="1" si="223"/>
        <v>0</v>
      </c>
      <c r="EF115" s="23">
        <f t="shared" ca="1" si="250"/>
        <v>0</v>
      </c>
      <c r="EG115" s="23">
        <f t="shared" ca="1" si="251"/>
        <v>0</v>
      </c>
      <c r="EH115" s="23">
        <f t="shared" ca="1" si="232"/>
        <v>0</v>
      </c>
      <c r="EI115" s="23">
        <f t="shared" ca="1" si="233"/>
        <v>0</v>
      </c>
      <c r="EJ115" s="23">
        <f t="shared" ca="1" si="246"/>
        <v>0</v>
      </c>
      <c r="EK115" s="23">
        <f t="shared" ca="1" si="247"/>
        <v>0</v>
      </c>
      <c r="EL115" s="23">
        <f t="shared" ca="1" si="131"/>
        <v>0</v>
      </c>
      <c r="EM115" s="23">
        <f t="shared" ca="1" si="132"/>
        <v>0</v>
      </c>
      <c r="EN115" s="228">
        <f t="shared" ca="1" si="151"/>
        <v>0</v>
      </c>
      <c r="EO115" s="93">
        <f t="shared" ca="1" si="152"/>
        <v>0</v>
      </c>
      <c r="EP115" s="93">
        <f t="shared" ca="1" si="153"/>
        <v>0</v>
      </c>
    </row>
    <row r="116" spans="1:146" x14ac:dyDescent="0.2">
      <c r="A116" s="172">
        <f ca="1">VLOOKUP($D116,Curves!$A$2:$I$1700,9)</f>
        <v>6.0085574139256998E-2</v>
      </c>
      <c r="B116" s="86">
        <f t="shared" ca="1" si="136"/>
        <v>0.58802681386670752</v>
      </c>
      <c r="C116" s="86">
        <f t="shared" si="137"/>
        <v>31</v>
      </c>
      <c r="D116" s="139">
        <v>40179</v>
      </c>
      <c r="E116" s="173">
        <f ca="1">VLOOKUP($D116,Curves!$A$2:$H$1700,2)*$B116</f>
        <v>2.7137437459948552</v>
      </c>
      <c r="F116" s="172">
        <f ca="1">VLOOKUP($D116,Curves!$A$2:$H$1700,3)*$B116</f>
        <v>0.3057739432106879</v>
      </c>
      <c r="G116" s="172">
        <f ca="1">VLOOKUP($D116,Curves!$A$2:$H$1700,7)*$B116</f>
        <v>-0.11172509463467444</v>
      </c>
      <c r="H116" s="172">
        <f ca="1">VLOOKUP($D116,Curves!$A$2:$H$1700,5)*$B116</f>
        <v>5.8802681386670753E-3</v>
      </c>
      <c r="I116" s="172">
        <f ca="1">VLOOKUP($D116,Curves!$A$2:$H$1700,4)*$B116</f>
        <v>-0.17052777602134517</v>
      </c>
      <c r="J116" s="174">
        <f ca="1">VLOOKUP($D116,Curves!$A$2:$H$1700,8)*$B116</f>
        <v>0</v>
      </c>
      <c r="K116" s="172">
        <f t="shared" ca="1" si="138"/>
        <v>21.074119774801325</v>
      </c>
      <c r="L116" s="140">
        <f ca="1">VLOOKUP($D116,Curves!$N$2:$T$2600,2)*$B116</f>
        <v>30.585861907188473</v>
      </c>
      <c r="M116" s="141">
        <f ca="1">VLOOKUP($D116,Curves!$N$2:$T$2600,3)*$B116</f>
        <v>15.292930953594237</v>
      </c>
      <c r="N116" s="181">
        <f t="shared" ca="1" si="139"/>
        <v>1</v>
      </c>
      <c r="O116" s="182">
        <f t="shared" ca="1" si="140"/>
        <v>0</v>
      </c>
      <c r="P116" s="173">
        <f t="shared" ca="1" si="135"/>
        <v>22.353078094961415</v>
      </c>
      <c r="Q116" s="140">
        <f ca="1">VLOOKUP($D116,Curves!$N$2:$T$2600,4)*$B116</f>
        <v>30.585861907188473</v>
      </c>
      <c r="R116" s="141">
        <f ca="1">VLOOKUP($D116,Curves!$N$2:$T$2600,5)*$B116</f>
        <v>15.292930953594237</v>
      </c>
      <c r="S116" s="181">
        <f t="shared" ca="1" si="141"/>
        <v>1</v>
      </c>
      <c r="T116" s="182">
        <f t="shared" ca="1" si="142"/>
        <v>0</v>
      </c>
      <c r="U116" s="151">
        <f t="shared" ca="1" si="143"/>
        <v>21.515139885201354</v>
      </c>
      <c r="V116" s="151">
        <f t="shared" ca="1" si="144"/>
        <v>22.397180106001418</v>
      </c>
      <c r="W116" s="151">
        <f t="shared" ca="1" si="145"/>
        <v>21.074119774801325</v>
      </c>
      <c r="X116" s="343">
        <f ca="1">VLOOKUP($D116,[2]CurveFetch!$D$8:$S$13000,16,0)*$B116</f>
        <v>30.585861907188473</v>
      </c>
      <c r="Y116" s="141">
        <f ca="1">VLOOKUP($D116,Curves!$N$2:$T$2600,7)*$B116</f>
        <v>15.292930953594237</v>
      </c>
      <c r="Z116" s="200">
        <f t="shared" ca="1" si="146"/>
        <v>1</v>
      </c>
      <c r="AA116" s="181">
        <f t="shared" ca="1" si="147"/>
        <v>0</v>
      </c>
      <c r="AB116" s="181">
        <f t="shared" ca="1" si="148"/>
        <v>1</v>
      </c>
      <c r="AC116" s="181">
        <f t="shared" ca="1" si="148"/>
        <v>1</v>
      </c>
      <c r="AD116" s="181">
        <f t="shared" ca="1" si="149"/>
        <v>1</v>
      </c>
      <c r="AE116" s="182">
        <f t="shared" ca="1" si="150"/>
        <v>0</v>
      </c>
      <c r="AF116" s="23">
        <f t="shared" ca="1" si="176"/>
        <v>5880</v>
      </c>
      <c r="AG116" s="23">
        <f t="shared" ca="1" si="177"/>
        <v>0</v>
      </c>
      <c r="AH116" s="23">
        <f t="shared" ca="1" si="194"/>
        <v>48000</v>
      </c>
      <c r="AI116" s="23">
        <f t="shared" ca="1" si="195"/>
        <v>0</v>
      </c>
      <c r="AJ116" s="23">
        <f t="shared" ca="1" si="206"/>
        <v>54000</v>
      </c>
      <c r="AK116" s="23">
        <f t="shared" ca="1" si="207"/>
        <v>0</v>
      </c>
      <c r="AL116" s="23">
        <f t="shared" ca="1" si="216"/>
        <v>60000</v>
      </c>
      <c r="AM116" s="23">
        <f t="shared" ca="1" si="217"/>
        <v>0</v>
      </c>
      <c r="AN116" s="23">
        <f t="shared" ca="1" si="224"/>
        <v>60000</v>
      </c>
      <c r="AO116" s="23">
        <f t="shared" ca="1" si="225"/>
        <v>0</v>
      </c>
      <c r="AP116" s="23">
        <f t="shared" ca="1" si="218"/>
        <v>86400</v>
      </c>
      <c r="AQ116" s="23">
        <f t="shared" ca="1" si="219"/>
        <v>0</v>
      </c>
      <c r="AR116" s="23">
        <f t="shared" ca="1" si="228"/>
        <v>61200</v>
      </c>
      <c r="AS116" s="23">
        <f t="shared" ca="1" si="229"/>
        <v>0</v>
      </c>
      <c r="AT116" s="23">
        <f t="shared" ca="1" si="248"/>
        <v>132000</v>
      </c>
      <c r="AU116" s="23">
        <f t="shared" ca="1" si="249"/>
        <v>0</v>
      </c>
      <c r="AV116" s="228">
        <f t="shared" ca="1" si="154"/>
        <v>152280</v>
      </c>
      <c r="AW116" s="26">
        <f t="shared" ca="1" si="155"/>
        <v>447480</v>
      </c>
      <c r="AX116" s="228">
        <f t="shared" ca="1" si="156"/>
        <v>507480</v>
      </c>
      <c r="AY116" s="23">
        <f t="shared" ca="1" si="170"/>
        <v>62400</v>
      </c>
      <c r="AZ116" s="23">
        <f t="shared" ca="1" si="171"/>
        <v>0</v>
      </c>
      <c r="BA116" s="23">
        <f t="shared" ca="1" si="178"/>
        <v>60000</v>
      </c>
      <c r="BB116" s="23">
        <f t="shared" ca="1" si="179"/>
        <v>0</v>
      </c>
      <c r="BC116" s="23">
        <f t="shared" ca="1" si="172"/>
        <v>10560</v>
      </c>
      <c r="BD116" s="23">
        <f t="shared" ca="1" si="173"/>
        <v>0</v>
      </c>
      <c r="BE116" s="23">
        <f t="shared" ca="1" si="180"/>
        <v>6120</v>
      </c>
      <c r="BF116" s="23">
        <f t="shared" ca="1" si="181"/>
        <v>0</v>
      </c>
      <c r="BG116" s="23">
        <f t="shared" ca="1" si="186"/>
        <v>20400</v>
      </c>
      <c r="BH116" s="23">
        <f t="shared" ca="1" si="187"/>
        <v>0</v>
      </c>
      <c r="BI116" s="23">
        <f t="shared" ca="1" si="202"/>
        <v>105600</v>
      </c>
      <c r="BJ116" s="23">
        <f t="shared" ca="1" si="203"/>
        <v>0</v>
      </c>
      <c r="BK116" s="23">
        <f t="shared" ca="1" si="204"/>
        <v>127200</v>
      </c>
      <c r="BL116" s="23">
        <f t="shared" ca="1" si="205"/>
        <v>0</v>
      </c>
      <c r="BM116" s="23">
        <f t="shared" ca="1" si="208"/>
        <v>60000</v>
      </c>
      <c r="BN116" s="23">
        <f t="shared" ca="1" si="209"/>
        <v>0</v>
      </c>
      <c r="BO116" s="23">
        <f t="shared" ca="1" si="226"/>
        <v>63600</v>
      </c>
      <c r="BP116" s="23">
        <f t="shared" ca="1" si="227"/>
        <v>0</v>
      </c>
      <c r="BQ116" s="23">
        <f t="shared" ca="1" si="236"/>
        <v>62400</v>
      </c>
      <c r="BR116" s="23">
        <f t="shared" ca="1" si="237"/>
        <v>0</v>
      </c>
      <c r="BS116" s="23">
        <f t="shared" ca="1" si="252"/>
        <v>132000</v>
      </c>
      <c r="BT116" s="23">
        <f t="shared" ca="1" si="253"/>
        <v>0</v>
      </c>
      <c r="BU116" s="23">
        <f t="shared" ca="1" si="129"/>
        <v>120000</v>
      </c>
      <c r="BV116" s="23">
        <f t="shared" ca="1" si="130"/>
        <v>0</v>
      </c>
      <c r="BW116" s="389">
        <f t="shared" ca="1" si="157"/>
        <v>371880</v>
      </c>
      <c r="BX116" s="224">
        <f t="shared" ca="1" si="158"/>
        <v>623880</v>
      </c>
      <c r="BY116" s="93">
        <f t="shared" ca="1" si="159"/>
        <v>830280</v>
      </c>
      <c r="BZ116" s="23">
        <f t="shared" ca="1" si="184"/>
        <v>125760</v>
      </c>
      <c r="CA116" s="23">
        <f t="shared" ca="1" si="185"/>
        <v>0</v>
      </c>
      <c r="CB116" s="23">
        <f t="shared" ca="1" si="210"/>
        <v>115200</v>
      </c>
      <c r="CC116" s="23">
        <f t="shared" ca="1" si="211"/>
        <v>0</v>
      </c>
      <c r="CD116" s="23">
        <f t="shared" ca="1" si="240"/>
        <v>120000</v>
      </c>
      <c r="CE116" s="23">
        <f t="shared" ca="1" si="241"/>
        <v>0</v>
      </c>
      <c r="CF116" s="228">
        <f t="shared" ca="1" si="160"/>
        <v>125760</v>
      </c>
      <c r="CG116" s="224">
        <f t="shared" ca="1" si="161"/>
        <v>240960</v>
      </c>
      <c r="CH116" s="228">
        <f t="shared" ca="1" si="162"/>
        <v>360960</v>
      </c>
      <c r="CI116" s="23">
        <f t="shared" ca="1" si="163"/>
        <v>65400</v>
      </c>
      <c r="CJ116" s="23">
        <f t="shared" ca="1" si="164"/>
        <v>32700</v>
      </c>
      <c r="CK116" s="23">
        <f t="shared" ca="1" si="168"/>
        <v>62400</v>
      </c>
      <c r="CL116" s="23">
        <f t="shared" ca="1" si="169"/>
        <v>31200</v>
      </c>
      <c r="CM116" s="23">
        <f t="shared" ca="1" si="174"/>
        <v>60000</v>
      </c>
      <c r="CN116" s="23">
        <f t="shared" ca="1" si="175"/>
        <v>30000</v>
      </c>
      <c r="CO116" s="23">
        <f t="shared" ca="1" si="182"/>
        <v>8400</v>
      </c>
      <c r="CP116" s="23">
        <f t="shared" ca="1" si="183"/>
        <v>4200</v>
      </c>
      <c r="CQ116" s="23">
        <f t="shared" ca="1" si="188"/>
        <v>27000</v>
      </c>
      <c r="CR116" s="23">
        <f t="shared" ca="1" si="189"/>
        <v>13500</v>
      </c>
      <c r="CS116" s="23">
        <f t="shared" ca="1" si="190"/>
        <v>15600</v>
      </c>
      <c r="CT116" s="23">
        <f t="shared" ca="1" si="191"/>
        <v>7800</v>
      </c>
      <c r="CU116" s="23">
        <f t="shared" ca="1" si="196"/>
        <v>42000</v>
      </c>
      <c r="CV116" s="23">
        <f t="shared" ca="1" si="197"/>
        <v>21000</v>
      </c>
      <c r="CW116" s="23">
        <f t="shared" ca="1" si="234"/>
        <v>63600</v>
      </c>
      <c r="CX116" s="23">
        <f t="shared" ca="1" si="235"/>
        <v>31800</v>
      </c>
      <c r="CY116" s="23">
        <f t="shared" ca="1" si="198"/>
        <v>72000</v>
      </c>
      <c r="CZ116" s="23">
        <f t="shared" ca="1" si="199"/>
        <v>36000</v>
      </c>
      <c r="DA116" s="23">
        <f t="shared" ca="1" si="212"/>
        <v>99000</v>
      </c>
      <c r="DB116" s="23">
        <f t="shared" ca="1" si="213"/>
        <v>49500</v>
      </c>
      <c r="DC116" s="23"/>
      <c r="DD116" s="23"/>
      <c r="DE116" s="23">
        <f t="shared" ca="1" si="214"/>
        <v>240000</v>
      </c>
      <c r="DF116" s="23">
        <f t="shared" ca="1" si="215"/>
        <v>120000</v>
      </c>
      <c r="DG116" s="23">
        <f t="shared" ca="1" si="220"/>
        <v>120000</v>
      </c>
      <c r="DH116" s="23">
        <f t="shared" ca="1" si="221"/>
        <v>60000</v>
      </c>
      <c r="DI116" s="23">
        <f t="shared" ca="1" si="230"/>
        <v>127200</v>
      </c>
      <c r="DJ116" s="23">
        <f t="shared" ca="1" si="231"/>
        <v>63600</v>
      </c>
      <c r="DK116" s="23">
        <f t="shared" ca="1" si="238"/>
        <v>63600</v>
      </c>
      <c r="DL116" s="23">
        <f t="shared" ca="1" si="239"/>
        <v>31800</v>
      </c>
      <c r="DM116" s="23">
        <f t="shared" ca="1" si="242"/>
        <v>150000</v>
      </c>
      <c r="DN116" s="23">
        <f t="shared" ca="1" si="243"/>
        <v>75000</v>
      </c>
      <c r="DO116" s="23">
        <f t="shared" ca="1" si="244"/>
        <v>66000</v>
      </c>
      <c r="DP116" s="23">
        <f t="shared" ca="1" si="245"/>
        <v>33000</v>
      </c>
      <c r="DQ116" s="23">
        <f t="shared" ca="1" si="133"/>
        <v>129600</v>
      </c>
      <c r="DR116" s="23">
        <f t="shared" ca="1" si="134"/>
        <v>64800</v>
      </c>
      <c r="DS116" s="228">
        <f t="shared" ca="1" si="165"/>
        <v>610200</v>
      </c>
      <c r="DT116" s="93">
        <f t="shared" ca="1" si="166"/>
        <v>1450800</v>
      </c>
      <c r="DU116" s="228">
        <f t="shared" ca="1" si="167"/>
        <v>2117700</v>
      </c>
      <c r="DZ116" s="23">
        <f t="shared" ca="1" si="192"/>
        <v>60000</v>
      </c>
      <c r="EA116" s="23">
        <f t="shared" ca="1" si="193"/>
        <v>30000</v>
      </c>
      <c r="EB116" s="23">
        <f t="shared" ca="1" si="200"/>
        <v>26400</v>
      </c>
      <c r="EC116" s="23">
        <f t="shared" ca="1" si="201"/>
        <v>13200</v>
      </c>
      <c r="ED116" s="23">
        <f t="shared" ca="1" si="222"/>
        <v>120000</v>
      </c>
      <c r="EE116" s="23">
        <f t="shared" ca="1" si="223"/>
        <v>60000</v>
      </c>
      <c r="EF116" s="23">
        <f t="shared" ca="1" si="250"/>
        <v>168000</v>
      </c>
      <c r="EG116" s="23">
        <f t="shared" ca="1" si="251"/>
        <v>84000</v>
      </c>
      <c r="EH116" s="23">
        <f t="shared" ca="1" si="232"/>
        <v>60000</v>
      </c>
      <c r="EI116" s="23">
        <f t="shared" ca="1" si="233"/>
        <v>30000</v>
      </c>
      <c r="EJ116" s="23">
        <f t="shared" ca="1" si="246"/>
        <v>60000</v>
      </c>
      <c r="EK116" s="23">
        <f t="shared" ca="1" si="247"/>
        <v>30000</v>
      </c>
      <c r="EL116" s="23">
        <f t="shared" ca="1" si="131"/>
        <v>120000</v>
      </c>
      <c r="EM116" s="23">
        <f t="shared" ca="1" si="132"/>
        <v>60000</v>
      </c>
      <c r="EN116" s="228">
        <f t="shared" ca="1" si="151"/>
        <v>39600</v>
      </c>
      <c r="EO116" s="93">
        <f t="shared" ca="1" si="152"/>
        <v>489600</v>
      </c>
      <c r="EP116" s="93">
        <f t="shared" ca="1" si="153"/>
        <v>921600</v>
      </c>
    </row>
    <row r="117" spans="1:146" x14ac:dyDescent="0.2">
      <c r="A117" s="172">
        <f ca="1">VLOOKUP($D117,Curves!$A$2:$I$1700,9)</f>
        <v>6.0134299986227997E-2</v>
      </c>
      <c r="B117" s="86">
        <f t="shared" ca="1" si="136"/>
        <v>0.58482911406845406</v>
      </c>
      <c r="C117" s="86">
        <f t="shared" si="137"/>
        <v>28</v>
      </c>
      <c r="D117" s="139">
        <v>40210</v>
      </c>
      <c r="E117" s="173">
        <f ca="1">VLOOKUP($D117,Curves!$A$2:$H$1700,2)*$B117</f>
        <v>2.6369944753346597</v>
      </c>
      <c r="F117" s="172">
        <f ca="1">VLOOKUP($D117,Curves!$A$2:$H$1700,3)*$B117</f>
        <v>0.30411113931559614</v>
      </c>
      <c r="G117" s="172">
        <f ca="1">VLOOKUP($D117,Curves!$A$2:$H$1700,7)*$B117</f>
        <v>-0.11111753167300627</v>
      </c>
      <c r="H117" s="172">
        <f ca="1">VLOOKUP($D117,Curves!$A$2:$H$1700,5)*$B117</f>
        <v>5.8482911406845407E-3</v>
      </c>
      <c r="I117" s="172">
        <f ca="1">VLOOKUP($D117,Curves!$A$2:$H$1700,4)*$B117</f>
        <v>-0.16960044307985167</v>
      </c>
      <c r="J117" s="174">
        <f ca="1">VLOOKUP($D117,Curves!$A$2:$H$1700,8)*$B117</f>
        <v>0</v>
      </c>
      <c r="K117" s="172">
        <f t="shared" ca="1" si="138"/>
        <v>20.505455241911061</v>
      </c>
      <c r="L117" s="140">
        <f ca="1">VLOOKUP($D117,Curves!$N$2:$T$2600,2)*$B117</f>
        <v>24.571244330117658</v>
      </c>
      <c r="M117" s="141">
        <f ca="1">VLOOKUP($D117,Curves!$N$2:$T$2600,3)*$B117</f>
        <v>12.285622165058829</v>
      </c>
      <c r="N117" s="181">
        <f t="shared" ca="1" si="139"/>
        <v>1</v>
      </c>
      <c r="O117" s="182">
        <f t="shared" ca="1" si="140"/>
        <v>0</v>
      </c>
      <c r="P117" s="173">
        <f t="shared" ca="1" si="135"/>
        <v>21.777458565009947</v>
      </c>
      <c r="Q117" s="140">
        <f ca="1">VLOOKUP($D117,Curves!$N$2:$T$2600,4)*$B117</f>
        <v>24.571244330117658</v>
      </c>
      <c r="R117" s="141">
        <f ca="1">VLOOKUP($D117,Curves!$N$2:$T$2600,5)*$B117</f>
        <v>12.285622165058829</v>
      </c>
      <c r="S117" s="181">
        <f t="shared" ca="1" si="141"/>
        <v>1</v>
      </c>
      <c r="T117" s="182">
        <f t="shared" ca="1" si="142"/>
        <v>0</v>
      </c>
      <c r="U117" s="151">
        <f t="shared" ca="1" si="143"/>
        <v>20.944077077462403</v>
      </c>
      <c r="V117" s="151">
        <f t="shared" ca="1" si="144"/>
        <v>21.821320748565082</v>
      </c>
      <c r="W117" s="151">
        <f t="shared" ca="1" si="145"/>
        <v>20.505455241911061</v>
      </c>
      <c r="X117" s="343">
        <f ca="1">VLOOKUP($D117,[2]CurveFetch!$D$8:$S$13000,16,0)*$B117</f>
        <v>24.571244330117658</v>
      </c>
      <c r="Y117" s="141">
        <f ca="1">VLOOKUP($D117,Curves!$N$2:$T$2600,7)*$B117</f>
        <v>12.285622165058829</v>
      </c>
      <c r="Z117" s="200">
        <f t="shared" ca="1" si="146"/>
        <v>1</v>
      </c>
      <c r="AA117" s="181">
        <f t="shared" ca="1" si="147"/>
        <v>0</v>
      </c>
      <c r="AB117" s="181">
        <f t="shared" ca="1" si="148"/>
        <v>1</v>
      </c>
      <c r="AC117" s="181">
        <f t="shared" ca="1" si="148"/>
        <v>1</v>
      </c>
      <c r="AD117" s="181">
        <f t="shared" ca="1" si="149"/>
        <v>1</v>
      </c>
      <c r="AE117" s="182">
        <f t="shared" ca="1" si="150"/>
        <v>0</v>
      </c>
      <c r="AF117" s="23">
        <f t="shared" ca="1" si="176"/>
        <v>5880</v>
      </c>
      <c r="AG117" s="23">
        <f t="shared" ca="1" si="177"/>
        <v>0</v>
      </c>
      <c r="AH117" s="23">
        <f t="shared" ca="1" si="194"/>
        <v>48000</v>
      </c>
      <c r="AI117" s="23">
        <f t="shared" ca="1" si="195"/>
        <v>0</v>
      </c>
      <c r="AJ117" s="23">
        <f t="shared" ca="1" si="206"/>
        <v>54000</v>
      </c>
      <c r="AK117" s="23">
        <f t="shared" ca="1" si="207"/>
        <v>0</v>
      </c>
      <c r="AL117" s="23">
        <f t="shared" ca="1" si="216"/>
        <v>60000</v>
      </c>
      <c r="AM117" s="23">
        <f t="shared" ca="1" si="217"/>
        <v>0</v>
      </c>
      <c r="AN117" s="23">
        <f t="shared" ca="1" si="224"/>
        <v>60000</v>
      </c>
      <c r="AO117" s="23">
        <f t="shared" ca="1" si="225"/>
        <v>0</v>
      </c>
      <c r="AP117" s="23">
        <f t="shared" ca="1" si="218"/>
        <v>86400</v>
      </c>
      <c r="AQ117" s="23">
        <f t="shared" ca="1" si="219"/>
        <v>0</v>
      </c>
      <c r="AR117" s="23">
        <f t="shared" ca="1" si="228"/>
        <v>61200</v>
      </c>
      <c r="AS117" s="23">
        <f t="shared" ca="1" si="229"/>
        <v>0</v>
      </c>
      <c r="AT117" s="23">
        <f t="shared" ca="1" si="248"/>
        <v>132000</v>
      </c>
      <c r="AU117" s="23">
        <f t="shared" ca="1" si="249"/>
        <v>0</v>
      </c>
      <c r="AV117" s="228">
        <f t="shared" ca="1" si="154"/>
        <v>152280</v>
      </c>
      <c r="AW117" s="26">
        <f t="shared" ca="1" si="155"/>
        <v>447480</v>
      </c>
      <c r="AX117" s="228">
        <f t="shared" ca="1" si="156"/>
        <v>507480</v>
      </c>
      <c r="AY117" s="23">
        <f t="shared" ca="1" si="170"/>
        <v>62400</v>
      </c>
      <c r="AZ117" s="23">
        <f t="shared" ca="1" si="171"/>
        <v>0</v>
      </c>
      <c r="BA117" s="23">
        <f t="shared" ca="1" si="178"/>
        <v>60000</v>
      </c>
      <c r="BB117" s="23">
        <f t="shared" ca="1" si="179"/>
        <v>0</v>
      </c>
      <c r="BC117" s="23">
        <f t="shared" ca="1" si="172"/>
        <v>10560</v>
      </c>
      <c r="BD117" s="23">
        <f t="shared" ca="1" si="173"/>
        <v>0</v>
      </c>
      <c r="BE117" s="23">
        <f t="shared" ca="1" si="180"/>
        <v>6120</v>
      </c>
      <c r="BF117" s="23">
        <f t="shared" ca="1" si="181"/>
        <v>0</v>
      </c>
      <c r="BG117" s="23">
        <f t="shared" ca="1" si="186"/>
        <v>20400</v>
      </c>
      <c r="BH117" s="23">
        <f t="shared" ca="1" si="187"/>
        <v>0</v>
      </c>
      <c r="BI117" s="23">
        <f t="shared" ca="1" si="202"/>
        <v>105600</v>
      </c>
      <c r="BJ117" s="23">
        <f t="shared" ca="1" si="203"/>
        <v>0</v>
      </c>
      <c r="BK117" s="23">
        <f t="shared" ca="1" si="204"/>
        <v>127200</v>
      </c>
      <c r="BL117" s="23">
        <f t="shared" ca="1" si="205"/>
        <v>0</v>
      </c>
      <c r="BM117" s="23">
        <f t="shared" ca="1" si="208"/>
        <v>60000</v>
      </c>
      <c r="BN117" s="23">
        <f t="shared" ca="1" si="209"/>
        <v>0</v>
      </c>
      <c r="BO117" s="23">
        <f t="shared" ca="1" si="226"/>
        <v>63600</v>
      </c>
      <c r="BP117" s="23">
        <f t="shared" ca="1" si="227"/>
        <v>0</v>
      </c>
      <c r="BQ117" s="23">
        <f t="shared" ca="1" si="236"/>
        <v>62400</v>
      </c>
      <c r="BR117" s="23">
        <f t="shared" ca="1" si="237"/>
        <v>0</v>
      </c>
      <c r="BS117" s="23">
        <f t="shared" ca="1" si="252"/>
        <v>132000</v>
      </c>
      <c r="BT117" s="23">
        <f t="shared" ca="1" si="253"/>
        <v>0</v>
      </c>
      <c r="BU117" s="23">
        <f t="shared" ca="1" si="129"/>
        <v>120000</v>
      </c>
      <c r="BV117" s="23">
        <f t="shared" ca="1" si="130"/>
        <v>0</v>
      </c>
      <c r="BW117" s="389">
        <f t="shared" ca="1" si="157"/>
        <v>371880</v>
      </c>
      <c r="BX117" s="224">
        <f t="shared" ca="1" si="158"/>
        <v>623880</v>
      </c>
      <c r="BY117" s="93">
        <f t="shared" ca="1" si="159"/>
        <v>830280</v>
      </c>
      <c r="BZ117" s="23">
        <f t="shared" ca="1" si="184"/>
        <v>125760</v>
      </c>
      <c r="CA117" s="23">
        <f t="shared" ca="1" si="185"/>
        <v>0</v>
      </c>
      <c r="CB117" s="23">
        <f t="shared" ca="1" si="210"/>
        <v>115200</v>
      </c>
      <c r="CC117" s="23">
        <f t="shared" ca="1" si="211"/>
        <v>0</v>
      </c>
      <c r="CD117" s="23">
        <f t="shared" ca="1" si="240"/>
        <v>120000</v>
      </c>
      <c r="CE117" s="23">
        <f t="shared" ca="1" si="241"/>
        <v>0</v>
      </c>
      <c r="CF117" s="228">
        <f t="shared" ca="1" si="160"/>
        <v>125760</v>
      </c>
      <c r="CG117" s="224">
        <f t="shared" ca="1" si="161"/>
        <v>240960</v>
      </c>
      <c r="CH117" s="228">
        <f t="shared" ca="1" si="162"/>
        <v>360960</v>
      </c>
      <c r="CI117" s="23">
        <f t="shared" ca="1" si="163"/>
        <v>65400</v>
      </c>
      <c r="CJ117" s="23">
        <f t="shared" ca="1" si="164"/>
        <v>32700</v>
      </c>
      <c r="CK117" s="23">
        <f t="shared" ca="1" si="168"/>
        <v>62400</v>
      </c>
      <c r="CL117" s="23">
        <f t="shared" ca="1" si="169"/>
        <v>31200</v>
      </c>
      <c r="CM117" s="23">
        <f t="shared" ca="1" si="174"/>
        <v>60000</v>
      </c>
      <c r="CN117" s="23">
        <f t="shared" ca="1" si="175"/>
        <v>30000</v>
      </c>
      <c r="CO117" s="23">
        <f t="shared" ca="1" si="182"/>
        <v>8400</v>
      </c>
      <c r="CP117" s="23">
        <f t="shared" ca="1" si="183"/>
        <v>4200</v>
      </c>
      <c r="CQ117" s="23">
        <f t="shared" ca="1" si="188"/>
        <v>27000</v>
      </c>
      <c r="CR117" s="23">
        <f t="shared" ca="1" si="189"/>
        <v>13500</v>
      </c>
      <c r="CS117" s="23">
        <f t="shared" ca="1" si="190"/>
        <v>15600</v>
      </c>
      <c r="CT117" s="23">
        <f t="shared" ca="1" si="191"/>
        <v>7800</v>
      </c>
      <c r="CU117" s="23">
        <f t="shared" ca="1" si="196"/>
        <v>42000</v>
      </c>
      <c r="CV117" s="23">
        <f t="shared" ca="1" si="197"/>
        <v>21000</v>
      </c>
      <c r="CW117" s="23">
        <f t="shared" ca="1" si="234"/>
        <v>63600</v>
      </c>
      <c r="CX117" s="23">
        <f t="shared" ca="1" si="235"/>
        <v>31800</v>
      </c>
      <c r="CY117" s="23">
        <f t="shared" ca="1" si="198"/>
        <v>72000</v>
      </c>
      <c r="CZ117" s="23">
        <f t="shared" ca="1" si="199"/>
        <v>36000</v>
      </c>
      <c r="DA117" s="23">
        <f t="shared" ca="1" si="212"/>
        <v>99000</v>
      </c>
      <c r="DB117" s="23">
        <f t="shared" ca="1" si="213"/>
        <v>49500</v>
      </c>
      <c r="DC117" s="23"/>
      <c r="DD117" s="23"/>
      <c r="DE117" s="23">
        <f t="shared" ca="1" si="214"/>
        <v>240000</v>
      </c>
      <c r="DF117" s="23">
        <f t="shared" ca="1" si="215"/>
        <v>120000</v>
      </c>
      <c r="DG117" s="23">
        <f t="shared" ca="1" si="220"/>
        <v>120000</v>
      </c>
      <c r="DH117" s="23">
        <f t="shared" ca="1" si="221"/>
        <v>60000</v>
      </c>
      <c r="DI117" s="23">
        <f t="shared" ca="1" si="230"/>
        <v>127200</v>
      </c>
      <c r="DJ117" s="23">
        <f t="shared" ca="1" si="231"/>
        <v>63600</v>
      </c>
      <c r="DK117" s="23">
        <f t="shared" ca="1" si="238"/>
        <v>63600</v>
      </c>
      <c r="DL117" s="23">
        <f t="shared" ca="1" si="239"/>
        <v>31800</v>
      </c>
      <c r="DM117" s="23">
        <f t="shared" ca="1" si="242"/>
        <v>150000</v>
      </c>
      <c r="DN117" s="23">
        <f t="shared" ca="1" si="243"/>
        <v>75000</v>
      </c>
      <c r="DO117" s="23">
        <f t="shared" ca="1" si="244"/>
        <v>66000</v>
      </c>
      <c r="DP117" s="23">
        <f t="shared" ca="1" si="245"/>
        <v>33000</v>
      </c>
      <c r="DQ117" s="23">
        <f t="shared" ca="1" si="133"/>
        <v>129600</v>
      </c>
      <c r="DR117" s="23">
        <f t="shared" ca="1" si="134"/>
        <v>64800</v>
      </c>
      <c r="DS117" s="228">
        <f t="shared" ca="1" si="165"/>
        <v>610200</v>
      </c>
      <c r="DT117" s="93">
        <f t="shared" ca="1" si="166"/>
        <v>1450800</v>
      </c>
      <c r="DU117" s="228">
        <f t="shared" ca="1" si="167"/>
        <v>2117700</v>
      </c>
      <c r="DZ117" s="23">
        <f t="shared" ca="1" si="192"/>
        <v>60000</v>
      </c>
      <c r="EA117" s="23">
        <f t="shared" ca="1" si="193"/>
        <v>30000</v>
      </c>
      <c r="EB117" s="23">
        <f t="shared" ca="1" si="200"/>
        <v>26400</v>
      </c>
      <c r="EC117" s="23">
        <f t="shared" ca="1" si="201"/>
        <v>13200</v>
      </c>
      <c r="ED117" s="23">
        <f t="shared" ca="1" si="222"/>
        <v>120000</v>
      </c>
      <c r="EE117" s="23">
        <f t="shared" ca="1" si="223"/>
        <v>60000</v>
      </c>
      <c r="EF117" s="23">
        <f t="shared" ca="1" si="250"/>
        <v>168000</v>
      </c>
      <c r="EG117" s="23">
        <f t="shared" ca="1" si="251"/>
        <v>84000</v>
      </c>
      <c r="EH117" s="23">
        <f t="shared" ca="1" si="232"/>
        <v>60000</v>
      </c>
      <c r="EI117" s="23">
        <f t="shared" ca="1" si="233"/>
        <v>30000</v>
      </c>
      <c r="EJ117" s="23">
        <f t="shared" ca="1" si="246"/>
        <v>60000</v>
      </c>
      <c r="EK117" s="23">
        <f t="shared" ca="1" si="247"/>
        <v>30000</v>
      </c>
      <c r="EL117" s="23">
        <f t="shared" ca="1" si="131"/>
        <v>120000</v>
      </c>
      <c r="EM117" s="23">
        <f t="shared" ca="1" si="132"/>
        <v>60000</v>
      </c>
      <c r="EN117" s="228">
        <f t="shared" ca="1" si="151"/>
        <v>39600</v>
      </c>
      <c r="EO117" s="93">
        <f t="shared" ca="1" si="152"/>
        <v>489600</v>
      </c>
      <c r="EP117" s="93">
        <f t="shared" ca="1" si="153"/>
        <v>921600</v>
      </c>
    </row>
    <row r="118" spans="1:146" x14ac:dyDescent="0.2">
      <c r="A118" s="172">
        <f ca="1">VLOOKUP($D118,Curves!$A$2:$I$1700,9)</f>
        <v>6.0178310429331E-2</v>
      </c>
      <c r="B118" s="86">
        <f t="shared" ca="1" si="136"/>
        <v>0.58195180668304614</v>
      </c>
      <c r="C118" s="86">
        <f t="shared" si="137"/>
        <v>31</v>
      </c>
      <c r="D118" s="139">
        <v>40238</v>
      </c>
      <c r="E118" s="173">
        <f ca="1">VLOOKUP($D118,Curves!$A$2:$H$1700,2)*$B118</f>
        <v>2.5367279253313981</v>
      </c>
      <c r="F118" s="172">
        <f ca="1">VLOOKUP($D118,Curves!$A$2:$H$1700,3)*$B118</f>
        <v>0.30261493947518397</v>
      </c>
      <c r="G118" s="172">
        <f ca="1">VLOOKUP($D118,Curves!$A$2:$H$1700,7)*$B118</f>
        <v>-0.11057084326977877</v>
      </c>
      <c r="H118" s="172">
        <f ca="1">VLOOKUP($D118,Curves!$A$2:$H$1700,5)*$B118</f>
        <v>5.8195180668304614E-3</v>
      </c>
      <c r="I118" s="172">
        <f ca="1">VLOOKUP($D118,Curves!$A$2:$H$1700,4)*$B118</f>
        <v>-0.16876602393808338</v>
      </c>
      <c r="J118" s="174">
        <f ca="1">VLOOKUP($D118,Curves!$A$2:$H$1700,8)*$B118</f>
        <v>0</v>
      </c>
      <c r="K118" s="172">
        <f t="shared" ca="1" si="138"/>
        <v>19.759714260449861</v>
      </c>
      <c r="L118" s="140">
        <f ca="1">VLOOKUP($D118,Curves!$N$2:$T$2600,2)*$B118</f>
        <v>18.630837919873713</v>
      </c>
      <c r="M118" s="141">
        <f ca="1">VLOOKUP($D118,Curves!$N$2:$T$2600,3)*$B118</f>
        <v>9.3154189599368564</v>
      </c>
      <c r="N118" s="181">
        <f t="shared" ca="1" si="139"/>
        <v>0</v>
      </c>
      <c r="O118" s="182">
        <f t="shared" ca="1" si="140"/>
        <v>0</v>
      </c>
      <c r="P118" s="173">
        <f t="shared" ca="1" si="135"/>
        <v>21.025459439985486</v>
      </c>
      <c r="Q118" s="140">
        <f ca="1">VLOOKUP($D118,Curves!$N$2:$T$2600,4)*$B118</f>
        <v>18.630837919873713</v>
      </c>
      <c r="R118" s="141">
        <f ca="1">VLOOKUP($D118,Curves!$N$2:$T$2600,5)*$B118</f>
        <v>9.3154189599368564</v>
      </c>
      <c r="S118" s="181">
        <f t="shared" ca="1" si="141"/>
        <v>0</v>
      </c>
      <c r="T118" s="182">
        <f t="shared" ca="1" si="142"/>
        <v>0</v>
      </c>
      <c r="U118" s="151">
        <f t="shared" ca="1" si="143"/>
        <v>20.196178115462143</v>
      </c>
      <c r="V118" s="151">
        <f t="shared" ca="1" si="144"/>
        <v>21.069105825486716</v>
      </c>
      <c r="W118" s="151">
        <f t="shared" ca="1" si="145"/>
        <v>19.759714260449861</v>
      </c>
      <c r="X118" s="343">
        <f ca="1">VLOOKUP($D118,[2]CurveFetch!$D$8:$S$13000,16,0)*$B118</f>
        <v>18.630837919873713</v>
      </c>
      <c r="Y118" s="141">
        <f ca="1">VLOOKUP($D118,Curves!$N$2:$T$2600,7)*$B118</f>
        <v>9.3154189599368564</v>
      </c>
      <c r="Z118" s="200">
        <f t="shared" ca="1" si="146"/>
        <v>0</v>
      </c>
      <c r="AA118" s="181">
        <f t="shared" ca="1" si="147"/>
        <v>0</v>
      </c>
      <c r="AB118" s="181">
        <f t="shared" ca="1" si="148"/>
        <v>0</v>
      </c>
      <c r="AC118" s="181">
        <f t="shared" ca="1" si="148"/>
        <v>0</v>
      </c>
      <c r="AD118" s="181">
        <f t="shared" ca="1" si="149"/>
        <v>0</v>
      </c>
      <c r="AE118" s="182">
        <f t="shared" ca="1" si="150"/>
        <v>0</v>
      </c>
      <c r="AF118" s="23">
        <f t="shared" ca="1" si="176"/>
        <v>0</v>
      </c>
      <c r="AG118" s="23">
        <f t="shared" ca="1" si="177"/>
        <v>0</v>
      </c>
      <c r="AH118" s="23">
        <f t="shared" ca="1" si="194"/>
        <v>0</v>
      </c>
      <c r="AI118" s="23">
        <f t="shared" ca="1" si="195"/>
        <v>0</v>
      </c>
      <c r="AJ118" s="23">
        <f t="shared" ca="1" si="206"/>
        <v>0</v>
      </c>
      <c r="AK118" s="23">
        <f t="shared" ca="1" si="207"/>
        <v>0</v>
      </c>
      <c r="AL118" s="23">
        <f t="shared" ca="1" si="216"/>
        <v>0</v>
      </c>
      <c r="AM118" s="23">
        <f t="shared" ca="1" si="217"/>
        <v>0</v>
      </c>
      <c r="AN118" s="23">
        <f t="shared" ca="1" si="224"/>
        <v>0</v>
      </c>
      <c r="AO118" s="23">
        <f t="shared" ca="1" si="225"/>
        <v>0</v>
      </c>
      <c r="AP118" s="23">
        <f t="shared" ca="1" si="218"/>
        <v>0</v>
      </c>
      <c r="AQ118" s="23">
        <f t="shared" ca="1" si="219"/>
        <v>0</v>
      </c>
      <c r="AR118" s="23">
        <f t="shared" ca="1" si="228"/>
        <v>0</v>
      </c>
      <c r="AS118" s="23">
        <f t="shared" ca="1" si="229"/>
        <v>0</v>
      </c>
      <c r="AT118" s="23">
        <f t="shared" ca="1" si="248"/>
        <v>0</v>
      </c>
      <c r="AU118" s="23">
        <f t="shared" ca="1" si="249"/>
        <v>0</v>
      </c>
      <c r="AV118" s="228">
        <f t="shared" ca="1" si="154"/>
        <v>0</v>
      </c>
      <c r="AW118" s="26">
        <f t="shared" ca="1" si="155"/>
        <v>0</v>
      </c>
      <c r="AX118" s="228">
        <f t="shared" ca="1" si="156"/>
        <v>0</v>
      </c>
      <c r="AY118" s="23">
        <f t="shared" ca="1" si="170"/>
        <v>0</v>
      </c>
      <c r="AZ118" s="23">
        <f t="shared" ca="1" si="171"/>
        <v>0</v>
      </c>
      <c r="BA118" s="23">
        <f t="shared" ca="1" si="178"/>
        <v>0</v>
      </c>
      <c r="BB118" s="23">
        <f t="shared" ca="1" si="179"/>
        <v>0</v>
      </c>
      <c r="BC118" s="23">
        <f t="shared" ca="1" si="172"/>
        <v>0</v>
      </c>
      <c r="BD118" s="23">
        <f t="shared" ca="1" si="173"/>
        <v>0</v>
      </c>
      <c r="BE118" s="23">
        <f t="shared" ca="1" si="180"/>
        <v>0</v>
      </c>
      <c r="BF118" s="23">
        <f t="shared" ca="1" si="181"/>
        <v>0</v>
      </c>
      <c r="BG118" s="23">
        <f t="shared" ca="1" si="186"/>
        <v>0</v>
      </c>
      <c r="BH118" s="23">
        <f t="shared" ca="1" si="187"/>
        <v>0</v>
      </c>
      <c r="BI118" s="23">
        <f t="shared" ca="1" si="202"/>
        <v>0</v>
      </c>
      <c r="BJ118" s="23">
        <f t="shared" ca="1" si="203"/>
        <v>0</v>
      </c>
      <c r="BK118" s="23">
        <f t="shared" ca="1" si="204"/>
        <v>0</v>
      </c>
      <c r="BL118" s="23">
        <f t="shared" ca="1" si="205"/>
        <v>0</v>
      </c>
      <c r="BM118" s="23">
        <f t="shared" ca="1" si="208"/>
        <v>0</v>
      </c>
      <c r="BN118" s="23">
        <f t="shared" ca="1" si="209"/>
        <v>0</v>
      </c>
      <c r="BO118" s="23">
        <f t="shared" ca="1" si="226"/>
        <v>0</v>
      </c>
      <c r="BP118" s="23">
        <f t="shared" ca="1" si="227"/>
        <v>0</v>
      </c>
      <c r="BQ118" s="23">
        <f t="shared" ca="1" si="236"/>
        <v>0</v>
      </c>
      <c r="BR118" s="23">
        <f t="shared" ca="1" si="237"/>
        <v>0</v>
      </c>
      <c r="BS118" s="23">
        <f t="shared" ca="1" si="252"/>
        <v>0</v>
      </c>
      <c r="BT118" s="23">
        <f t="shared" ca="1" si="253"/>
        <v>0</v>
      </c>
      <c r="BU118" s="23">
        <f t="shared" ca="1" si="129"/>
        <v>0</v>
      </c>
      <c r="BV118" s="23">
        <f t="shared" ca="1" si="130"/>
        <v>0</v>
      </c>
      <c r="BW118" s="389">
        <f t="shared" ca="1" si="157"/>
        <v>0</v>
      </c>
      <c r="BX118" s="224">
        <f t="shared" ca="1" si="158"/>
        <v>0</v>
      </c>
      <c r="BY118" s="93">
        <f t="shared" ca="1" si="159"/>
        <v>0</v>
      </c>
      <c r="BZ118" s="23">
        <f t="shared" ca="1" si="184"/>
        <v>0</v>
      </c>
      <c r="CA118" s="23">
        <f t="shared" ca="1" si="185"/>
        <v>0</v>
      </c>
      <c r="CB118" s="23">
        <f t="shared" ca="1" si="210"/>
        <v>0</v>
      </c>
      <c r="CC118" s="23">
        <f t="shared" ca="1" si="211"/>
        <v>0</v>
      </c>
      <c r="CD118" s="23">
        <f t="shared" ca="1" si="240"/>
        <v>0</v>
      </c>
      <c r="CE118" s="23">
        <f t="shared" ca="1" si="241"/>
        <v>0</v>
      </c>
      <c r="CF118" s="228">
        <f t="shared" ca="1" si="160"/>
        <v>0</v>
      </c>
      <c r="CG118" s="224">
        <f t="shared" ca="1" si="161"/>
        <v>0</v>
      </c>
      <c r="CH118" s="228">
        <f t="shared" ca="1" si="162"/>
        <v>0</v>
      </c>
      <c r="CI118" s="23">
        <f t="shared" ca="1" si="163"/>
        <v>0</v>
      </c>
      <c r="CJ118" s="23">
        <f t="shared" ca="1" si="164"/>
        <v>0</v>
      </c>
      <c r="CK118" s="23">
        <f t="shared" ca="1" si="168"/>
        <v>0</v>
      </c>
      <c r="CL118" s="23">
        <f t="shared" ca="1" si="169"/>
        <v>0</v>
      </c>
      <c r="CM118" s="23">
        <f t="shared" ca="1" si="174"/>
        <v>0</v>
      </c>
      <c r="CN118" s="23">
        <f t="shared" ca="1" si="175"/>
        <v>0</v>
      </c>
      <c r="CO118" s="23">
        <f t="shared" ca="1" si="182"/>
        <v>0</v>
      </c>
      <c r="CP118" s="23">
        <f t="shared" ca="1" si="183"/>
        <v>0</v>
      </c>
      <c r="CQ118" s="23">
        <f t="shared" ca="1" si="188"/>
        <v>0</v>
      </c>
      <c r="CR118" s="23">
        <f t="shared" ca="1" si="189"/>
        <v>0</v>
      </c>
      <c r="CS118" s="23">
        <f t="shared" ca="1" si="190"/>
        <v>0</v>
      </c>
      <c r="CT118" s="23">
        <f t="shared" ca="1" si="191"/>
        <v>0</v>
      </c>
      <c r="CU118" s="23">
        <f t="shared" ca="1" si="196"/>
        <v>0</v>
      </c>
      <c r="CV118" s="23">
        <f t="shared" ca="1" si="197"/>
        <v>0</v>
      </c>
      <c r="CW118" s="23">
        <f t="shared" ca="1" si="234"/>
        <v>0</v>
      </c>
      <c r="CX118" s="23">
        <f t="shared" ca="1" si="235"/>
        <v>0</v>
      </c>
      <c r="CY118" s="23">
        <f t="shared" ca="1" si="198"/>
        <v>0</v>
      </c>
      <c r="CZ118" s="23">
        <f t="shared" ca="1" si="199"/>
        <v>0</v>
      </c>
      <c r="DA118" s="23">
        <f t="shared" ca="1" si="212"/>
        <v>0</v>
      </c>
      <c r="DB118" s="23">
        <f t="shared" ca="1" si="213"/>
        <v>0</v>
      </c>
      <c r="DC118" s="23"/>
      <c r="DD118" s="23"/>
      <c r="DE118" s="23">
        <f t="shared" ca="1" si="214"/>
        <v>0</v>
      </c>
      <c r="DF118" s="23">
        <f t="shared" ca="1" si="215"/>
        <v>0</v>
      </c>
      <c r="DG118" s="23">
        <f t="shared" ca="1" si="220"/>
        <v>0</v>
      </c>
      <c r="DH118" s="23">
        <f t="shared" ca="1" si="221"/>
        <v>0</v>
      </c>
      <c r="DI118" s="23">
        <f t="shared" ca="1" si="230"/>
        <v>0</v>
      </c>
      <c r="DJ118" s="23">
        <f t="shared" ca="1" si="231"/>
        <v>0</v>
      </c>
      <c r="DK118" s="23">
        <f t="shared" ca="1" si="238"/>
        <v>0</v>
      </c>
      <c r="DL118" s="23">
        <f t="shared" ca="1" si="239"/>
        <v>0</v>
      </c>
      <c r="DM118" s="23">
        <f t="shared" ca="1" si="242"/>
        <v>0</v>
      </c>
      <c r="DN118" s="23">
        <f t="shared" ca="1" si="243"/>
        <v>0</v>
      </c>
      <c r="DO118" s="23">
        <f t="shared" ca="1" si="244"/>
        <v>0</v>
      </c>
      <c r="DP118" s="23">
        <f t="shared" ca="1" si="245"/>
        <v>0</v>
      </c>
      <c r="DQ118" s="23">
        <f t="shared" ca="1" si="133"/>
        <v>0</v>
      </c>
      <c r="DR118" s="23">
        <f t="shared" ca="1" si="134"/>
        <v>0</v>
      </c>
      <c r="DS118" s="228">
        <f t="shared" ca="1" si="165"/>
        <v>0</v>
      </c>
      <c r="DT118" s="93">
        <f t="shared" ca="1" si="166"/>
        <v>0</v>
      </c>
      <c r="DU118" s="228">
        <f t="shared" ca="1" si="167"/>
        <v>0</v>
      </c>
      <c r="DZ118" s="23">
        <f t="shared" ca="1" si="192"/>
        <v>0</v>
      </c>
      <c r="EA118" s="23">
        <f t="shared" ca="1" si="193"/>
        <v>0</v>
      </c>
      <c r="EB118" s="23">
        <f t="shared" ca="1" si="200"/>
        <v>0</v>
      </c>
      <c r="EC118" s="23">
        <f t="shared" ca="1" si="201"/>
        <v>0</v>
      </c>
      <c r="ED118" s="23">
        <f t="shared" ca="1" si="222"/>
        <v>0</v>
      </c>
      <c r="EE118" s="23">
        <f t="shared" ca="1" si="223"/>
        <v>0</v>
      </c>
      <c r="EF118" s="23">
        <f t="shared" ca="1" si="250"/>
        <v>0</v>
      </c>
      <c r="EG118" s="23">
        <f t="shared" ca="1" si="251"/>
        <v>0</v>
      </c>
      <c r="EH118" s="23">
        <f t="shared" ca="1" si="232"/>
        <v>0</v>
      </c>
      <c r="EI118" s="23">
        <f t="shared" ca="1" si="233"/>
        <v>0</v>
      </c>
      <c r="EJ118" s="23">
        <f t="shared" ca="1" si="246"/>
        <v>0</v>
      </c>
      <c r="EK118" s="23">
        <f t="shared" ca="1" si="247"/>
        <v>0</v>
      </c>
      <c r="EL118" s="23">
        <f t="shared" ca="1" si="131"/>
        <v>0</v>
      </c>
      <c r="EM118" s="23">
        <f t="shared" ca="1" si="132"/>
        <v>0</v>
      </c>
      <c r="EN118" s="228">
        <f t="shared" ca="1" si="151"/>
        <v>0</v>
      </c>
      <c r="EO118" s="93">
        <f t="shared" ca="1" si="152"/>
        <v>0</v>
      </c>
      <c r="EP118" s="93">
        <f t="shared" ca="1" si="153"/>
        <v>0</v>
      </c>
    </row>
    <row r="119" spans="1:146" x14ac:dyDescent="0.2">
      <c r="A119" s="172">
        <f ca="1">VLOOKUP($D119,Curves!$A$2:$I$1700,9)</f>
        <v>6.0227036277803001E-2</v>
      </c>
      <c r="B119" s="86">
        <f t="shared" ca="1" si="136"/>
        <v>0.57877830910066985</v>
      </c>
      <c r="C119" s="86">
        <f t="shared" si="137"/>
        <v>30</v>
      </c>
      <c r="D119" s="139">
        <v>40269</v>
      </c>
      <c r="E119" s="173">
        <f ca="1">VLOOKUP($D119,Curves!$A$2:$H$1700,2)*$B119</f>
        <v>2.4169782188043976</v>
      </c>
      <c r="F119" s="172">
        <f ca="1">VLOOKUP($D119,Curves!$A$2:$H$1700,3)*$B119</f>
        <v>0.38778146709744882</v>
      </c>
      <c r="G119" s="172">
        <f ca="1">VLOOKUP($D119,Curves!$A$2:$H$1700,7)*$B119</f>
        <v>-0.1360129026386574</v>
      </c>
      <c r="H119" s="172">
        <f ca="1">VLOOKUP($D119,Curves!$A$2:$H$1700,5)*$B119</f>
        <v>5.787783091006699E-3</v>
      </c>
      <c r="I119" s="172">
        <f ca="1">VLOOKUP($D119,Curves!$A$2:$H$1700,4)*$B119</f>
        <v>-0.20546629973073779</v>
      </c>
      <c r="J119" s="174">
        <f ca="1">VLOOKUP($D119,Curves!$A$2:$H$1700,8)*$B119</f>
        <v>0</v>
      </c>
      <c r="K119" s="172">
        <f t="shared" ca="1" si="138"/>
        <v>18.586339393052448</v>
      </c>
      <c r="L119" s="140">
        <f ca="1">VLOOKUP($D119,Curves!$N$2:$T$2600,2)*$B119</f>
        <v>17.903754580227393</v>
      </c>
      <c r="M119" s="141">
        <f ca="1">VLOOKUP($D119,Curves!$N$2:$T$2600,3)*$B119</f>
        <v>8.9518772901136963</v>
      </c>
      <c r="N119" s="181">
        <f t="shared" ca="1" si="139"/>
        <v>0</v>
      </c>
      <c r="O119" s="182">
        <f t="shared" ca="1" si="140"/>
        <v>0</v>
      </c>
      <c r="P119" s="173">
        <f t="shared" ca="1" si="135"/>
        <v>20.127336641032983</v>
      </c>
      <c r="Q119" s="140">
        <f ca="1">VLOOKUP($D119,Curves!$N$2:$T$2600,4)*$B119</f>
        <v>17.903754580227393</v>
      </c>
      <c r="R119" s="141">
        <f ca="1">VLOOKUP($D119,Curves!$N$2:$T$2600,5)*$B119</f>
        <v>8.9518772901136963</v>
      </c>
      <c r="S119" s="181">
        <f t="shared" ca="1" si="141"/>
        <v>0</v>
      </c>
      <c r="T119" s="182">
        <f t="shared" ca="1" si="142"/>
        <v>0</v>
      </c>
      <c r="U119" s="151">
        <f t="shared" ca="1" si="143"/>
        <v>19.107239871243049</v>
      </c>
      <c r="V119" s="151">
        <f t="shared" ca="1" si="144"/>
        <v>20.170745014215534</v>
      </c>
      <c r="W119" s="151">
        <f t="shared" ca="1" si="145"/>
        <v>18.586339393052448</v>
      </c>
      <c r="X119" s="343">
        <f ca="1">VLOOKUP($D119,[2]CurveFetch!$D$8:$S$13000,16,0)*$B119</f>
        <v>17.903754580227393</v>
      </c>
      <c r="Y119" s="141">
        <f ca="1">VLOOKUP($D119,Curves!$N$2:$T$2600,7)*$B119</f>
        <v>8.9518772901136963</v>
      </c>
      <c r="Z119" s="200">
        <f t="shared" ca="1" si="146"/>
        <v>0</v>
      </c>
      <c r="AA119" s="181">
        <f t="shared" ca="1" si="147"/>
        <v>0</v>
      </c>
      <c r="AB119" s="181">
        <f t="shared" ca="1" si="148"/>
        <v>0</v>
      </c>
      <c r="AC119" s="181">
        <f t="shared" ca="1" si="148"/>
        <v>0</v>
      </c>
      <c r="AD119" s="181">
        <f t="shared" ca="1" si="149"/>
        <v>0</v>
      </c>
      <c r="AE119" s="182">
        <f t="shared" ca="1" si="150"/>
        <v>0</v>
      </c>
      <c r="AF119" s="23">
        <f t="shared" ca="1" si="176"/>
        <v>0</v>
      </c>
      <c r="AG119" s="23">
        <f t="shared" ca="1" si="177"/>
        <v>0</v>
      </c>
      <c r="AH119" s="23">
        <f t="shared" ca="1" si="194"/>
        <v>0</v>
      </c>
      <c r="AI119" s="23">
        <f t="shared" ca="1" si="195"/>
        <v>0</v>
      </c>
      <c r="AJ119" s="23">
        <f t="shared" ca="1" si="206"/>
        <v>0</v>
      </c>
      <c r="AK119" s="23">
        <f t="shared" ca="1" si="207"/>
        <v>0</v>
      </c>
      <c r="AL119" s="23">
        <f t="shared" ca="1" si="216"/>
        <v>0</v>
      </c>
      <c r="AM119" s="23">
        <f t="shared" ca="1" si="217"/>
        <v>0</v>
      </c>
      <c r="AN119" s="23">
        <f t="shared" ca="1" si="224"/>
        <v>0</v>
      </c>
      <c r="AO119" s="23">
        <f t="shared" ca="1" si="225"/>
        <v>0</v>
      </c>
      <c r="AP119" s="23">
        <f t="shared" ca="1" si="218"/>
        <v>0</v>
      </c>
      <c r="AQ119" s="23">
        <f t="shared" ca="1" si="219"/>
        <v>0</v>
      </c>
      <c r="AR119" s="23">
        <f t="shared" ca="1" si="228"/>
        <v>0</v>
      </c>
      <c r="AS119" s="23">
        <f t="shared" ca="1" si="229"/>
        <v>0</v>
      </c>
      <c r="AT119" s="23">
        <f t="shared" ca="1" si="248"/>
        <v>0</v>
      </c>
      <c r="AU119" s="23">
        <f t="shared" ca="1" si="249"/>
        <v>0</v>
      </c>
      <c r="AV119" s="228">
        <f t="shared" ca="1" si="154"/>
        <v>0</v>
      </c>
      <c r="AW119" s="26">
        <f t="shared" ca="1" si="155"/>
        <v>0</v>
      </c>
      <c r="AX119" s="228">
        <f t="shared" ca="1" si="156"/>
        <v>0</v>
      </c>
      <c r="AY119" s="23">
        <f t="shared" ca="1" si="170"/>
        <v>0</v>
      </c>
      <c r="AZ119" s="23">
        <f t="shared" ca="1" si="171"/>
        <v>0</v>
      </c>
      <c r="BA119" s="23">
        <f t="shared" ca="1" si="178"/>
        <v>0</v>
      </c>
      <c r="BB119" s="23">
        <f t="shared" ca="1" si="179"/>
        <v>0</v>
      </c>
      <c r="BC119" s="23">
        <f t="shared" ca="1" si="172"/>
        <v>0</v>
      </c>
      <c r="BD119" s="23">
        <f t="shared" ca="1" si="173"/>
        <v>0</v>
      </c>
      <c r="BE119" s="23">
        <f t="shared" ca="1" si="180"/>
        <v>0</v>
      </c>
      <c r="BF119" s="23">
        <f t="shared" ca="1" si="181"/>
        <v>0</v>
      </c>
      <c r="BG119" s="23">
        <f t="shared" ca="1" si="186"/>
        <v>0</v>
      </c>
      <c r="BH119" s="23">
        <f t="shared" ca="1" si="187"/>
        <v>0</v>
      </c>
      <c r="BI119" s="23">
        <f t="shared" ca="1" si="202"/>
        <v>0</v>
      </c>
      <c r="BJ119" s="23">
        <f t="shared" ca="1" si="203"/>
        <v>0</v>
      </c>
      <c r="BK119" s="23">
        <f t="shared" ca="1" si="204"/>
        <v>0</v>
      </c>
      <c r="BL119" s="23">
        <f t="shared" ca="1" si="205"/>
        <v>0</v>
      </c>
      <c r="BM119" s="23">
        <f t="shared" ca="1" si="208"/>
        <v>0</v>
      </c>
      <c r="BN119" s="23">
        <f t="shared" ca="1" si="209"/>
        <v>0</v>
      </c>
      <c r="BO119" s="23">
        <f t="shared" ca="1" si="226"/>
        <v>0</v>
      </c>
      <c r="BP119" s="23">
        <f t="shared" ca="1" si="227"/>
        <v>0</v>
      </c>
      <c r="BQ119" s="23">
        <f t="shared" ca="1" si="236"/>
        <v>0</v>
      </c>
      <c r="BR119" s="23">
        <f t="shared" ca="1" si="237"/>
        <v>0</v>
      </c>
      <c r="BS119" s="23">
        <f t="shared" ca="1" si="252"/>
        <v>0</v>
      </c>
      <c r="BT119" s="23">
        <f t="shared" ca="1" si="253"/>
        <v>0</v>
      </c>
      <c r="BU119" s="23">
        <f t="shared" ref="BU119:BU182" ca="1" si="254">$BU$7*$J$2*$J$5*$S119</f>
        <v>0</v>
      </c>
      <c r="BV119" s="23">
        <f t="shared" ref="BV119:BV182" ca="1" si="255">$BU$7*$J$3*$J$5*$T119</f>
        <v>0</v>
      </c>
      <c r="BW119" s="389">
        <f t="shared" ca="1" si="157"/>
        <v>0</v>
      </c>
      <c r="BX119" s="224">
        <f t="shared" ca="1" si="158"/>
        <v>0</v>
      </c>
      <c r="BY119" s="93">
        <f t="shared" ca="1" si="159"/>
        <v>0</v>
      </c>
      <c r="BZ119" s="23">
        <f t="shared" ca="1" si="184"/>
        <v>0</v>
      </c>
      <c r="CA119" s="23">
        <f t="shared" ca="1" si="185"/>
        <v>0</v>
      </c>
      <c r="CB119" s="23">
        <f t="shared" ca="1" si="210"/>
        <v>0</v>
      </c>
      <c r="CC119" s="23">
        <f t="shared" ca="1" si="211"/>
        <v>0</v>
      </c>
      <c r="CD119" s="23">
        <f t="shared" ca="1" si="240"/>
        <v>0</v>
      </c>
      <c r="CE119" s="23">
        <f t="shared" ca="1" si="241"/>
        <v>0</v>
      </c>
      <c r="CF119" s="228">
        <f t="shared" ca="1" si="160"/>
        <v>0</v>
      </c>
      <c r="CG119" s="224">
        <f t="shared" ca="1" si="161"/>
        <v>0</v>
      </c>
      <c r="CH119" s="228">
        <f t="shared" ca="1" si="162"/>
        <v>0</v>
      </c>
      <c r="CI119" s="23">
        <f t="shared" ca="1" si="163"/>
        <v>0</v>
      </c>
      <c r="CJ119" s="23">
        <f t="shared" ca="1" si="164"/>
        <v>0</v>
      </c>
      <c r="CK119" s="23">
        <f t="shared" ca="1" si="168"/>
        <v>0</v>
      </c>
      <c r="CL119" s="23">
        <f t="shared" ca="1" si="169"/>
        <v>0</v>
      </c>
      <c r="CM119" s="23">
        <f t="shared" ca="1" si="174"/>
        <v>0</v>
      </c>
      <c r="CN119" s="23">
        <f t="shared" ca="1" si="175"/>
        <v>0</v>
      </c>
      <c r="CO119" s="23">
        <f t="shared" ca="1" si="182"/>
        <v>0</v>
      </c>
      <c r="CP119" s="23">
        <f t="shared" ca="1" si="183"/>
        <v>0</v>
      </c>
      <c r="CQ119" s="23">
        <f t="shared" ca="1" si="188"/>
        <v>0</v>
      </c>
      <c r="CR119" s="23">
        <f t="shared" ca="1" si="189"/>
        <v>0</v>
      </c>
      <c r="CS119" s="23">
        <f t="shared" ca="1" si="190"/>
        <v>0</v>
      </c>
      <c r="CT119" s="23">
        <f t="shared" ca="1" si="191"/>
        <v>0</v>
      </c>
      <c r="CU119" s="23">
        <f t="shared" ca="1" si="196"/>
        <v>0</v>
      </c>
      <c r="CV119" s="23">
        <f t="shared" ca="1" si="197"/>
        <v>0</v>
      </c>
      <c r="CW119" s="23">
        <f t="shared" ca="1" si="234"/>
        <v>0</v>
      </c>
      <c r="CX119" s="23">
        <f t="shared" ca="1" si="235"/>
        <v>0</v>
      </c>
      <c r="CY119" s="23">
        <f t="shared" ca="1" si="198"/>
        <v>0</v>
      </c>
      <c r="CZ119" s="23">
        <f t="shared" ca="1" si="199"/>
        <v>0</v>
      </c>
      <c r="DA119" s="23">
        <f t="shared" ca="1" si="212"/>
        <v>0</v>
      </c>
      <c r="DB119" s="23">
        <f t="shared" ca="1" si="213"/>
        <v>0</v>
      </c>
      <c r="DC119" s="23"/>
      <c r="DD119" s="23"/>
      <c r="DE119" s="23">
        <f t="shared" ca="1" si="214"/>
        <v>0</v>
      </c>
      <c r="DF119" s="23">
        <f t="shared" ca="1" si="215"/>
        <v>0</v>
      </c>
      <c r="DG119" s="23">
        <f t="shared" ca="1" si="220"/>
        <v>0</v>
      </c>
      <c r="DH119" s="23">
        <f t="shared" ca="1" si="221"/>
        <v>0</v>
      </c>
      <c r="DI119" s="23">
        <f t="shared" ca="1" si="230"/>
        <v>0</v>
      </c>
      <c r="DJ119" s="23">
        <f t="shared" ca="1" si="231"/>
        <v>0</v>
      </c>
      <c r="DK119" s="23">
        <f t="shared" ca="1" si="238"/>
        <v>0</v>
      </c>
      <c r="DL119" s="23">
        <f t="shared" ca="1" si="239"/>
        <v>0</v>
      </c>
      <c r="DM119" s="23">
        <f t="shared" ca="1" si="242"/>
        <v>0</v>
      </c>
      <c r="DN119" s="23">
        <f t="shared" ca="1" si="243"/>
        <v>0</v>
      </c>
      <c r="DO119" s="23">
        <f t="shared" ca="1" si="244"/>
        <v>0</v>
      </c>
      <c r="DP119" s="23">
        <f t="shared" ca="1" si="245"/>
        <v>0</v>
      </c>
      <c r="DQ119" s="23">
        <f t="shared" ca="1" si="133"/>
        <v>0</v>
      </c>
      <c r="DR119" s="23">
        <f t="shared" ca="1" si="134"/>
        <v>0</v>
      </c>
      <c r="DS119" s="228">
        <f t="shared" ca="1" si="165"/>
        <v>0</v>
      </c>
      <c r="DT119" s="93">
        <f t="shared" ca="1" si="166"/>
        <v>0</v>
      </c>
      <c r="DU119" s="228">
        <f t="shared" ca="1" si="167"/>
        <v>0</v>
      </c>
      <c r="DZ119" s="23">
        <f t="shared" ca="1" si="192"/>
        <v>0</v>
      </c>
      <c r="EA119" s="23">
        <f t="shared" ca="1" si="193"/>
        <v>0</v>
      </c>
      <c r="EB119" s="23">
        <f t="shared" ca="1" si="200"/>
        <v>0</v>
      </c>
      <c r="EC119" s="23">
        <f t="shared" ca="1" si="201"/>
        <v>0</v>
      </c>
      <c r="ED119" s="23">
        <f t="shared" ca="1" si="222"/>
        <v>0</v>
      </c>
      <c r="EE119" s="23">
        <f t="shared" ca="1" si="223"/>
        <v>0</v>
      </c>
      <c r="EF119" s="23">
        <f t="shared" ca="1" si="250"/>
        <v>0</v>
      </c>
      <c r="EG119" s="23">
        <f t="shared" ca="1" si="251"/>
        <v>0</v>
      </c>
      <c r="EH119" s="23">
        <f t="shared" ca="1" si="232"/>
        <v>0</v>
      </c>
      <c r="EI119" s="23">
        <f t="shared" ca="1" si="233"/>
        <v>0</v>
      </c>
      <c r="EJ119" s="23">
        <f t="shared" ca="1" si="246"/>
        <v>0</v>
      </c>
      <c r="EK119" s="23">
        <f t="shared" ca="1" si="247"/>
        <v>0</v>
      </c>
      <c r="EL119" s="23">
        <f t="shared" ref="EL119:EL182" ca="1" si="256">$EL$7*$J$2*$J$5*$AB119</f>
        <v>0</v>
      </c>
      <c r="EM119" s="23">
        <f t="shared" ref="EM119:EM182" ca="1" si="257">$EL$7*$J$3*$J$5*$AC119</f>
        <v>0</v>
      </c>
      <c r="EN119" s="228">
        <f t="shared" ca="1" si="151"/>
        <v>0</v>
      </c>
      <c r="EO119" s="93">
        <f t="shared" ca="1" si="152"/>
        <v>0</v>
      </c>
      <c r="EP119" s="93">
        <f t="shared" ca="1" si="153"/>
        <v>0</v>
      </c>
    </row>
    <row r="120" spans="1:146" x14ac:dyDescent="0.2">
      <c r="A120" s="172">
        <f ca="1">VLOOKUP($D120,Curves!$A$2:$I$1700,9)</f>
        <v>6.0274190325463002E-2</v>
      </c>
      <c r="B120" s="86">
        <f t="shared" ca="1" si="136"/>
        <v>0.57571926500844561</v>
      </c>
      <c r="C120" s="86">
        <f t="shared" si="137"/>
        <v>31</v>
      </c>
      <c r="D120" s="139">
        <v>40299</v>
      </c>
      <c r="E120" s="173">
        <f ca="1">VLOOKUP($D120,Curves!$A$2:$H$1700,2)*$B120</f>
        <v>2.3898106690500578</v>
      </c>
      <c r="F120" s="172">
        <f ca="1">VLOOKUP($D120,Curves!$A$2:$H$1700,3)*$B120</f>
        <v>0.38573190755565856</v>
      </c>
      <c r="G120" s="172">
        <f ca="1">VLOOKUP($D120,Curves!$A$2:$H$1700,7)*$B120</f>
        <v>-0.13529402727698472</v>
      </c>
      <c r="H120" s="172">
        <f ca="1">VLOOKUP($D120,Curves!$A$2:$H$1700,5)*$B120</f>
        <v>5.7571926500844563E-3</v>
      </c>
      <c r="I120" s="172">
        <f ca="1">VLOOKUP($D120,Curves!$A$2:$H$1700,4)*$B120</f>
        <v>-0.20438033907799819</v>
      </c>
      <c r="J120" s="174">
        <f ca="1">VLOOKUP($D120,Curves!$A$2:$H$1700,8)*$B120</f>
        <v>0</v>
      </c>
      <c r="K120" s="172">
        <f t="shared" ca="1" si="138"/>
        <v>18.390727474790449</v>
      </c>
      <c r="L120" s="140">
        <f ca="1">VLOOKUP($D120,Curves!$N$2:$T$2600,2)*$B120</f>
        <v>20.687723353033984</v>
      </c>
      <c r="M120" s="141">
        <f ca="1">VLOOKUP($D120,Curves!$N$2:$T$2600,3)*$B120</f>
        <v>10.343861676516992</v>
      </c>
      <c r="N120" s="181">
        <f t="shared" ca="1" si="139"/>
        <v>1</v>
      </c>
      <c r="O120" s="182">
        <f t="shared" ca="1" si="140"/>
        <v>0</v>
      </c>
      <c r="P120" s="173">
        <f t="shared" ca="1" si="135"/>
        <v>19.923580017875434</v>
      </c>
      <c r="Q120" s="140">
        <f ca="1">VLOOKUP($D120,Curves!$N$2:$T$2600,4)*$B120</f>
        <v>20.687723353033984</v>
      </c>
      <c r="R120" s="141">
        <f ca="1">VLOOKUP($D120,Curves!$N$2:$T$2600,5)*$B120</f>
        <v>10.343861676516992</v>
      </c>
      <c r="S120" s="181">
        <f t="shared" ca="1" si="141"/>
        <v>1</v>
      </c>
      <c r="T120" s="182">
        <f t="shared" ca="1" si="142"/>
        <v>0</v>
      </c>
      <c r="U120" s="151">
        <f t="shared" ca="1" si="143"/>
        <v>18.908874813298048</v>
      </c>
      <c r="V120" s="151">
        <f t="shared" ca="1" si="144"/>
        <v>19.966758962751065</v>
      </c>
      <c r="W120" s="151">
        <f t="shared" ca="1" si="145"/>
        <v>18.390727474790449</v>
      </c>
      <c r="X120" s="343">
        <f ca="1">VLOOKUP($D120,[2]CurveFetch!$D$8:$S$13000,16,0)*$B120</f>
        <v>20.687723353033984</v>
      </c>
      <c r="Y120" s="141">
        <f ca="1">VLOOKUP($D120,Curves!$N$2:$T$2600,7)*$B120</f>
        <v>10.343861676516992</v>
      </c>
      <c r="Z120" s="200">
        <f t="shared" ca="1" si="146"/>
        <v>1</v>
      </c>
      <c r="AA120" s="181">
        <f t="shared" ca="1" si="147"/>
        <v>0</v>
      </c>
      <c r="AB120" s="181">
        <f t="shared" ca="1" si="148"/>
        <v>1</v>
      </c>
      <c r="AC120" s="181">
        <f t="shared" ca="1" si="148"/>
        <v>1</v>
      </c>
      <c r="AD120" s="181">
        <f t="shared" ca="1" si="149"/>
        <v>1</v>
      </c>
      <c r="AE120" s="182">
        <f t="shared" ca="1" si="150"/>
        <v>0</v>
      </c>
      <c r="AF120" s="23">
        <f t="shared" ca="1" si="176"/>
        <v>5880</v>
      </c>
      <c r="AG120" s="23">
        <f t="shared" ca="1" si="177"/>
        <v>0</v>
      </c>
      <c r="AH120" s="23">
        <f t="shared" ca="1" si="194"/>
        <v>48000</v>
      </c>
      <c r="AI120" s="23">
        <f t="shared" ca="1" si="195"/>
        <v>0</v>
      </c>
      <c r="AJ120" s="23">
        <f t="shared" ca="1" si="206"/>
        <v>54000</v>
      </c>
      <c r="AK120" s="23">
        <f t="shared" ca="1" si="207"/>
        <v>0</v>
      </c>
      <c r="AL120" s="23">
        <f t="shared" ca="1" si="216"/>
        <v>60000</v>
      </c>
      <c r="AM120" s="23">
        <f t="shared" ca="1" si="217"/>
        <v>0</v>
      </c>
      <c r="AN120" s="23">
        <f t="shared" ca="1" si="224"/>
        <v>60000</v>
      </c>
      <c r="AO120" s="23">
        <f t="shared" ca="1" si="225"/>
        <v>0</v>
      </c>
      <c r="AP120" s="23">
        <f t="shared" ca="1" si="218"/>
        <v>86400</v>
      </c>
      <c r="AQ120" s="23">
        <f t="shared" ca="1" si="219"/>
        <v>0</v>
      </c>
      <c r="AR120" s="23">
        <f t="shared" ca="1" si="228"/>
        <v>61200</v>
      </c>
      <c r="AS120" s="23">
        <f t="shared" ca="1" si="229"/>
        <v>0</v>
      </c>
      <c r="AT120" s="23">
        <f t="shared" ca="1" si="248"/>
        <v>132000</v>
      </c>
      <c r="AU120" s="23">
        <f t="shared" ca="1" si="249"/>
        <v>0</v>
      </c>
      <c r="AV120" s="228">
        <f t="shared" ca="1" si="154"/>
        <v>152280</v>
      </c>
      <c r="AW120" s="26">
        <f t="shared" ca="1" si="155"/>
        <v>447480</v>
      </c>
      <c r="AX120" s="228">
        <f t="shared" ca="1" si="156"/>
        <v>507480</v>
      </c>
      <c r="AY120" s="23">
        <f t="shared" ca="1" si="170"/>
        <v>62400</v>
      </c>
      <c r="AZ120" s="23">
        <f t="shared" ca="1" si="171"/>
        <v>0</v>
      </c>
      <c r="BA120" s="23">
        <f t="shared" ca="1" si="178"/>
        <v>60000</v>
      </c>
      <c r="BB120" s="23">
        <f t="shared" ca="1" si="179"/>
        <v>0</v>
      </c>
      <c r="BC120" s="23">
        <f t="shared" ca="1" si="172"/>
        <v>10560</v>
      </c>
      <c r="BD120" s="23">
        <f t="shared" ca="1" si="173"/>
        <v>0</v>
      </c>
      <c r="BE120" s="23">
        <f t="shared" ca="1" si="180"/>
        <v>6120</v>
      </c>
      <c r="BF120" s="23">
        <f t="shared" ca="1" si="181"/>
        <v>0</v>
      </c>
      <c r="BG120" s="23">
        <f t="shared" ca="1" si="186"/>
        <v>20400</v>
      </c>
      <c r="BH120" s="23">
        <f t="shared" ca="1" si="187"/>
        <v>0</v>
      </c>
      <c r="BI120" s="23">
        <f t="shared" ca="1" si="202"/>
        <v>105600</v>
      </c>
      <c r="BJ120" s="23">
        <f t="shared" ca="1" si="203"/>
        <v>0</v>
      </c>
      <c r="BK120" s="23">
        <f t="shared" ca="1" si="204"/>
        <v>127200</v>
      </c>
      <c r="BL120" s="23">
        <f t="shared" ca="1" si="205"/>
        <v>0</v>
      </c>
      <c r="BM120" s="23">
        <f t="shared" ca="1" si="208"/>
        <v>60000</v>
      </c>
      <c r="BN120" s="23">
        <f t="shared" ca="1" si="209"/>
        <v>0</v>
      </c>
      <c r="BO120" s="23">
        <f t="shared" ca="1" si="226"/>
        <v>63600</v>
      </c>
      <c r="BP120" s="23">
        <f t="shared" ca="1" si="227"/>
        <v>0</v>
      </c>
      <c r="BQ120" s="23">
        <f t="shared" ca="1" si="236"/>
        <v>62400</v>
      </c>
      <c r="BR120" s="23">
        <f t="shared" ca="1" si="237"/>
        <v>0</v>
      </c>
      <c r="BS120" s="23">
        <f t="shared" ca="1" si="252"/>
        <v>132000</v>
      </c>
      <c r="BT120" s="23">
        <f t="shared" ca="1" si="253"/>
        <v>0</v>
      </c>
      <c r="BU120" s="23">
        <f t="shared" ca="1" si="254"/>
        <v>120000</v>
      </c>
      <c r="BV120" s="23">
        <f t="shared" ca="1" si="255"/>
        <v>0</v>
      </c>
      <c r="BW120" s="389">
        <f t="shared" ca="1" si="157"/>
        <v>371880</v>
      </c>
      <c r="BX120" s="224">
        <f t="shared" ca="1" si="158"/>
        <v>623880</v>
      </c>
      <c r="BY120" s="93">
        <f t="shared" ca="1" si="159"/>
        <v>830280</v>
      </c>
      <c r="BZ120" s="23">
        <f t="shared" ca="1" si="184"/>
        <v>125760</v>
      </c>
      <c r="CA120" s="23">
        <f t="shared" ca="1" si="185"/>
        <v>0</v>
      </c>
      <c r="CB120" s="23">
        <f t="shared" ca="1" si="210"/>
        <v>115200</v>
      </c>
      <c r="CC120" s="23">
        <f t="shared" ca="1" si="211"/>
        <v>0</v>
      </c>
      <c r="CD120" s="23">
        <f t="shared" ca="1" si="240"/>
        <v>120000</v>
      </c>
      <c r="CE120" s="23">
        <f t="shared" ca="1" si="241"/>
        <v>0</v>
      </c>
      <c r="CF120" s="228">
        <f t="shared" ca="1" si="160"/>
        <v>125760</v>
      </c>
      <c r="CG120" s="224">
        <f t="shared" ca="1" si="161"/>
        <v>240960</v>
      </c>
      <c r="CH120" s="228">
        <f t="shared" ca="1" si="162"/>
        <v>360960</v>
      </c>
      <c r="CI120" s="23">
        <f t="shared" ca="1" si="163"/>
        <v>65400</v>
      </c>
      <c r="CJ120" s="23">
        <f t="shared" ca="1" si="164"/>
        <v>32700</v>
      </c>
      <c r="CK120" s="23">
        <f t="shared" ca="1" si="168"/>
        <v>62400</v>
      </c>
      <c r="CL120" s="23">
        <f t="shared" ca="1" si="169"/>
        <v>31200</v>
      </c>
      <c r="CM120" s="23">
        <f t="shared" ca="1" si="174"/>
        <v>60000</v>
      </c>
      <c r="CN120" s="23">
        <f t="shared" ca="1" si="175"/>
        <v>30000</v>
      </c>
      <c r="CO120" s="23">
        <f t="shared" ca="1" si="182"/>
        <v>8400</v>
      </c>
      <c r="CP120" s="23">
        <f t="shared" ca="1" si="183"/>
        <v>4200</v>
      </c>
      <c r="CQ120" s="23">
        <f t="shared" ca="1" si="188"/>
        <v>27000</v>
      </c>
      <c r="CR120" s="23">
        <f t="shared" ca="1" si="189"/>
        <v>13500</v>
      </c>
      <c r="CS120" s="23">
        <f t="shared" ca="1" si="190"/>
        <v>15600</v>
      </c>
      <c r="CT120" s="23">
        <f t="shared" ca="1" si="191"/>
        <v>7800</v>
      </c>
      <c r="CU120" s="23">
        <f t="shared" ca="1" si="196"/>
        <v>42000</v>
      </c>
      <c r="CV120" s="23">
        <f t="shared" ca="1" si="197"/>
        <v>21000</v>
      </c>
      <c r="CW120" s="23">
        <f t="shared" ca="1" si="234"/>
        <v>63600</v>
      </c>
      <c r="CX120" s="23">
        <f t="shared" ca="1" si="235"/>
        <v>31800</v>
      </c>
      <c r="CY120" s="23">
        <f t="shared" ca="1" si="198"/>
        <v>72000</v>
      </c>
      <c r="CZ120" s="23">
        <f t="shared" ca="1" si="199"/>
        <v>36000</v>
      </c>
      <c r="DA120" s="23">
        <f t="shared" ca="1" si="212"/>
        <v>99000</v>
      </c>
      <c r="DB120" s="23">
        <f t="shared" ca="1" si="213"/>
        <v>49500</v>
      </c>
      <c r="DC120" s="23"/>
      <c r="DD120" s="23"/>
      <c r="DE120" s="23">
        <f t="shared" ca="1" si="214"/>
        <v>240000</v>
      </c>
      <c r="DF120" s="23">
        <f t="shared" ca="1" si="215"/>
        <v>120000</v>
      </c>
      <c r="DG120" s="23">
        <f t="shared" ca="1" si="220"/>
        <v>120000</v>
      </c>
      <c r="DH120" s="23">
        <f t="shared" ca="1" si="221"/>
        <v>60000</v>
      </c>
      <c r="DI120" s="23">
        <f t="shared" ca="1" si="230"/>
        <v>127200</v>
      </c>
      <c r="DJ120" s="23">
        <f t="shared" ca="1" si="231"/>
        <v>63600</v>
      </c>
      <c r="DK120" s="23">
        <f t="shared" ca="1" si="238"/>
        <v>63600</v>
      </c>
      <c r="DL120" s="23">
        <f t="shared" ca="1" si="239"/>
        <v>31800</v>
      </c>
      <c r="DM120" s="23">
        <f t="shared" ca="1" si="242"/>
        <v>150000</v>
      </c>
      <c r="DN120" s="23">
        <f t="shared" ca="1" si="243"/>
        <v>75000</v>
      </c>
      <c r="DO120" s="23">
        <f t="shared" ca="1" si="244"/>
        <v>66000</v>
      </c>
      <c r="DP120" s="23">
        <f t="shared" ca="1" si="245"/>
        <v>33000</v>
      </c>
      <c r="DQ120" s="23">
        <f t="shared" ref="DQ120:DQ183" ca="1" si="258">$DQ$7*$J$2*$J$5*$AB120</f>
        <v>129600</v>
      </c>
      <c r="DR120" s="23">
        <f t="shared" ref="DR120:DR183" ca="1" si="259">$DQ$7*$J$3*$J$5*$AC120</f>
        <v>64800</v>
      </c>
      <c r="DS120" s="228">
        <f t="shared" ca="1" si="165"/>
        <v>610200</v>
      </c>
      <c r="DT120" s="93">
        <f t="shared" ca="1" si="166"/>
        <v>1450800</v>
      </c>
      <c r="DU120" s="228">
        <f t="shared" ca="1" si="167"/>
        <v>2117700</v>
      </c>
      <c r="DZ120" s="23">
        <f t="shared" ca="1" si="192"/>
        <v>60000</v>
      </c>
      <c r="EA120" s="23">
        <f t="shared" ca="1" si="193"/>
        <v>30000</v>
      </c>
      <c r="EB120" s="23">
        <f t="shared" ca="1" si="200"/>
        <v>26400</v>
      </c>
      <c r="EC120" s="23">
        <f t="shared" ca="1" si="201"/>
        <v>13200</v>
      </c>
      <c r="ED120" s="23">
        <f t="shared" ca="1" si="222"/>
        <v>120000</v>
      </c>
      <c r="EE120" s="23">
        <f t="shared" ca="1" si="223"/>
        <v>60000</v>
      </c>
      <c r="EF120" s="23">
        <f t="shared" ca="1" si="250"/>
        <v>168000</v>
      </c>
      <c r="EG120" s="23">
        <f t="shared" ca="1" si="251"/>
        <v>84000</v>
      </c>
      <c r="EH120" s="23">
        <f t="shared" ca="1" si="232"/>
        <v>60000</v>
      </c>
      <c r="EI120" s="23">
        <f t="shared" ca="1" si="233"/>
        <v>30000</v>
      </c>
      <c r="EJ120" s="23">
        <f t="shared" ca="1" si="246"/>
        <v>60000</v>
      </c>
      <c r="EK120" s="23">
        <f t="shared" ca="1" si="247"/>
        <v>30000</v>
      </c>
      <c r="EL120" s="23">
        <f t="shared" ca="1" si="256"/>
        <v>120000</v>
      </c>
      <c r="EM120" s="23">
        <f t="shared" ca="1" si="257"/>
        <v>60000</v>
      </c>
      <c r="EN120" s="228">
        <f t="shared" ca="1" si="151"/>
        <v>39600</v>
      </c>
      <c r="EO120" s="93">
        <f t="shared" ca="1" si="152"/>
        <v>489600</v>
      </c>
      <c r="EP120" s="93">
        <f t="shared" ca="1" si="153"/>
        <v>921600</v>
      </c>
    </row>
    <row r="121" spans="1:146" x14ac:dyDescent="0.2">
      <c r="A121" s="172">
        <f ca="1">VLOOKUP($D121,Curves!$A$2:$I$1700,9)</f>
        <v>6.0322916175485998E-2</v>
      </c>
      <c r="B121" s="86">
        <f t="shared" ca="1" si="136"/>
        <v>0.57257072004865583</v>
      </c>
      <c r="C121" s="86">
        <f t="shared" si="137"/>
        <v>30</v>
      </c>
      <c r="D121" s="139">
        <v>40330</v>
      </c>
      <c r="E121" s="173">
        <f ca="1">VLOOKUP($D121,Curves!$A$2:$H$1700,2)*$B121</f>
        <v>2.3933456098033812</v>
      </c>
      <c r="F121" s="172">
        <f ca="1">VLOOKUP($D121,Curves!$A$2:$H$1700,3)*$B121</f>
        <v>0.38362238243259944</v>
      </c>
      <c r="G121" s="172">
        <f ca="1">VLOOKUP($D121,Curves!$A$2:$H$1700,7)*$B121</f>
        <v>-0.13455411921143412</v>
      </c>
      <c r="H121" s="172">
        <f ca="1">VLOOKUP($D121,Curves!$A$2:$H$1700,5)*$B121</f>
        <v>5.7257072004865588E-3</v>
      </c>
      <c r="I121" s="172">
        <f ca="1">VLOOKUP($D121,Curves!$A$2:$H$1700,4)*$B121</f>
        <v>-0.2032626056172728</v>
      </c>
      <c r="J121" s="174">
        <f ca="1">VLOOKUP($D121,Curves!$A$2:$H$1700,8)*$B121</f>
        <v>0</v>
      </c>
      <c r="K121" s="172">
        <f t="shared" ca="1" si="138"/>
        <v>18.425622531395813</v>
      </c>
      <c r="L121" s="140">
        <f ca="1">VLOOKUP($D121,Curves!$N$2:$T$2600,2)*$B121</f>
        <v>34.888852484228778</v>
      </c>
      <c r="M121" s="141">
        <f ca="1">VLOOKUP($D121,Curves!$N$2:$T$2600,3)*$B121</f>
        <v>17.444426242114389</v>
      </c>
      <c r="N121" s="181">
        <f t="shared" ca="1" si="139"/>
        <v>1</v>
      </c>
      <c r="O121" s="182">
        <f t="shared" ca="1" si="140"/>
        <v>0</v>
      </c>
      <c r="P121" s="173">
        <f t="shared" ca="1" si="135"/>
        <v>19.950092073525358</v>
      </c>
      <c r="Q121" s="140">
        <f ca="1">VLOOKUP($D121,Curves!$N$2:$T$2600,4)*$B121</f>
        <v>34.888852484228778</v>
      </c>
      <c r="R121" s="141">
        <f ca="1">VLOOKUP($D121,Curves!$N$2:$T$2600,5)*$B121</f>
        <v>17.444426242114389</v>
      </c>
      <c r="S121" s="181">
        <f t="shared" ca="1" si="141"/>
        <v>1</v>
      </c>
      <c r="T121" s="182">
        <f t="shared" ca="1" si="142"/>
        <v>0</v>
      </c>
      <c r="U121" s="151">
        <f t="shared" ca="1" si="143"/>
        <v>18.940936179439603</v>
      </c>
      <c r="V121" s="151">
        <f t="shared" ca="1" si="144"/>
        <v>19.993034877529009</v>
      </c>
      <c r="W121" s="151">
        <f t="shared" ca="1" si="145"/>
        <v>18.425622531395813</v>
      </c>
      <c r="X121" s="343">
        <f ca="1">VLOOKUP($D121,[2]CurveFetch!$D$8:$S$13000,16,0)*$B121</f>
        <v>34.888852484228778</v>
      </c>
      <c r="Y121" s="141">
        <f ca="1">VLOOKUP($D121,Curves!$N$2:$T$2600,7)*$B121</f>
        <v>17.444426242114389</v>
      </c>
      <c r="Z121" s="200">
        <f t="shared" ca="1" si="146"/>
        <v>1</v>
      </c>
      <c r="AA121" s="181">
        <f t="shared" ca="1" si="147"/>
        <v>0</v>
      </c>
      <c r="AB121" s="181">
        <f t="shared" ca="1" si="148"/>
        <v>1</v>
      </c>
      <c r="AC121" s="181">
        <f t="shared" ca="1" si="148"/>
        <v>1</v>
      </c>
      <c r="AD121" s="181">
        <f t="shared" ca="1" si="149"/>
        <v>1</v>
      </c>
      <c r="AE121" s="182">
        <f t="shared" ca="1" si="150"/>
        <v>0</v>
      </c>
      <c r="AF121" s="23">
        <f t="shared" ca="1" si="176"/>
        <v>5880</v>
      </c>
      <c r="AG121" s="23">
        <f t="shared" ca="1" si="177"/>
        <v>0</v>
      </c>
      <c r="AH121" s="23">
        <f t="shared" ca="1" si="194"/>
        <v>48000</v>
      </c>
      <c r="AI121" s="23">
        <f t="shared" ca="1" si="195"/>
        <v>0</v>
      </c>
      <c r="AJ121" s="23">
        <f t="shared" ca="1" si="206"/>
        <v>54000</v>
      </c>
      <c r="AK121" s="23">
        <f t="shared" ca="1" si="207"/>
        <v>0</v>
      </c>
      <c r="AL121" s="23">
        <f t="shared" ca="1" si="216"/>
        <v>60000</v>
      </c>
      <c r="AM121" s="23">
        <f t="shared" ca="1" si="217"/>
        <v>0</v>
      </c>
      <c r="AN121" s="23">
        <f t="shared" ca="1" si="224"/>
        <v>60000</v>
      </c>
      <c r="AO121" s="23">
        <f t="shared" ca="1" si="225"/>
        <v>0</v>
      </c>
      <c r="AP121" s="23">
        <f t="shared" ca="1" si="218"/>
        <v>86400</v>
      </c>
      <c r="AQ121" s="23">
        <f t="shared" ca="1" si="219"/>
        <v>0</v>
      </c>
      <c r="AR121" s="23">
        <f t="shared" ca="1" si="228"/>
        <v>61200</v>
      </c>
      <c r="AS121" s="23">
        <f t="shared" ca="1" si="229"/>
        <v>0</v>
      </c>
      <c r="AT121" s="23">
        <f t="shared" ca="1" si="248"/>
        <v>132000</v>
      </c>
      <c r="AU121" s="23">
        <f t="shared" ca="1" si="249"/>
        <v>0</v>
      </c>
      <c r="AV121" s="228">
        <f t="shared" ca="1" si="154"/>
        <v>152280</v>
      </c>
      <c r="AW121" s="26">
        <f t="shared" ca="1" si="155"/>
        <v>447480</v>
      </c>
      <c r="AX121" s="228">
        <f t="shared" ca="1" si="156"/>
        <v>507480</v>
      </c>
      <c r="AY121" s="23">
        <f t="shared" ca="1" si="170"/>
        <v>62400</v>
      </c>
      <c r="AZ121" s="23">
        <f t="shared" ca="1" si="171"/>
        <v>0</v>
      </c>
      <c r="BA121" s="23">
        <f t="shared" ca="1" si="178"/>
        <v>60000</v>
      </c>
      <c r="BB121" s="23">
        <f t="shared" ca="1" si="179"/>
        <v>0</v>
      </c>
      <c r="BC121" s="23">
        <f t="shared" ca="1" si="172"/>
        <v>10560</v>
      </c>
      <c r="BD121" s="23">
        <f t="shared" ca="1" si="173"/>
        <v>0</v>
      </c>
      <c r="BE121" s="23">
        <f t="shared" ca="1" si="180"/>
        <v>6120</v>
      </c>
      <c r="BF121" s="23">
        <f t="shared" ca="1" si="181"/>
        <v>0</v>
      </c>
      <c r="BG121" s="23">
        <f t="shared" ca="1" si="186"/>
        <v>20400</v>
      </c>
      <c r="BH121" s="23">
        <f t="shared" ca="1" si="187"/>
        <v>0</v>
      </c>
      <c r="BI121" s="23">
        <f t="shared" ca="1" si="202"/>
        <v>105600</v>
      </c>
      <c r="BJ121" s="23">
        <f t="shared" ca="1" si="203"/>
        <v>0</v>
      </c>
      <c r="BK121" s="23">
        <f t="shared" ca="1" si="204"/>
        <v>127200</v>
      </c>
      <c r="BL121" s="23">
        <f t="shared" ca="1" si="205"/>
        <v>0</v>
      </c>
      <c r="BM121" s="23">
        <f t="shared" ca="1" si="208"/>
        <v>60000</v>
      </c>
      <c r="BN121" s="23">
        <f t="shared" ca="1" si="209"/>
        <v>0</v>
      </c>
      <c r="BO121" s="23">
        <f t="shared" ca="1" si="226"/>
        <v>63600</v>
      </c>
      <c r="BP121" s="23">
        <f t="shared" ca="1" si="227"/>
        <v>0</v>
      </c>
      <c r="BQ121" s="23">
        <f t="shared" ca="1" si="236"/>
        <v>62400</v>
      </c>
      <c r="BR121" s="23">
        <f t="shared" ca="1" si="237"/>
        <v>0</v>
      </c>
      <c r="BS121" s="23">
        <f t="shared" ca="1" si="252"/>
        <v>132000</v>
      </c>
      <c r="BT121" s="23">
        <f t="shared" ca="1" si="253"/>
        <v>0</v>
      </c>
      <c r="BU121" s="23">
        <f t="shared" ca="1" si="254"/>
        <v>120000</v>
      </c>
      <c r="BV121" s="23">
        <f t="shared" ca="1" si="255"/>
        <v>0</v>
      </c>
      <c r="BW121" s="389">
        <f t="shared" ca="1" si="157"/>
        <v>371880</v>
      </c>
      <c r="BX121" s="224">
        <f t="shared" ca="1" si="158"/>
        <v>623880</v>
      </c>
      <c r="BY121" s="93">
        <f t="shared" ca="1" si="159"/>
        <v>830280</v>
      </c>
      <c r="BZ121" s="23">
        <f t="shared" ca="1" si="184"/>
        <v>125760</v>
      </c>
      <c r="CA121" s="23">
        <f t="shared" ca="1" si="185"/>
        <v>0</v>
      </c>
      <c r="CB121" s="23">
        <f t="shared" ca="1" si="210"/>
        <v>115200</v>
      </c>
      <c r="CC121" s="23">
        <f t="shared" ca="1" si="211"/>
        <v>0</v>
      </c>
      <c r="CD121" s="23">
        <f t="shared" ca="1" si="240"/>
        <v>120000</v>
      </c>
      <c r="CE121" s="23">
        <f t="shared" ca="1" si="241"/>
        <v>0</v>
      </c>
      <c r="CF121" s="228">
        <f t="shared" ca="1" si="160"/>
        <v>125760</v>
      </c>
      <c r="CG121" s="224">
        <f t="shared" ca="1" si="161"/>
        <v>240960</v>
      </c>
      <c r="CH121" s="228">
        <f t="shared" ca="1" si="162"/>
        <v>360960</v>
      </c>
      <c r="CI121" s="23">
        <f t="shared" ca="1" si="163"/>
        <v>65400</v>
      </c>
      <c r="CJ121" s="23">
        <f t="shared" ca="1" si="164"/>
        <v>32700</v>
      </c>
      <c r="CK121" s="23">
        <f t="shared" ca="1" si="168"/>
        <v>62400</v>
      </c>
      <c r="CL121" s="23">
        <f t="shared" ca="1" si="169"/>
        <v>31200</v>
      </c>
      <c r="CM121" s="23">
        <f t="shared" ca="1" si="174"/>
        <v>60000</v>
      </c>
      <c r="CN121" s="23">
        <f t="shared" ca="1" si="175"/>
        <v>30000</v>
      </c>
      <c r="CO121" s="23">
        <f t="shared" ca="1" si="182"/>
        <v>8400</v>
      </c>
      <c r="CP121" s="23">
        <f t="shared" ca="1" si="183"/>
        <v>4200</v>
      </c>
      <c r="CQ121" s="23">
        <f t="shared" ca="1" si="188"/>
        <v>27000</v>
      </c>
      <c r="CR121" s="23">
        <f t="shared" ca="1" si="189"/>
        <v>13500</v>
      </c>
      <c r="CS121" s="23">
        <f t="shared" ca="1" si="190"/>
        <v>15600</v>
      </c>
      <c r="CT121" s="23">
        <f t="shared" ca="1" si="191"/>
        <v>7800</v>
      </c>
      <c r="CU121" s="23">
        <f t="shared" ca="1" si="196"/>
        <v>42000</v>
      </c>
      <c r="CV121" s="23">
        <f t="shared" ca="1" si="197"/>
        <v>21000</v>
      </c>
      <c r="CW121" s="23">
        <f t="shared" ca="1" si="234"/>
        <v>63600</v>
      </c>
      <c r="CX121" s="23">
        <f t="shared" ca="1" si="235"/>
        <v>31800</v>
      </c>
      <c r="CY121" s="23">
        <f t="shared" ca="1" si="198"/>
        <v>72000</v>
      </c>
      <c r="CZ121" s="23">
        <f t="shared" ca="1" si="199"/>
        <v>36000</v>
      </c>
      <c r="DA121" s="23">
        <f t="shared" ca="1" si="212"/>
        <v>99000</v>
      </c>
      <c r="DB121" s="23">
        <f t="shared" ca="1" si="213"/>
        <v>49500</v>
      </c>
      <c r="DC121" s="23"/>
      <c r="DD121" s="23"/>
      <c r="DE121" s="23">
        <f t="shared" ca="1" si="214"/>
        <v>240000</v>
      </c>
      <c r="DF121" s="23">
        <f t="shared" ca="1" si="215"/>
        <v>120000</v>
      </c>
      <c r="DG121" s="23">
        <f t="shared" ca="1" si="220"/>
        <v>120000</v>
      </c>
      <c r="DH121" s="23">
        <f t="shared" ca="1" si="221"/>
        <v>60000</v>
      </c>
      <c r="DI121" s="23">
        <f t="shared" ca="1" si="230"/>
        <v>127200</v>
      </c>
      <c r="DJ121" s="23">
        <f t="shared" ca="1" si="231"/>
        <v>63600</v>
      </c>
      <c r="DK121" s="23">
        <f t="shared" ca="1" si="238"/>
        <v>63600</v>
      </c>
      <c r="DL121" s="23">
        <f t="shared" ca="1" si="239"/>
        <v>31800</v>
      </c>
      <c r="DM121" s="23">
        <f t="shared" ca="1" si="242"/>
        <v>150000</v>
      </c>
      <c r="DN121" s="23">
        <f t="shared" ca="1" si="243"/>
        <v>75000</v>
      </c>
      <c r="DO121" s="23">
        <f t="shared" ca="1" si="244"/>
        <v>66000</v>
      </c>
      <c r="DP121" s="23">
        <f t="shared" ca="1" si="245"/>
        <v>33000</v>
      </c>
      <c r="DQ121" s="23">
        <f t="shared" ca="1" si="258"/>
        <v>129600</v>
      </c>
      <c r="DR121" s="23">
        <f t="shared" ca="1" si="259"/>
        <v>64800</v>
      </c>
      <c r="DS121" s="228">
        <f t="shared" ca="1" si="165"/>
        <v>610200</v>
      </c>
      <c r="DT121" s="93">
        <f t="shared" ca="1" si="166"/>
        <v>1450800</v>
      </c>
      <c r="DU121" s="228">
        <f t="shared" ca="1" si="167"/>
        <v>2117700</v>
      </c>
      <c r="DZ121" s="23">
        <f t="shared" ca="1" si="192"/>
        <v>60000</v>
      </c>
      <c r="EA121" s="23">
        <f t="shared" ca="1" si="193"/>
        <v>30000</v>
      </c>
      <c r="EB121" s="23">
        <f t="shared" ca="1" si="200"/>
        <v>26400</v>
      </c>
      <c r="EC121" s="23">
        <f t="shared" ca="1" si="201"/>
        <v>13200</v>
      </c>
      <c r="ED121" s="23">
        <f t="shared" ca="1" si="222"/>
        <v>120000</v>
      </c>
      <c r="EE121" s="23">
        <f t="shared" ca="1" si="223"/>
        <v>60000</v>
      </c>
      <c r="EF121" s="23">
        <f t="shared" ca="1" si="250"/>
        <v>168000</v>
      </c>
      <c r="EG121" s="23">
        <f t="shared" ca="1" si="251"/>
        <v>84000</v>
      </c>
      <c r="EH121" s="23">
        <f t="shared" ca="1" si="232"/>
        <v>60000</v>
      </c>
      <c r="EI121" s="23">
        <f t="shared" ca="1" si="233"/>
        <v>30000</v>
      </c>
      <c r="EJ121" s="23">
        <f t="shared" ca="1" si="246"/>
        <v>60000</v>
      </c>
      <c r="EK121" s="23">
        <f t="shared" ca="1" si="247"/>
        <v>30000</v>
      </c>
      <c r="EL121" s="23">
        <f t="shared" ca="1" si="256"/>
        <v>120000</v>
      </c>
      <c r="EM121" s="23">
        <f t="shared" ca="1" si="257"/>
        <v>60000</v>
      </c>
      <c r="EN121" s="228">
        <f t="shared" ca="1" si="151"/>
        <v>39600</v>
      </c>
      <c r="EO121" s="93">
        <f t="shared" ca="1" si="152"/>
        <v>489600</v>
      </c>
      <c r="EP121" s="93">
        <f t="shared" ca="1" si="153"/>
        <v>921600</v>
      </c>
    </row>
    <row r="122" spans="1:146" x14ac:dyDescent="0.2">
      <c r="A122" s="172">
        <f ca="1">VLOOKUP($D122,Curves!$A$2:$I$1700,9)</f>
        <v>6.0370070224647999E-2</v>
      </c>
      <c r="B122" s="86">
        <f t="shared" ca="1" si="136"/>
        <v>0.56953578865481425</v>
      </c>
      <c r="C122" s="86">
        <f t="shared" si="137"/>
        <v>31</v>
      </c>
      <c r="D122" s="139">
        <v>40360</v>
      </c>
      <c r="E122" s="173">
        <f ca="1">VLOOKUP($D122,Curves!$A$2:$H$1700,2)*$B122</f>
        <v>2.3977456702367679</v>
      </c>
      <c r="F122" s="172">
        <f ca="1">VLOOKUP($D122,Curves!$A$2:$H$1700,3)*$B122</f>
        <v>0.38158897839872558</v>
      </c>
      <c r="G122" s="172">
        <f ca="1">VLOOKUP($D122,Curves!$A$2:$H$1700,7)*$B122</f>
        <v>-0.13384091033388135</v>
      </c>
      <c r="H122" s="172">
        <f ca="1">VLOOKUP($D122,Curves!$A$2:$H$1700,5)*$B122</f>
        <v>5.6953578865481429E-3</v>
      </c>
      <c r="I122" s="172">
        <f ca="1">VLOOKUP($D122,Curves!$A$2:$H$1700,4)*$B122</f>
        <v>-0.20218520497245904</v>
      </c>
      <c r="J122" s="174">
        <f ca="1">VLOOKUP($D122,Curves!$A$2:$H$1700,8)*$B122</f>
        <v>0</v>
      </c>
      <c r="K122" s="172">
        <f t="shared" ca="1" si="138"/>
        <v>18.466703489482317</v>
      </c>
      <c r="L122" s="140">
        <f ca="1">VLOOKUP($D122,Curves!$N$2:$T$2600,2)*$B122</f>
        <v>33.910616485138561</v>
      </c>
      <c r="M122" s="141">
        <f ca="1">VLOOKUP($D122,Curves!$N$2:$T$2600,3)*$B122</f>
        <v>16.955308242569281</v>
      </c>
      <c r="N122" s="181">
        <f t="shared" ca="1" si="139"/>
        <v>1</v>
      </c>
      <c r="O122" s="182">
        <f t="shared" ca="1" si="140"/>
        <v>0</v>
      </c>
      <c r="P122" s="173">
        <f t="shared" ca="1" si="135"/>
        <v>19.98309252677576</v>
      </c>
      <c r="Q122" s="140">
        <f ca="1">VLOOKUP($D122,Curves!$N$2:$T$2600,4)*$B122</f>
        <v>33.910616485138561</v>
      </c>
      <c r="R122" s="141">
        <f ca="1">VLOOKUP($D122,Curves!$N$2:$T$2600,5)*$B122</f>
        <v>16.955308242569281</v>
      </c>
      <c r="S122" s="181">
        <f t="shared" ca="1" si="141"/>
        <v>1</v>
      </c>
      <c r="T122" s="182">
        <f t="shared" ca="1" si="142"/>
        <v>0</v>
      </c>
      <c r="U122" s="151">
        <f t="shared" ca="1" si="143"/>
        <v>18.979285699271649</v>
      </c>
      <c r="V122" s="151">
        <f t="shared" ca="1" si="144"/>
        <v>20.02580771092487</v>
      </c>
      <c r="W122" s="151">
        <f t="shared" ca="1" si="145"/>
        <v>18.466703489482317</v>
      </c>
      <c r="X122" s="343">
        <f ca="1">VLOOKUP($D122,[2]CurveFetch!$D$8:$S$13000,16,0)*$B122</f>
        <v>33.910616485138561</v>
      </c>
      <c r="Y122" s="141">
        <f ca="1">VLOOKUP($D122,Curves!$N$2:$T$2600,7)*$B122</f>
        <v>16.955308242569281</v>
      </c>
      <c r="Z122" s="200">
        <f t="shared" ca="1" si="146"/>
        <v>1</v>
      </c>
      <c r="AA122" s="181">
        <f t="shared" ca="1" si="147"/>
        <v>0</v>
      </c>
      <c r="AB122" s="181">
        <f t="shared" ca="1" si="148"/>
        <v>1</v>
      </c>
      <c r="AC122" s="181">
        <f t="shared" ca="1" si="148"/>
        <v>1</v>
      </c>
      <c r="AD122" s="181">
        <f t="shared" ca="1" si="149"/>
        <v>1</v>
      </c>
      <c r="AE122" s="182">
        <f t="shared" ca="1" si="150"/>
        <v>0</v>
      </c>
      <c r="AF122" s="23">
        <f t="shared" ca="1" si="176"/>
        <v>5880</v>
      </c>
      <c r="AG122" s="23">
        <f t="shared" ca="1" si="177"/>
        <v>0</v>
      </c>
      <c r="AH122" s="23">
        <f t="shared" ca="1" si="194"/>
        <v>48000</v>
      </c>
      <c r="AI122" s="23">
        <f t="shared" ca="1" si="195"/>
        <v>0</v>
      </c>
      <c r="AJ122" s="23">
        <f t="shared" ca="1" si="206"/>
        <v>54000</v>
      </c>
      <c r="AK122" s="23">
        <f t="shared" ca="1" si="207"/>
        <v>0</v>
      </c>
      <c r="AL122" s="23">
        <f t="shared" ca="1" si="216"/>
        <v>60000</v>
      </c>
      <c r="AM122" s="23">
        <f t="shared" ca="1" si="217"/>
        <v>0</v>
      </c>
      <c r="AN122" s="23">
        <f t="shared" ca="1" si="224"/>
        <v>60000</v>
      </c>
      <c r="AO122" s="23">
        <f t="shared" ca="1" si="225"/>
        <v>0</v>
      </c>
      <c r="AP122" s="23">
        <f t="shared" ca="1" si="218"/>
        <v>86400</v>
      </c>
      <c r="AQ122" s="23">
        <f t="shared" ca="1" si="219"/>
        <v>0</v>
      </c>
      <c r="AR122" s="23">
        <f t="shared" ca="1" si="228"/>
        <v>61200</v>
      </c>
      <c r="AS122" s="23">
        <f t="shared" ca="1" si="229"/>
        <v>0</v>
      </c>
      <c r="AT122" s="23">
        <f t="shared" ca="1" si="248"/>
        <v>132000</v>
      </c>
      <c r="AU122" s="23">
        <f t="shared" ca="1" si="249"/>
        <v>0</v>
      </c>
      <c r="AV122" s="228">
        <f t="shared" ca="1" si="154"/>
        <v>152280</v>
      </c>
      <c r="AW122" s="26">
        <f t="shared" ca="1" si="155"/>
        <v>447480</v>
      </c>
      <c r="AX122" s="228">
        <f t="shared" ca="1" si="156"/>
        <v>507480</v>
      </c>
      <c r="AY122" s="23">
        <f t="shared" ca="1" si="170"/>
        <v>62400</v>
      </c>
      <c r="AZ122" s="23">
        <f t="shared" ca="1" si="171"/>
        <v>0</v>
      </c>
      <c r="BA122" s="23">
        <f t="shared" ca="1" si="178"/>
        <v>60000</v>
      </c>
      <c r="BB122" s="23">
        <f t="shared" ca="1" si="179"/>
        <v>0</v>
      </c>
      <c r="BC122" s="23">
        <f t="shared" ca="1" si="172"/>
        <v>10560</v>
      </c>
      <c r="BD122" s="23">
        <f t="shared" ca="1" si="173"/>
        <v>0</v>
      </c>
      <c r="BE122" s="23">
        <f t="shared" ca="1" si="180"/>
        <v>6120</v>
      </c>
      <c r="BF122" s="23">
        <f t="shared" ca="1" si="181"/>
        <v>0</v>
      </c>
      <c r="BG122" s="23">
        <f t="shared" ca="1" si="186"/>
        <v>20400</v>
      </c>
      <c r="BH122" s="23">
        <f t="shared" ca="1" si="187"/>
        <v>0</v>
      </c>
      <c r="BI122" s="23">
        <f t="shared" ca="1" si="202"/>
        <v>105600</v>
      </c>
      <c r="BJ122" s="23">
        <f t="shared" ca="1" si="203"/>
        <v>0</v>
      </c>
      <c r="BK122" s="23">
        <f t="shared" ca="1" si="204"/>
        <v>127200</v>
      </c>
      <c r="BL122" s="23">
        <f t="shared" ca="1" si="205"/>
        <v>0</v>
      </c>
      <c r="BM122" s="23">
        <f t="shared" ca="1" si="208"/>
        <v>60000</v>
      </c>
      <c r="BN122" s="23">
        <f t="shared" ca="1" si="209"/>
        <v>0</v>
      </c>
      <c r="BO122" s="23">
        <f t="shared" ca="1" si="226"/>
        <v>63600</v>
      </c>
      <c r="BP122" s="23">
        <f t="shared" ca="1" si="227"/>
        <v>0</v>
      </c>
      <c r="BQ122" s="23">
        <f t="shared" ca="1" si="236"/>
        <v>62400</v>
      </c>
      <c r="BR122" s="23">
        <f t="shared" ca="1" si="237"/>
        <v>0</v>
      </c>
      <c r="BS122" s="23">
        <f t="shared" ca="1" si="252"/>
        <v>132000</v>
      </c>
      <c r="BT122" s="23">
        <f t="shared" ca="1" si="253"/>
        <v>0</v>
      </c>
      <c r="BU122" s="23">
        <f t="shared" ca="1" si="254"/>
        <v>120000</v>
      </c>
      <c r="BV122" s="23">
        <f t="shared" ca="1" si="255"/>
        <v>0</v>
      </c>
      <c r="BW122" s="389">
        <f t="shared" ca="1" si="157"/>
        <v>371880</v>
      </c>
      <c r="BX122" s="224">
        <f t="shared" ca="1" si="158"/>
        <v>623880</v>
      </c>
      <c r="BY122" s="93">
        <f t="shared" ca="1" si="159"/>
        <v>830280</v>
      </c>
      <c r="BZ122" s="23">
        <f t="shared" ca="1" si="184"/>
        <v>125760</v>
      </c>
      <c r="CA122" s="23">
        <f t="shared" ca="1" si="185"/>
        <v>0</v>
      </c>
      <c r="CB122" s="23">
        <f t="shared" ca="1" si="210"/>
        <v>115200</v>
      </c>
      <c r="CC122" s="23">
        <f t="shared" ca="1" si="211"/>
        <v>0</v>
      </c>
      <c r="CD122" s="23">
        <f t="shared" ca="1" si="240"/>
        <v>120000</v>
      </c>
      <c r="CE122" s="23">
        <f t="shared" ca="1" si="241"/>
        <v>0</v>
      </c>
      <c r="CF122" s="228">
        <f t="shared" ca="1" si="160"/>
        <v>125760</v>
      </c>
      <c r="CG122" s="224">
        <f t="shared" ca="1" si="161"/>
        <v>240960</v>
      </c>
      <c r="CH122" s="228">
        <f t="shared" ca="1" si="162"/>
        <v>360960</v>
      </c>
      <c r="CI122" s="23">
        <f t="shared" ca="1" si="163"/>
        <v>65400</v>
      </c>
      <c r="CJ122" s="23">
        <f t="shared" ca="1" si="164"/>
        <v>32700</v>
      </c>
      <c r="CK122" s="23">
        <f t="shared" ca="1" si="168"/>
        <v>62400</v>
      </c>
      <c r="CL122" s="23">
        <f t="shared" ca="1" si="169"/>
        <v>31200</v>
      </c>
      <c r="CM122" s="23">
        <f t="shared" ca="1" si="174"/>
        <v>60000</v>
      </c>
      <c r="CN122" s="23">
        <f t="shared" ca="1" si="175"/>
        <v>30000</v>
      </c>
      <c r="CO122" s="23">
        <f t="shared" ca="1" si="182"/>
        <v>8400</v>
      </c>
      <c r="CP122" s="23">
        <f t="shared" ca="1" si="183"/>
        <v>4200</v>
      </c>
      <c r="CQ122" s="23">
        <f t="shared" ca="1" si="188"/>
        <v>27000</v>
      </c>
      <c r="CR122" s="23">
        <f t="shared" ca="1" si="189"/>
        <v>13500</v>
      </c>
      <c r="CS122" s="23">
        <f t="shared" ca="1" si="190"/>
        <v>15600</v>
      </c>
      <c r="CT122" s="23">
        <f t="shared" ca="1" si="191"/>
        <v>7800</v>
      </c>
      <c r="CU122" s="23">
        <f t="shared" ca="1" si="196"/>
        <v>42000</v>
      </c>
      <c r="CV122" s="23">
        <f t="shared" ca="1" si="197"/>
        <v>21000</v>
      </c>
      <c r="CW122" s="23">
        <f t="shared" ca="1" si="234"/>
        <v>63600</v>
      </c>
      <c r="CX122" s="23">
        <f t="shared" ca="1" si="235"/>
        <v>31800</v>
      </c>
      <c r="CY122" s="23">
        <f t="shared" ca="1" si="198"/>
        <v>72000</v>
      </c>
      <c r="CZ122" s="23">
        <f t="shared" ca="1" si="199"/>
        <v>36000</v>
      </c>
      <c r="DA122" s="23">
        <f t="shared" ca="1" si="212"/>
        <v>99000</v>
      </c>
      <c r="DB122" s="23">
        <f t="shared" ca="1" si="213"/>
        <v>49500</v>
      </c>
      <c r="DC122" s="23"/>
      <c r="DD122" s="23"/>
      <c r="DE122" s="23">
        <f t="shared" ca="1" si="214"/>
        <v>240000</v>
      </c>
      <c r="DF122" s="23">
        <f t="shared" ca="1" si="215"/>
        <v>120000</v>
      </c>
      <c r="DG122" s="23">
        <f t="shared" ca="1" si="220"/>
        <v>120000</v>
      </c>
      <c r="DH122" s="23">
        <f t="shared" ca="1" si="221"/>
        <v>60000</v>
      </c>
      <c r="DI122" s="23">
        <f t="shared" ca="1" si="230"/>
        <v>127200</v>
      </c>
      <c r="DJ122" s="23">
        <f t="shared" ca="1" si="231"/>
        <v>63600</v>
      </c>
      <c r="DK122" s="23">
        <f t="shared" ca="1" si="238"/>
        <v>63600</v>
      </c>
      <c r="DL122" s="23">
        <f t="shared" ca="1" si="239"/>
        <v>31800</v>
      </c>
      <c r="DM122" s="23">
        <f t="shared" ca="1" si="242"/>
        <v>150000</v>
      </c>
      <c r="DN122" s="23">
        <f t="shared" ca="1" si="243"/>
        <v>75000</v>
      </c>
      <c r="DO122" s="23">
        <f t="shared" ca="1" si="244"/>
        <v>66000</v>
      </c>
      <c r="DP122" s="23">
        <f t="shared" ca="1" si="245"/>
        <v>33000</v>
      </c>
      <c r="DQ122" s="23">
        <f t="shared" ca="1" si="258"/>
        <v>129600</v>
      </c>
      <c r="DR122" s="23">
        <f t="shared" ca="1" si="259"/>
        <v>64800</v>
      </c>
      <c r="DS122" s="228">
        <f t="shared" ca="1" si="165"/>
        <v>610200</v>
      </c>
      <c r="DT122" s="93">
        <f t="shared" ca="1" si="166"/>
        <v>1450800</v>
      </c>
      <c r="DU122" s="228">
        <f t="shared" ca="1" si="167"/>
        <v>2117700</v>
      </c>
      <c r="DZ122" s="23">
        <f t="shared" ca="1" si="192"/>
        <v>60000</v>
      </c>
      <c r="EA122" s="23">
        <f t="shared" ca="1" si="193"/>
        <v>30000</v>
      </c>
      <c r="EB122" s="23">
        <f t="shared" ca="1" si="200"/>
        <v>26400</v>
      </c>
      <c r="EC122" s="23">
        <f t="shared" ca="1" si="201"/>
        <v>13200</v>
      </c>
      <c r="ED122" s="23">
        <f t="shared" ca="1" si="222"/>
        <v>120000</v>
      </c>
      <c r="EE122" s="23">
        <f t="shared" ca="1" si="223"/>
        <v>60000</v>
      </c>
      <c r="EF122" s="23">
        <f t="shared" ca="1" si="250"/>
        <v>168000</v>
      </c>
      <c r="EG122" s="23">
        <f t="shared" ca="1" si="251"/>
        <v>84000</v>
      </c>
      <c r="EH122" s="23">
        <f t="shared" ca="1" si="232"/>
        <v>60000</v>
      </c>
      <c r="EI122" s="23">
        <f t="shared" ca="1" si="233"/>
        <v>30000</v>
      </c>
      <c r="EJ122" s="23">
        <f t="shared" ca="1" si="246"/>
        <v>60000</v>
      </c>
      <c r="EK122" s="23">
        <f t="shared" ca="1" si="247"/>
        <v>30000</v>
      </c>
      <c r="EL122" s="23">
        <f t="shared" ca="1" si="256"/>
        <v>120000</v>
      </c>
      <c r="EM122" s="23">
        <f t="shared" ca="1" si="257"/>
        <v>60000</v>
      </c>
      <c r="EN122" s="228">
        <f t="shared" ca="1" si="151"/>
        <v>39600</v>
      </c>
      <c r="EO122" s="93">
        <f t="shared" ca="1" si="152"/>
        <v>489600</v>
      </c>
      <c r="EP122" s="93">
        <f t="shared" ca="1" si="153"/>
        <v>921600</v>
      </c>
    </row>
    <row r="123" spans="1:146" x14ac:dyDescent="0.2">
      <c r="A123" s="172">
        <f ca="1">VLOOKUP($D123,Curves!$A$2:$I$1700,9)</f>
        <v>6.0418796076224003E-2</v>
      </c>
      <c r="B123" s="86">
        <f t="shared" ca="1" si="136"/>
        <v>0.56641212359116722</v>
      </c>
      <c r="C123" s="86">
        <f t="shared" si="137"/>
        <v>31</v>
      </c>
      <c r="D123" s="139">
        <v>40391</v>
      </c>
      <c r="E123" s="173">
        <f ca="1">VLOOKUP($D123,Curves!$A$2:$H$1700,2)*$B123</f>
        <v>2.3959232827906374</v>
      </c>
      <c r="F123" s="172">
        <f ca="1">VLOOKUP($D123,Curves!$A$2:$H$1700,3)*$B123</f>
        <v>0.37949612280608208</v>
      </c>
      <c r="G123" s="172">
        <f ca="1">VLOOKUP($D123,Curves!$A$2:$H$1700,7)*$B123</f>
        <v>-0.13310684904392428</v>
      </c>
      <c r="H123" s="172">
        <f ca="1">VLOOKUP($D123,Curves!$A$2:$H$1700,5)*$B123</f>
        <v>5.6641212359116724E-3</v>
      </c>
      <c r="I123" s="172">
        <f ca="1">VLOOKUP($D123,Curves!$A$2:$H$1700,4)*$B123</f>
        <v>-0.20107630387486436</v>
      </c>
      <c r="J123" s="174">
        <f ca="1">VLOOKUP($D123,Curves!$A$2:$H$1700,8)*$B123</f>
        <v>0</v>
      </c>
      <c r="K123" s="172">
        <f t="shared" ca="1" si="138"/>
        <v>18.461352341868299</v>
      </c>
      <c r="L123" s="140">
        <f ca="1">VLOOKUP($D123,Curves!$N$2:$T$2600,2)*$B123</f>
        <v>39.388752204228645</v>
      </c>
      <c r="M123" s="141">
        <f ca="1">VLOOKUP($D123,Curves!$N$2:$T$2600,3)*$B123</f>
        <v>19.694376102114322</v>
      </c>
      <c r="N123" s="181">
        <f t="shared" ca="1" si="139"/>
        <v>1</v>
      </c>
      <c r="O123" s="182">
        <f t="shared" ca="1" si="140"/>
        <v>1</v>
      </c>
      <c r="P123" s="173">
        <f t="shared" ca="1" si="135"/>
        <v>19.969424620929779</v>
      </c>
      <c r="Q123" s="140">
        <f ca="1">VLOOKUP($D123,Curves!$N$2:$T$2600,4)*$B123</f>
        <v>39.388752204228645</v>
      </c>
      <c r="R123" s="141">
        <f ca="1">VLOOKUP($D123,Curves!$N$2:$T$2600,5)*$B123</f>
        <v>19.694376102114322</v>
      </c>
      <c r="S123" s="181">
        <f t="shared" ca="1" si="141"/>
        <v>1</v>
      </c>
      <c r="T123" s="182">
        <f t="shared" ca="1" si="142"/>
        <v>0</v>
      </c>
      <c r="U123" s="151">
        <f t="shared" ca="1" si="143"/>
        <v>18.971123253100348</v>
      </c>
      <c r="V123" s="151">
        <f t="shared" ca="1" si="144"/>
        <v>20.011905530199119</v>
      </c>
      <c r="W123" s="151">
        <f t="shared" ca="1" si="145"/>
        <v>18.461352341868299</v>
      </c>
      <c r="X123" s="343">
        <f ca="1">VLOOKUP($D123,[2]CurveFetch!$D$8:$S$13000,16,0)*$B123</f>
        <v>39.388752204228645</v>
      </c>
      <c r="Y123" s="141">
        <f ca="1">VLOOKUP($D123,Curves!$N$2:$T$2600,7)*$B123</f>
        <v>19.694376102114322</v>
      </c>
      <c r="Z123" s="200">
        <f t="shared" ca="1" si="146"/>
        <v>1</v>
      </c>
      <c r="AA123" s="181">
        <f t="shared" ca="1" si="147"/>
        <v>1</v>
      </c>
      <c r="AB123" s="181">
        <f t="shared" ca="1" si="148"/>
        <v>1</v>
      </c>
      <c r="AC123" s="181">
        <f t="shared" ca="1" si="148"/>
        <v>1</v>
      </c>
      <c r="AD123" s="181">
        <f t="shared" ca="1" si="149"/>
        <v>1</v>
      </c>
      <c r="AE123" s="182">
        <f t="shared" ca="1" si="150"/>
        <v>1</v>
      </c>
      <c r="AF123" s="23">
        <f t="shared" ca="1" si="176"/>
        <v>5880</v>
      </c>
      <c r="AG123" s="23">
        <f t="shared" ca="1" si="177"/>
        <v>5880</v>
      </c>
      <c r="AH123" s="23">
        <f t="shared" ca="1" si="194"/>
        <v>48000</v>
      </c>
      <c r="AI123" s="23">
        <f t="shared" ca="1" si="195"/>
        <v>48000</v>
      </c>
      <c r="AJ123" s="23">
        <f t="shared" ca="1" si="206"/>
        <v>54000</v>
      </c>
      <c r="AK123" s="23">
        <f t="shared" ca="1" si="207"/>
        <v>54000</v>
      </c>
      <c r="AL123" s="23">
        <f t="shared" ca="1" si="216"/>
        <v>60000</v>
      </c>
      <c r="AM123" s="23">
        <f t="shared" ca="1" si="217"/>
        <v>30000</v>
      </c>
      <c r="AN123" s="23">
        <f t="shared" ca="1" si="224"/>
        <v>60000</v>
      </c>
      <c r="AO123" s="23">
        <f t="shared" ca="1" si="225"/>
        <v>30000</v>
      </c>
      <c r="AP123" s="23">
        <f t="shared" ca="1" si="218"/>
        <v>86400</v>
      </c>
      <c r="AQ123" s="23">
        <f t="shared" ca="1" si="219"/>
        <v>30000</v>
      </c>
      <c r="AR123" s="23">
        <f t="shared" ca="1" si="228"/>
        <v>61200</v>
      </c>
      <c r="AS123" s="23">
        <f t="shared" ca="1" si="229"/>
        <v>30600</v>
      </c>
      <c r="AT123" s="23">
        <f t="shared" ca="1" si="248"/>
        <v>132000</v>
      </c>
      <c r="AU123" s="23">
        <f t="shared" ca="1" si="249"/>
        <v>66000</v>
      </c>
      <c r="AV123" s="228">
        <f t="shared" ca="1" si="154"/>
        <v>218160</v>
      </c>
      <c r="AW123" s="26">
        <f t="shared" ca="1" si="155"/>
        <v>711960</v>
      </c>
      <c r="AX123" s="228">
        <f t="shared" ca="1" si="156"/>
        <v>801960</v>
      </c>
      <c r="AY123" s="23">
        <f t="shared" ca="1" si="170"/>
        <v>62400</v>
      </c>
      <c r="AZ123" s="23">
        <f t="shared" ca="1" si="171"/>
        <v>0</v>
      </c>
      <c r="BA123" s="23">
        <f t="shared" ca="1" si="178"/>
        <v>60000</v>
      </c>
      <c r="BB123" s="23">
        <f t="shared" ca="1" si="179"/>
        <v>0</v>
      </c>
      <c r="BC123" s="23">
        <f t="shared" ca="1" si="172"/>
        <v>10560</v>
      </c>
      <c r="BD123" s="23">
        <f t="shared" ca="1" si="173"/>
        <v>0</v>
      </c>
      <c r="BE123" s="23">
        <f t="shared" ca="1" si="180"/>
        <v>6120</v>
      </c>
      <c r="BF123" s="23">
        <f t="shared" ca="1" si="181"/>
        <v>0</v>
      </c>
      <c r="BG123" s="23">
        <f t="shared" ca="1" si="186"/>
        <v>20400</v>
      </c>
      <c r="BH123" s="23">
        <f t="shared" ca="1" si="187"/>
        <v>0</v>
      </c>
      <c r="BI123" s="23">
        <f t="shared" ca="1" si="202"/>
        <v>105600</v>
      </c>
      <c r="BJ123" s="23">
        <f t="shared" ca="1" si="203"/>
        <v>0</v>
      </c>
      <c r="BK123" s="23">
        <f t="shared" ca="1" si="204"/>
        <v>127200</v>
      </c>
      <c r="BL123" s="23">
        <f t="shared" ca="1" si="205"/>
        <v>0</v>
      </c>
      <c r="BM123" s="23">
        <f t="shared" ca="1" si="208"/>
        <v>60000</v>
      </c>
      <c r="BN123" s="23">
        <f t="shared" ca="1" si="209"/>
        <v>0</v>
      </c>
      <c r="BO123" s="23">
        <f t="shared" ca="1" si="226"/>
        <v>63600</v>
      </c>
      <c r="BP123" s="23">
        <f t="shared" ca="1" si="227"/>
        <v>0</v>
      </c>
      <c r="BQ123" s="23">
        <f t="shared" ca="1" si="236"/>
        <v>62400</v>
      </c>
      <c r="BR123" s="23">
        <f t="shared" ca="1" si="237"/>
        <v>0</v>
      </c>
      <c r="BS123" s="23">
        <f t="shared" ca="1" si="252"/>
        <v>132000</v>
      </c>
      <c r="BT123" s="23">
        <f t="shared" ca="1" si="253"/>
        <v>0</v>
      </c>
      <c r="BU123" s="23">
        <f t="shared" ca="1" si="254"/>
        <v>120000</v>
      </c>
      <c r="BV123" s="23">
        <f t="shared" ca="1" si="255"/>
        <v>0</v>
      </c>
      <c r="BW123" s="389">
        <f t="shared" ca="1" si="157"/>
        <v>371880</v>
      </c>
      <c r="BX123" s="224">
        <f t="shared" ca="1" si="158"/>
        <v>623880</v>
      </c>
      <c r="BY123" s="93">
        <f t="shared" ca="1" si="159"/>
        <v>830280</v>
      </c>
      <c r="BZ123" s="23">
        <f t="shared" ca="1" si="184"/>
        <v>125760</v>
      </c>
      <c r="CA123" s="23">
        <f t="shared" ca="1" si="185"/>
        <v>62880</v>
      </c>
      <c r="CB123" s="23">
        <f t="shared" ca="1" si="210"/>
        <v>115200</v>
      </c>
      <c r="CC123" s="23">
        <f t="shared" ca="1" si="211"/>
        <v>57600</v>
      </c>
      <c r="CD123" s="23">
        <f t="shared" ca="1" si="240"/>
        <v>120000</v>
      </c>
      <c r="CE123" s="23">
        <f t="shared" ca="1" si="241"/>
        <v>60000</v>
      </c>
      <c r="CF123" s="228">
        <f t="shared" ca="1" si="160"/>
        <v>188640</v>
      </c>
      <c r="CG123" s="224">
        <f t="shared" ca="1" si="161"/>
        <v>361440</v>
      </c>
      <c r="CH123" s="228">
        <f t="shared" ca="1" si="162"/>
        <v>541440</v>
      </c>
      <c r="CI123" s="23">
        <f t="shared" ca="1" si="163"/>
        <v>65400</v>
      </c>
      <c r="CJ123" s="23">
        <f t="shared" ca="1" si="164"/>
        <v>32700</v>
      </c>
      <c r="CK123" s="23">
        <f t="shared" ca="1" si="168"/>
        <v>62400</v>
      </c>
      <c r="CL123" s="23">
        <f t="shared" ca="1" si="169"/>
        <v>31200</v>
      </c>
      <c r="CM123" s="23">
        <f t="shared" ca="1" si="174"/>
        <v>60000</v>
      </c>
      <c r="CN123" s="23">
        <f t="shared" ca="1" si="175"/>
        <v>30000</v>
      </c>
      <c r="CO123" s="23">
        <f t="shared" ca="1" si="182"/>
        <v>8400</v>
      </c>
      <c r="CP123" s="23">
        <f t="shared" ca="1" si="183"/>
        <v>4200</v>
      </c>
      <c r="CQ123" s="23">
        <f t="shared" ca="1" si="188"/>
        <v>27000</v>
      </c>
      <c r="CR123" s="23">
        <f t="shared" ca="1" si="189"/>
        <v>13500</v>
      </c>
      <c r="CS123" s="23">
        <f t="shared" ca="1" si="190"/>
        <v>15600</v>
      </c>
      <c r="CT123" s="23">
        <f t="shared" ca="1" si="191"/>
        <v>7800</v>
      </c>
      <c r="CU123" s="23">
        <f t="shared" ca="1" si="196"/>
        <v>42000</v>
      </c>
      <c r="CV123" s="23">
        <f t="shared" ca="1" si="197"/>
        <v>21000</v>
      </c>
      <c r="CW123" s="23">
        <f t="shared" ca="1" si="234"/>
        <v>63600</v>
      </c>
      <c r="CX123" s="23">
        <f t="shared" ca="1" si="235"/>
        <v>31800</v>
      </c>
      <c r="CY123" s="23">
        <f t="shared" ca="1" si="198"/>
        <v>72000</v>
      </c>
      <c r="CZ123" s="23">
        <f t="shared" ca="1" si="199"/>
        <v>36000</v>
      </c>
      <c r="DA123" s="23">
        <f t="shared" ca="1" si="212"/>
        <v>99000</v>
      </c>
      <c r="DB123" s="23">
        <f t="shared" ca="1" si="213"/>
        <v>49500</v>
      </c>
      <c r="DC123" s="23"/>
      <c r="DD123" s="23"/>
      <c r="DE123" s="23">
        <f t="shared" ca="1" si="214"/>
        <v>240000</v>
      </c>
      <c r="DF123" s="23">
        <f t="shared" ca="1" si="215"/>
        <v>120000</v>
      </c>
      <c r="DG123" s="23">
        <f t="shared" ca="1" si="220"/>
        <v>120000</v>
      </c>
      <c r="DH123" s="23">
        <f t="shared" ca="1" si="221"/>
        <v>60000</v>
      </c>
      <c r="DI123" s="23">
        <f t="shared" ca="1" si="230"/>
        <v>127200</v>
      </c>
      <c r="DJ123" s="23">
        <f t="shared" ca="1" si="231"/>
        <v>63600</v>
      </c>
      <c r="DK123" s="23">
        <f t="shared" ca="1" si="238"/>
        <v>63600</v>
      </c>
      <c r="DL123" s="23">
        <f t="shared" ca="1" si="239"/>
        <v>31800</v>
      </c>
      <c r="DM123" s="23">
        <f t="shared" ca="1" si="242"/>
        <v>150000</v>
      </c>
      <c r="DN123" s="23">
        <f t="shared" ca="1" si="243"/>
        <v>75000</v>
      </c>
      <c r="DO123" s="23">
        <f t="shared" ca="1" si="244"/>
        <v>66000</v>
      </c>
      <c r="DP123" s="23">
        <f t="shared" ca="1" si="245"/>
        <v>33000</v>
      </c>
      <c r="DQ123" s="23">
        <f t="shared" ca="1" si="258"/>
        <v>129600</v>
      </c>
      <c r="DR123" s="23">
        <f t="shared" ca="1" si="259"/>
        <v>64800</v>
      </c>
      <c r="DS123" s="228">
        <f t="shared" ca="1" si="165"/>
        <v>610200</v>
      </c>
      <c r="DT123" s="93">
        <f t="shared" ca="1" si="166"/>
        <v>1450800</v>
      </c>
      <c r="DU123" s="228">
        <f t="shared" ca="1" si="167"/>
        <v>2117700</v>
      </c>
      <c r="DZ123" s="23">
        <f t="shared" ca="1" si="192"/>
        <v>60000</v>
      </c>
      <c r="EA123" s="23">
        <f t="shared" ca="1" si="193"/>
        <v>30000</v>
      </c>
      <c r="EB123" s="23">
        <f t="shared" ca="1" si="200"/>
        <v>26400</v>
      </c>
      <c r="EC123" s="23">
        <f t="shared" ca="1" si="201"/>
        <v>13200</v>
      </c>
      <c r="ED123" s="23">
        <f t="shared" ca="1" si="222"/>
        <v>120000</v>
      </c>
      <c r="EE123" s="23">
        <f t="shared" ca="1" si="223"/>
        <v>60000</v>
      </c>
      <c r="EF123" s="23">
        <f t="shared" ca="1" si="250"/>
        <v>168000</v>
      </c>
      <c r="EG123" s="23">
        <f t="shared" ca="1" si="251"/>
        <v>84000</v>
      </c>
      <c r="EH123" s="23">
        <f t="shared" ca="1" si="232"/>
        <v>60000</v>
      </c>
      <c r="EI123" s="23">
        <f t="shared" ca="1" si="233"/>
        <v>30000</v>
      </c>
      <c r="EJ123" s="23">
        <f t="shared" ca="1" si="246"/>
        <v>60000</v>
      </c>
      <c r="EK123" s="23">
        <f t="shared" ca="1" si="247"/>
        <v>30000</v>
      </c>
      <c r="EL123" s="23">
        <f t="shared" ca="1" si="256"/>
        <v>120000</v>
      </c>
      <c r="EM123" s="23">
        <f t="shared" ca="1" si="257"/>
        <v>60000</v>
      </c>
      <c r="EN123" s="228">
        <f t="shared" ca="1" si="151"/>
        <v>39600</v>
      </c>
      <c r="EO123" s="93">
        <f t="shared" ca="1" si="152"/>
        <v>489600</v>
      </c>
      <c r="EP123" s="93">
        <f t="shared" ca="1" si="153"/>
        <v>921600</v>
      </c>
    </row>
    <row r="124" spans="1:146" x14ac:dyDescent="0.2">
      <c r="A124" s="172">
        <f ca="1">VLOOKUP($D124,Curves!$A$2:$I$1700,9)</f>
        <v>6.0467521928589001E-2</v>
      </c>
      <c r="B124" s="86">
        <f t="shared" ca="1" si="136"/>
        <v>0.56330107404262764</v>
      </c>
      <c r="C124" s="86">
        <f t="shared" si="137"/>
        <v>30</v>
      </c>
      <c r="D124" s="139">
        <v>40422</v>
      </c>
      <c r="E124" s="173">
        <f ca="1">VLOOKUP($D124,Curves!$A$2:$H$1700,2)*$B124</f>
        <v>2.3945928657552105</v>
      </c>
      <c r="F124" s="172">
        <f ca="1">VLOOKUP($D124,Curves!$A$2:$H$1700,3)*$B124</f>
        <v>0.37741171960856051</v>
      </c>
      <c r="G124" s="172">
        <f ca="1">VLOOKUP($D124,Curves!$A$2:$H$1700,7)*$B124</f>
        <v>-0.13237575240001748</v>
      </c>
      <c r="H124" s="172">
        <f ca="1">VLOOKUP($D124,Curves!$A$2:$H$1700,5)*$B124</f>
        <v>5.6330107404262766E-3</v>
      </c>
      <c r="I124" s="172">
        <f ca="1">VLOOKUP($D124,Curves!$A$2:$H$1700,4)*$B124</f>
        <v>-0.1999718812851328</v>
      </c>
      <c r="J124" s="174">
        <f ca="1">VLOOKUP($D124,Curves!$A$2:$H$1700,8)*$B124</f>
        <v>0</v>
      </c>
      <c r="K124" s="172">
        <f t="shared" ca="1" si="138"/>
        <v>18.459657383525581</v>
      </c>
      <c r="L124" s="140">
        <f ca="1">VLOOKUP($D124,Curves!$N$2:$T$2600,2)*$B124</f>
        <v>27.906385848931006</v>
      </c>
      <c r="M124" s="141">
        <f ca="1">VLOOKUP($D124,Curves!$N$2:$T$2600,3)*$B124</f>
        <v>13.953192924465503</v>
      </c>
      <c r="N124" s="181">
        <f t="shared" ca="1" si="139"/>
        <v>1</v>
      </c>
      <c r="O124" s="182">
        <f t="shared" ca="1" si="140"/>
        <v>0</v>
      </c>
      <c r="P124" s="173">
        <f t="shared" ca="1" si="135"/>
        <v>19.95944649316408</v>
      </c>
      <c r="Q124" s="140">
        <f ca="1">VLOOKUP($D124,Curves!$N$2:$T$2600,4)*$B124</f>
        <v>27.906385848931006</v>
      </c>
      <c r="R124" s="141">
        <f ca="1">VLOOKUP($D124,Curves!$N$2:$T$2600,5)*$B124</f>
        <v>13.953192924465503</v>
      </c>
      <c r="S124" s="181">
        <f t="shared" ca="1" si="141"/>
        <v>1</v>
      </c>
      <c r="T124" s="182">
        <f t="shared" ca="1" si="142"/>
        <v>0</v>
      </c>
      <c r="U124" s="151">
        <f t="shared" ca="1" si="143"/>
        <v>18.966628350163948</v>
      </c>
      <c r="V124" s="151">
        <f t="shared" ca="1" si="144"/>
        <v>20.001694073717275</v>
      </c>
      <c r="W124" s="151">
        <f t="shared" ca="1" si="145"/>
        <v>18.459657383525581</v>
      </c>
      <c r="X124" s="343">
        <f ca="1">VLOOKUP($D124,[2]CurveFetch!$D$8:$S$13000,16,0)*$B124</f>
        <v>27.906385848931006</v>
      </c>
      <c r="Y124" s="141">
        <f ca="1">VLOOKUP($D124,Curves!$N$2:$T$2600,7)*$B124</f>
        <v>13.953192924465503</v>
      </c>
      <c r="Z124" s="200">
        <f t="shared" ca="1" si="146"/>
        <v>1</v>
      </c>
      <c r="AA124" s="181">
        <f t="shared" ca="1" si="147"/>
        <v>0</v>
      </c>
      <c r="AB124" s="181">
        <f t="shared" ca="1" si="148"/>
        <v>1</v>
      </c>
      <c r="AC124" s="181">
        <f t="shared" ca="1" si="148"/>
        <v>1</v>
      </c>
      <c r="AD124" s="181">
        <f t="shared" ca="1" si="149"/>
        <v>1</v>
      </c>
      <c r="AE124" s="182">
        <f t="shared" ca="1" si="150"/>
        <v>0</v>
      </c>
      <c r="AF124" s="23">
        <f t="shared" ca="1" si="176"/>
        <v>5880</v>
      </c>
      <c r="AG124" s="23">
        <f t="shared" ca="1" si="177"/>
        <v>0</v>
      </c>
      <c r="AH124" s="23">
        <f t="shared" ca="1" si="194"/>
        <v>48000</v>
      </c>
      <c r="AI124" s="23">
        <f t="shared" ca="1" si="195"/>
        <v>0</v>
      </c>
      <c r="AJ124" s="23">
        <f t="shared" ca="1" si="206"/>
        <v>54000</v>
      </c>
      <c r="AK124" s="23">
        <f t="shared" ca="1" si="207"/>
        <v>0</v>
      </c>
      <c r="AL124" s="23">
        <f t="shared" ca="1" si="216"/>
        <v>60000</v>
      </c>
      <c r="AM124" s="23">
        <f t="shared" ca="1" si="217"/>
        <v>0</v>
      </c>
      <c r="AN124" s="23">
        <f t="shared" ca="1" si="224"/>
        <v>60000</v>
      </c>
      <c r="AO124" s="23">
        <f t="shared" ca="1" si="225"/>
        <v>0</v>
      </c>
      <c r="AP124" s="23">
        <f t="shared" ca="1" si="218"/>
        <v>86400</v>
      </c>
      <c r="AQ124" s="23">
        <f t="shared" ca="1" si="219"/>
        <v>0</v>
      </c>
      <c r="AR124" s="23">
        <f t="shared" ca="1" si="228"/>
        <v>61200</v>
      </c>
      <c r="AS124" s="23">
        <f t="shared" ca="1" si="229"/>
        <v>0</v>
      </c>
      <c r="AT124" s="23">
        <f t="shared" ca="1" si="248"/>
        <v>132000</v>
      </c>
      <c r="AU124" s="23">
        <f t="shared" ca="1" si="249"/>
        <v>0</v>
      </c>
      <c r="AV124" s="228">
        <f t="shared" ca="1" si="154"/>
        <v>152280</v>
      </c>
      <c r="AW124" s="26">
        <f t="shared" ca="1" si="155"/>
        <v>447480</v>
      </c>
      <c r="AX124" s="228">
        <f t="shared" ca="1" si="156"/>
        <v>507480</v>
      </c>
      <c r="AY124" s="23">
        <f t="shared" ca="1" si="170"/>
        <v>62400</v>
      </c>
      <c r="AZ124" s="23">
        <f t="shared" ca="1" si="171"/>
        <v>0</v>
      </c>
      <c r="BA124" s="23">
        <f t="shared" ca="1" si="178"/>
        <v>60000</v>
      </c>
      <c r="BB124" s="23">
        <f t="shared" ca="1" si="179"/>
        <v>0</v>
      </c>
      <c r="BC124" s="23">
        <f t="shared" ca="1" si="172"/>
        <v>10560</v>
      </c>
      <c r="BD124" s="23">
        <f t="shared" ca="1" si="173"/>
        <v>0</v>
      </c>
      <c r="BE124" s="23">
        <f t="shared" ca="1" si="180"/>
        <v>6120</v>
      </c>
      <c r="BF124" s="23">
        <f t="shared" ca="1" si="181"/>
        <v>0</v>
      </c>
      <c r="BG124" s="23">
        <f t="shared" ca="1" si="186"/>
        <v>20400</v>
      </c>
      <c r="BH124" s="23">
        <f t="shared" ca="1" si="187"/>
        <v>0</v>
      </c>
      <c r="BI124" s="23">
        <f t="shared" ca="1" si="202"/>
        <v>105600</v>
      </c>
      <c r="BJ124" s="23">
        <f t="shared" ca="1" si="203"/>
        <v>0</v>
      </c>
      <c r="BK124" s="23">
        <f t="shared" ca="1" si="204"/>
        <v>127200</v>
      </c>
      <c r="BL124" s="23">
        <f t="shared" ca="1" si="205"/>
        <v>0</v>
      </c>
      <c r="BM124" s="23">
        <f t="shared" ca="1" si="208"/>
        <v>60000</v>
      </c>
      <c r="BN124" s="23">
        <f t="shared" ca="1" si="209"/>
        <v>0</v>
      </c>
      <c r="BO124" s="23">
        <f t="shared" ca="1" si="226"/>
        <v>63600</v>
      </c>
      <c r="BP124" s="23">
        <f t="shared" ca="1" si="227"/>
        <v>0</v>
      </c>
      <c r="BQ124" s="23">
        <f t="shared" ca="1" si="236"/>
        <v>62400</v>
      </c>
      <c r="BR124" s="23">
        <f t="shared" ca="1" si="237"/>
        <v>0</v>
      </c>
      <c r="BS124" s="23">
        <f t="shared" ca="1" si="252"/>
        <v>132000</v>
      </c>
      <c r="BT124" s="23">
        <f t="shared" ca="1" si="253"/>
        <v>0</v>
      </c>
      <c r="BU124" s="23">
        <f t="shared" ca="1" si="254"/>
        <v>120000</v>
      </c>
      <c r="BV124" s="23">
        <f t="shared" ca="1" si="255"/>
        <v>0</v>
      </c>
      <c r="BW124" s="389">
        <f t="shared" ca="1" si="157"/>
        <v>371880</v>
      </c>
      <c r="BX124" s="224">
        <f t="shared" ca="1" si="158"/>
        <v>623880</v>
      </c>
      <c r="BY124" s="93">
        <f t="shared" ca="1" si="159"/>
        <v>830280</v>
      </c>
      <c r="BZ124" s="23">
        <f t="shared" ca="1" si="184"/>
        <v>125760</v>
      </c>
      <c r="CA124" s="23">
        <f t="shared" ca="1" si="185"/>
        <v>0</v>
      </c>
      <c r="CB124" s="23">
        <f t="shared" ca="1" si="210"/>
        <v>115200</v>
      </c>
      <c r="CC124" s="23">
        <f t="shared" ca="1" si="211"/>
        <v>0</v>
      </c>
      <c r="CD124" s="23">
        <f t="shared" ca="1" si="240"/>
        <v>120000</v>
      </c>
      <c r="CE124" s="23">
        <f t="shared" ca="1" si="241"/>
        <v>0</v>
      </c>
      <c r="CF124" s="228">
        <f t="shared" ca="1" si="160"/>
        <v>125760</v>
      </c>
      <c r="CG124" s="224">
        <f t="shared" ca="1" si="161"/>
        <v>240960</v>
      </c>
      <c r="CH124" s="228">
        <f t="shared" ca="1" si="162"/>
        <v>360960</v>
      </c>
      <c r="CI124" s="23">
        <f t="shared" ca="1" si="163"/>
        <v>65400</v>
      </c>
      <c r="CJ124" s="23">
        <f t="shared" ca="1" si="164"/>
        <v>32700</v>
      </c>
      <c r="CK124" s="23">
        <f t="shared" ca="1" si="168"/>
        <v>62400</v>
      </c>
      <c r="CL124" s="23">
        <f t="shared" ca="1" si="169"/>
        <v>31200</v>
      </c>
      <c r="CM124" s="23">
        <f t="shared" ca="1" si="174"/>
        <v>60000</v>
      </c>
      <c r="CN124" s="23">
        <f t="shared" ca="1" si="175"/>
        <v>30000</v>
      </c>
      <c r="CO124" s="23">
        <f t="shared" ca="1" si="182"/>
        <v>8400</v>
      </c>
      <c r="CP124" s="23">
        <f t="shared" ca="1" si="183"/>
        <v>4200</v>
      </c>
      <c r="CQ124" s="23">
        <f t="shared" ca="1" si="188"/>
        <v>27000</v>
      </c>
      <c r="CR124" s="23">
        <f t="shared" ca="1" si="189"/>
        <v>13500</v>
      </c>
      <c r="CS124" s="23">
        <f t="shared" ca="1" si="190"/>
        <v>15600</v>
      </c>
      <c r="CT124" s="23">
        <f t="shared" ca="1" si="191"/>
        <v>7800</v>
      </c>
      <c r="CU124" s="23">
        <f t="shared" ca="1" si="196"/>
        <v>42000</v>
      </c>
      <c r="CV124" s="23">
        <f t="shared" ca="1" si="197"/>
        <v>21000</v>
      </c>
      <c r="CW124" s="23">
        <f t="shared" ca="1" si="234"/>
        <v>63600</v>
      </c>
      <c r="CX124" s="23">
        <f t="shared" ca="1" si="235"/>
        <v>31800</v>
      </c>
      <c r="CY124" s="23">
        <f t="shared" ca="1" si="198"/>
        <v>72000</v>
      </c>
      <c r="CZ124" s="23">
        <f t="shared" ca="1" si="199"/>
        <v>36000</v>
      </c>
      <c r="DA124" s="23">
        <f t="shared" ca="1" si="212"/>
        <v>99000</v>
      </c>
      <c r="DB124" s="23">
        <f t="shared" ca="1" si="213"/>
        <v>49500</v>
      </c>
      <c r="DC124" s="23"/>
      <c r="DD124" s="23"/>
      <c r="DE124" s="23">
        <f t="shared" ca="1" si="214"/>
        <v>240000</v>
      </c>
      <c r="DF124" s="23">
        <f t="shared" ca="1" si="215"/>
        <v>120000</v>
      </c>
      <c r="DG124" s="23">
        <f t="shared" ca="1" si="220"/>
        <v>120000</v>
      </c>
      <c r="DH124" s="23">
        <f t="shared" ca="1" si="221"/>
        <v>60000</v>
      </c>
      <c r="DI124" s="23">
        <f t="shared" ca="1" si="230"/>
        <v>127200</v>
      </c>
      <c r="DJ124" s="23">
        <f t="shared" ca="1" si="231"/>
        <v>63600</v>
      </c>
      <c r="DK124" s="23">
        <f t="shared" ca="1" si="238"/>
        <v>63600</v>
      </c>
      <c r="DL124" s="23">
        <f t="shared" ca="1" si="239"/>
        <v>31800</v>
      </c>
      <c r="DM124" s="23">
        <f t="shared" ca="1" si="242"/>
        <v>150000</v>
      </c>
      <c r="DN124" s="23">
        <f t="shared" ca="1" si="243"/>
        <v>75000</v>
      </c>
      <c r="DO124" s="23">
        <f t="shared" ca="1" si="244"/>
        <v>66000</v>
      </c>
      <c r="DP124" s="23">
        <f t="shared" ca="1" si="245"/>
        <v>33000</v>
      </c>
      <c r="DQ124" s="23">
        <f t="shared" ca="1" si="258"/>
        <v>129600</v>
      </c>
      <c r="DR124" s="23">
        <f t="shared" ca="1" si="259"/>
        <v>64800</v>
      </c>
      <c r="DS124" s="228">
        <f t="shared" ca="1" si="165"/>
        <v>610200</v>
      </c>
      <c r="DT124" s="93">
        <f t="shared" ca="1" si="166"/>
        <v>1450800</v>
      </c>
      <c r="DU124" s="228">
        <f t="shared" ca="1" si="167"/>
        <v>2117700</v>
      </c>
      <c r="DZ124" s="23">
        <f t="shared" ca="1" si="192"/>
        <v>60000</v>
      </c>
      <c r="EA124" s="23">
        <f t="shared" ca="1" si="193"/>
        <v>30000</v>
      </c>
      <c r="EB124" s="23">
        <f t="shared" ca="1" si="200"/>
        <v>26400</v>
      </c>
      <c r="EC124" s="23">
        <f t="shared" ca="1" si="201"/>
        <v>13200</v>
      </c>
      <c r="ED124" s="23">
        <f t="shared" ca="1" si="222"/>
        <v>120000</v>
      </c>
      <c r="EE124" s="23">
        <f t="shared" ca="1" si="223"/>
        <v>60000</v>
      </c>
      <c r="EF124" s="23">
        <f t="shared" ca="1" si="250"/>
        <v>168000</v>
      </c>
      <c r="EG124" s="23">
        <f t="shared" ca="1" si="251"/>
        <v>84000</v>
      </c>
      <c r="EH124" s="23">
        <f t="shared" ca="1" si="232"/>
        <v>60000</v>
      </c>
      <c r="EI124" s="23">
        <f t="shared" ca="1" si="233"/>
        <v>30000</v>
      </c>
      <c r="EJ124" s="23">
        <f t="shared" ca="1" si="246"/>
        <v>60000</v>
      </c>
      <c r="EK124" s="23">
        <f t="shared" ca="1" si="247"/>
        <v>30000</v>
      </c>
      <c r="EL124" s="23">
        <f t="shared" ca="1" si="256"/>
        <v>120000</v>
      </c>
      <c r="EM124" s="23">
        <f t="shared" ca="1" si="257"/>
        <v>60000</v>
      </c>
      <c r="EN124" s="228">
        <f t="shared" ca="1" si="151"/>
        <v>39600</v>
      </c>
      <c r="EO124" s="93">
        <f t="shared" ca="1" si="152"/>
        <v>489600</v>
      </c>
      <c r="EP124" s="93">
        <f t="shared" ca="1" si="153"/>
        <v>921600</v>
      </c>
    </row>
    <row r="125" spans="1:146" x14ac:dyDescent="0.2">
      <c r="A125" s="172">
        <f ca="1">VLOOKUP($D125,Curves!$A$2:$I$1700,9)</f>
        <v>6.0514675980014997E-2</v>
      </c>
      <c r="B125" s="86">
        <f t="shared" ca="1" si="136"/>
        <v>0.56030237432787366</v>
      </c>
      <c r="C125" s="86">
        <f t="shared" si="137"/>
        <v>31</v>
      </c>
      <c r="D125" s="139">
        <v>40452</v>
      </c>
      <c r="E125" s="173">
        <f ca="1">VLOOKUP($D125,Curves!$A$2:$H$1700,2)*$B125</f>
        <v>2.3986544644976271</v>
      </c>
      <c r="F125" s="172">
        <f ca="1">VLOOKUP($D125,Curves!$A$2:$H$1700,3)*$B125</f>
        <v>0.37540259079967536</v>
      </c>
      <c r="G125" s="172">
        <f ca="1">VLOOKUP($D125,Curves!$A$2:$H$1700,7)*$B125</f>
        <v>-0.13167105796705031</v>
      </c>
      <c r="H125" s="172">
        <f ca="1">VLOOKUP($D125,Curves!$A$2:$H$1700,5)*$B125</f>
        <v>5.6030237432787367E-3</v>
      </c>
      <c r="I125" s="172">
        <f ca="1">VLOOKUP($D125,Curves!$A$2:$H$1700,4)*$B125</f>
        <v>-0.19890734288639514</v>
      </c>
      <c r="J125" s="174">
        <f ca="1">VLOOKUP($D125,Curves!$A$2:$H$1700,8)*$B125</f>
        <v>0</v>
      </c>
      <c r="K125" s="172">
        <f t="shared" ca="1" si="138"/>
        <v>18.498103412084241</v>
      </c>
      <c r="L125" s="140">
        <f ca="1">VLOOKUP($D125,Curves!$N$2:$T$2600,2)*$B125</f>
        <v>36.7124123218981</v>
      </c>
      <c r="M125" s="141">
        <f ca="1">VLOOKUP($D125,Curves!$N$2:$T$2600,3)*$B125</f>
        <v>18.35620616094905</v>
      </c>
      <c r="N125" s="181">
        <f t="shared" ca="1" si="139"/>
        <v>1</v>
      </c>
      <c r="O125" s="182">
        <f t="shared" ca="1" si="140"/>
        <v>0</v>
      </c>
      <c r="P125" s="173">
        <f t="shared" ca="1" si="135"/>
        <v>19.989908483732204</v>
      </c>
      <c r="Q125" s="140">
        <f ca="1">VLOOKUP($D125,Curves!$N$2:$T$2600,4)*$B125</f>
        <v>36.7124123218981</v>
      </c>
      <c r="R125" s="141">
        <f ca="1">VLOOKUP($D125,Curves!$N$2:$T$2600,5)*$B125</f>
        <v>18.35620616094905</v>
      </c>
      <c r="S125" s="181">
        <f t="shared" ca="1" si="141"/>
        <v>1</v>
      </c>
      <c r="T125" s="182">
        <f t="shared" ca="1" si="142"/>
        <v>0</v>
      </c>
      <c r="U125" s="151">
        <f t="shared" ca="1" si="143"/>
        <v>19.002375548979327</v>
      </c>
      <c r="V125" s="151">
        <f t="shared" ca="1" si="144"/>
        <v>20.031931161806792</v>
      </c>
      <c r="W125" s="151">
        <f t="shared" ca="1" si="145"/>
        <v>18.498103412084241</v>
      </c>
      <c r="X125" s="343">
        <f ca="1">VLOOKUP($D125,[2]CurveFetch!$D$8:$S$13000,16,0)*$B125</f>
        <v>36.7124123218981</v>
      </c>
      <c r="Y125" s="141">
        <f ca="1">VLOOKUP($D125,Curves!$N$2:$T$2600,7)*$B125</f>
        <v>18.35620616094905</v>
      </c>
      <c r="Z125" s="200">
        <f t="shared" ca="1" si="146"/>
        <v>1</v>
      </c>
      <c r="AA125" s="181">
        <f t="shared" ca="1" si="147"/>
        <v>0</v>
      </c>
      <c r="AB125" s="181">
        <f t="shared" ca="1" si="148"/>
        <v>1</v>
      </c>
      <c r="AC125" s="181">
        <f t="shared" ca="1" si="148"/>
        <v>1</v>
      </c>
      <c r="AD125" s="181">
        <f t="shared" ca="1" si="149"/>
        <v>1</v>
      </c>
      <c r="AE125" s="182">
        <f t="shared" ca="1" si="150"/>
        <v>0</v>
      </c>
      <c r="AF125" s="23">
        <f t="shared" ca="1" si="176"/>
        <v>5880</v>
      </c>
      <c r="AG125" s="23">
        <f t="shared" ca="1" si="177"/>
        <v>0</v>
      </c>
      <c r="AH125" s="23">
        <f t="shared" ca="1" si="194"/>
        <v>48000</v>
      </c>
      <c r="AI125" s="23">
        <f t="shared" ca="1" si="195"/>
        <v>0</v>
      </c>
      <c r="AJ125" s="23">
        <f t="shared" ca="1" si="206"/>
        <v>54000</v>
      </c>
      <c r="AK125" s="23">
        <f t="shared" ca="1" si="207"/>
        <v>0</v>
      </c>
      <c r="AL125" s="23">
        <f t="shared" ca="1" si="216"/>
        <v>60000</v>
      </c>
      <c r="AM125" s="23">
        <f t="shared" ca="1" si="217"/>
        <v>0</v>
      </c>
      <c r="AN125" s="23">
        <f t="shared" ca="1" si="224"/>
        <v>60000</v>
      </c>
      <c r="AO125" s="23">
        <f t="shared" ca="1" si="225"/>
        <v>0</v>
      </c>
      <c r="AP125" s="23">
        <f t="shared" ca="1" si="218"/>
        <v>86400</v>
      </c>
      <c r="AQ125" s="23">
        <f t="shared" ca="1" si="219"/>
        <v>0</v>
      </c>
      <c r="AR125" s="23">
        <f t="shared" ca="1" si="228"/>
        <v>61200</v>
      </c>
      <c r="AS125" s="23">
        <f t="shared" ca="1" si="229"/>
        <v>0</v>
      </c>
      <c r="AT125" s="23">
        <f t="shared" ca="1" si="248"/>
        <v>132000</v>
      </c>
      <c r="AU125" s="23">
        <f t="shared" ca="1" si="249"/>
        <v>0</v>
      </c>
      <c r="AV125" s="228">
        <f t="shared" ca="1" si="154"/>
        <v>152280</v>
      </c>
      <c r="AW125" s="26">
        <f t="shared" ca="1" si="155"/>
        <v>447480</v>
      </c>
      <c r="AX125" s="228">
        <f t="shared" ca="1" si="156"/>
        <v>507480</v>
      </c>
      <c r="AY125" s="23">
        <f t="shared" ca="1" si="170"/>
        <v>62400</v>
      </c>
      <c r="AZ125" s="23">
        <f t="shared" ca="1" si="171"/>
        <v>0</v>
      </c>
      <c r="BA125" s="23">
        <f t="shared" ca="1" si="178"/>
        <v>60000</v>
      </c>
      <c r="BB125" s="23">
        <f t="shared" ca="1" si="179"/>
        <v>0</v>
      </c>
      <c r="BC125" s="23">
        <f t="shared" ca="1" si="172"/>
        <v>10560</v>
      </c>
      <c r="BD125" s="23">
        <f t="shared" ca="1" si="173"/>
        <v>0</v>
      </c>
      <c r="BE125" s="23">
        <f t="shared" ca="1" si="180"/>
        <v>6120</v>
      </c>
      <c r="BF125" s="23">
        <f t="shared" ca="1" si="181"/>
        <v>0</v>
      </c>
      <c r="BG125" s="23">
        <f t="shared" ca="1" si="186"/>
        <v>20400</v>
      </c>
      <c r="BH125" s="23">
        <f t="shared" ca="1" si="187"/>
        <v>0</v>
      </c>
      <c r="BI125" s="23">
        <f t="shared" ca="1" si="202"/>
        <v>105600</v>
      </c>
      <c r="BJ125" s="23">
        <f t="shared" ca="1" si="203"/>
        <v>0</v>
      </c>
      <c r="BK125" s="23">
        <f t="shared" ca="1" si="204"/>
        <v>127200</v>
      </c>
      <c r="BL125" s="23">
        <f t="shared" ca="1" si="205"/>
        <v>0</v>
      </c>
      <c r="BM125" s="23">
        <f t="shared" ca="1" si="208"/>
        <v>60000</v>
      </c>
      <c r="BN125" s="23">
        <f t="shared" ca="1" si="209"/>
        <v>0</v>
      </c>
      <c r="BO125" s="23">
        <f t="shared" ca="1" si="226"/>
        <v>63600</v>
      </c>
      <c r="BP125" s="23">
        <f t="shared" ca="1" si="227"/>
        <v>0</v>
      </c>
      <c r="BQ125" s="23">
        <f t="shared" ca="1" si="236"/>
        <v>62400</v>
      </c>
      <c r="BR125" s="23">
        <f t="shared" ca="1" si="237"/>
        <v>0</v>
      </c>
      <c r="BS125" s="23">
        <f t="shared" ca="1" si="252"/>
        <v>132000</v>
      </c>
      <c r="BT125" s="23">
        <f t="shared" ca="1" si="253"/>
        <v>0</v>
      </c>
      <c r="BU125" s="23">
        <f t="shared" ca="1" si="254"/>
        <v>120000</v>
      </c>
      <c r="BV125" s="23">
        <f t="shared" ca="1" si="255"/>
        <v>0</v>
      </c>
      <c r="BW125" s="389">
        <f t="shared" ca="1" si="157"/>
        <v>371880</v>
      </c>
      <c r="BX125" s="224">
        <f t="shared" ca="1" si="158"/>
        <v>623880</v>
      </c>
      <c r="BY125" s="93">
        <f t="shared" ca="1" si="159"/>
        <v>830280</v>
      </c>
      <c r="BZ125" s="23">
        <f t="shared" ca="1" si="184"/>
        <v>125760</v>
      </c>
      <c r="CA125" s="23">
        <f t="shared" ca="1" si="185"/>
        <v>0</v>
      </c>
      <c r="CB125" s="23">
        <f t="shared" ca="1" si="210"/>
        <v>115200</v>
      </c>
      <c r="CC125" s="23">
        <f t="shared" ca="1" si="211"/>
        <v>0</v>
      </c>
      <c r="CD125" s="23">
        <f t="shared" ca="1" si="240"/>
        <v>120000</v>
      </c>
      <c r="CE125" s="23">
        <f t="shared" ca="1" si="241"/>
        <v>0</v>
      </c>
      <c r="CF125" s="228">
        <f t="shared" ca="1" si="160"/>
        <v>125760</v>
      </c>
      <c r="CG125" s="224">
        <f t="shared" ca="1" si="161"/>
        <v>240960</v>
      </c>
      <c r="CH125" s="228">
        <f t="shared" ca="1" si="162"/>
        <v>360960</v>
      </c>
      <c r="CI125" s="23">
        <f t="shared" ca="1" si="163"/>
        <v>65400</v>
      </c>
      <c r="CJ125" s="23">
        <f t="shared" ca="1" si="164"/>
        <v>32700</v>
      </c>
      <c r="CK125" s="23">
        <f t="shared" ca="1" si="168"/>
        <v>62400</v>
      </c>
      <c r="CL125" s="23">
        <f t="shared" ca="1" si="169"/>
        <v>31200</v>
      </c>
      <c r="CM125" s="23">
        <f t="shared" ca="1" si="174"/>
        <v>60000</v>
      </c>
      <c r="CN125" s="23">
        <f t="shared" ca="1" si="175"/>
        <v>30000</v>
      </c>
      <c r="CO125" s="23">
        <f t="shared" ca="1" si="182"/>
        <v>8400</v>
      </c>
      <c r="CP125" s="23">
        <f t="shared" ca="1" si="183"/>
        <v>4200</v>
      </c>
      <c r="CQ125" s="23">
        <f t="shared" ca="1" si="188"/>
        <v>27000</v>
      </c>
      <c r="CR125" s="23">
        <f t="shared" ca="1" si="189"/>
        <v>13500</v>
      </c>
      <c r="CS125" s="23">
        <f t="shared" ca="1" si="190"/>
        <v>15600</v>
      </c>
      <c r="CT125" s="23">
        <f t="shared" ca="1" si="191"/>
        <v>7800</v>
      </c>
      <c r="CU125" s="23">
        <f t="shared" ca="1" si="196"/>
        <v>42000</v>
      </c>
      <c r="CV125" s="23">
        <f t="shared" ca="1" si="197"/>
        <v>21000</v>
      </c>
      <c r="CW125" s="23">
        <f t="shared" ca="1" si="234"/>
        <v>63600</v>
      </c>
      <c r="CX125" s="23">
        <f t="shared" ca="1" si="235"/>
        <v>31800</v>
      </c>
      <c r="CY125" s="23">
        <f t="shared" ca="1" si="198"/>
        <v>72000</v>
      </c>
      <c r="CZ125" s="23">
        <f t="shared" ca="1" si="199"/>
        <v>36000</v>
      </c>
      <c r="DA125" s="23">
        <f t="shared" ca="1" si="212"/>
        <v>99000</v>
      </c>
      <c r="DB125" s="23">
        <f t="shared" ca="1" si="213"/>
        <v>49500</v>
      </c>
      <c r="DC125" s="23"/>
      <c r="DD125" s="23"/>
      <c r="DE125" s="23">
        <f t="shared" ca="1" si="214"/>
        <v>240000</v>
      </c>
      <c r="DF125" s="23">
        <f t="shared" ca="1" si="215"/>
        <v>120000</v>
      </c>
      <c r="DG125" s="23">
        <f t="shared" ca="1" si="220"/>
        <v>120000</v>
      </c>
      <c r="DH125" s="23">
        <f t="shared" ca="1" si="221"/>
        <v>60000</v>
      </c>
      <c r="DI125" s="23">
        <f t="shared" ca="1" si="230"/>
        <v>127200</v>
      </c>
      <c r="DJ125" s="23">
        <f t="shared" ca="1" si="231"/>
        <v>63600</v>
      </c>
      <c r="DK125" s="23">
        <f t="shared" ca="1" si="238"/>
        <v>63600</v>
      </c>
      <c r="DL125" s="23">
        <f t="shared" ca="1" si="239"/>
        <v>31800</v>
      </c>
      <c r="DM125" s="23">
        <f t="shared" ca="1" si="242"/>
        <v>150000</v>
      </c>
      <c r="DN125" s="23">
        <f t="shared" ca="1" si="243"/>
        <v>75000</v>
      </c>
      <c r="DO125" s="23">
        <f t="shared" ca="1" si="244"/>
        <v>66000</v>
      </c>
      <c r="DP125" s="23">
        <f t="shared" ca="1" si="245"/>
        <v>33000</v>
      </c>
      <c r="DQ125" s="23">
        <f t="shared" ca="1" si="258"/>
        <v>129600</v>
      </c>
      <c r="DR125" s="23">
        <f t="shared" ca="1" si="259"/>
        <v>64800</v>
      </c>
      <c r="DS125" s="228">
        <f t="shared" ca="1" si="165"/>
        <v>610200</v>
      </c>
      <c r="DT125" s="93">
        <f t="shared" ca="1" si="166"/>
        <v>1450800</v>
      </c>
      <c r="DU125" s="228">
        <f t="shared" ca="1" si="167"/>
        <v>2117700</v>
      </c>
      <c r="DZ125" s="23">
        <f t="shared" ca="1" si="192"/>
        <v>60000</v>
      </c>
      <c r="EA125" s="23">
        <f t="shared" ca="1" si="193"/>
        <v>30000</v>
      </c>
      <c r="EB125" s="23">
        <f t="shared" ca="1" si="200"/>
        <v>26400</v>
      </c>
      <c r="EC125" s="23">
        <f t="shared" ca="1" si="201"/>
        <v>13200</v>
      </c>
      <c r="ED125" s="23">
        <f t="shared" ca="1" si="222"/>
        <v>120000</v>
      </c>
      <c r="EE125" s="23">
        <f t="shared" ca="1" si="223"/>
        <v>60000</v>
      </c>
      <c r="EF125" s="23">
        <f t="shared" ca="1" si="250"/>
        <v>168000</v>
      </c>
      <c r="EG125" s="23">
        <f t="shared" ca="1" si="251"/>
        <v>84000</v>
      </c>
      <c r="EH125" s="23">
        <f t="shared" ca="1" si="232"/>
        <v>60000</v>
      </c>
      <c r="EI125" s="23">
        <f t="shared" ca="1" si="233"/>
        <v>30000</v>
      </c>
      <c r="EJ125" s="23">
        <f t="shared" ca="1" si="246"/>
        <v>60000</v>
      </c>
      <c r="EK125" s="23">
        <f t="shared" ca="1" si="247"/>
        <v>30000</v>
      </c>
      <c r="EL125" s="23">
        <f t="shared" ca="1" si="256"/>
        <v>120000</v>
      </c>
      <c r="EM125" s="23">
        <f t="shared" ca="1" si="257"/>
        <v>60000</v>
      </c>
      <c r="EN125" s="228">
        <f t="shared" ca="1" si="151"/>
        <v>39600</v>
      </c>
      <c r="EO125" s="93">
        <f t="shared" ca="1" si="152"/>
        <v>489600</v>
      </c>
      <c r="EP125" s="93">
        <f t="shared" ca="1" si="153"/>
        <v>921600</v>
      </c>
    </row>
    <row r="126" spans="1:146" x14ac:dyDescent="0.2">
      <c r="A126" s="172">
        <f ca="1">VLOOKUP($D126,Curves!$A$2:$I$1700,9)</f>
        <v>6.0563401833932003E-2</v>
      </c>
      <c r="B126" s="86">
        <f t="shared" ca="1" si="136"/>
        <v>0.55721609207872402</v>
      </c>
      <c r="C126" s="86">
        <f t="shared" si="137"/>
        <v>30</v>
      </c>
      <c r="D126" s="139">
        <v>40483</v>
      </c>
      <c r="E126" s="173">
        <f ca="1">VLOOKUP($D126,Curves!$A$2:$H$1700,2)*$B126</f>
        <v>2.4634523430800392</v>
      </c>
      <c r="F126" s="172">
        <f ca="1">VLOOKUP($D126,Curves!$A$2:$H$1700,3)*$B126</f>
        <v>0.2897523678809365</v>
      </c>
      <c r="G126" s="172">
        <f ca="1">VLOOKUP($D126,Curves!$A$2:$H$1700,7)*$B126</f>
        <v>-0.10587105749495757</v>
      </c>
      <c r="H126" s="172">
        <f ca="1">VLOOKUP($D126,Curves!$A$2:$H$1700,5)*$B126</f>
        <v>5.5721609207872403E-3</v>
      </c>
      <c r="I126" s="172">
        <f ca="1">VLOOKUP($D126,Curves!$A$2:$H$1700,4)*$B126</f>
        <v>-0.16159266670282996</v>
      </c>
      <c r="J126" s="174">
        <f ca="1">VLOOKUP($D126,Curves!$A$2:$H$1700,8)*$B126</f>
        <v>0</v>
      </c>
      <c r="K126" s="172">
        <f t="shared" ca="1" si="138"/>
        <v>19.263947572829068</v>
      </c>
      <c r="L126" s="140">
        <f ca="1">VLOOKUP($D126,Curves!$N$2:$T$2600,2)*$B126</f>
        <v>19.793708630866476</v>
      </c>
      <c r="M126" s="141">
        <f ca="1">VLOOKUP($D126,Curves!$N$2:$T$2600,3)*$B126</f>
        <v>9.896854315433238</v>
      </c>
      <c r="N126" s="181">
        <f t="shared" ca="1" si="139"/>
        <v>1</v>
      </c>
      <c r="O126" s="182">
        <f t="shared" ca="1" si="140"/>
        <v>0</v>
      </c>
      <c r="P126" s="173">
        <f t="shared" ca="1" si="135"/>
        <v>20.475892573100296</v>
      </c>
      <c r="Q126" s="140">
        <f ca="1">VLOOKUP($D126,Curves!$N$2:$T$2600,4)*$B126</f>
        <v>19.793708630866476</v>
      </c>
      <c r="R126" s="141">
        <f ca="1">VLOOKUP($D126,Curves!$N$2:$T$2600,5)*$B126</f>
        <v>9.896854315433238</v>
      </c>
      <c r="S126" s="181">
        <f t="shared" ca="1" si="141"/>
        <v>0</v>
      </c>
      <c r="T126" s="182">
        <f t="shared" ca="1" si="142"/>
        <v>0</v>
      </c>
      <c r="U126" s="151">
        <f t="shared" ca="1" si="143"/>
        <v>19.68185964188811</v>
      </c>
      <c r="V126" s="151">
        <f t="shared" ca="1" si="144"/>
        <v>20.517683780006198</v>
      </c>
      <c r="W126" s="151">
        <f t="shared" ca="1" si="145"/>
        <v>19.263947572829068</v>
      </c>
      <c r="X126" s="343">
        <f ca="1">VLOOKUP($D126,[2]CurveFetch!$D$8:$S$13000,16,0)*$B126</f>
        <v>19.793708630866476</v>
      </c>
      <c r="Y126" s="141">
        <f ca="1">VLOOKUP($D126,Curves!$N$2:$T$2600,7)*$B126</f>
        <v>9.896854315433238</v>
      </c>
      <c r="Z126" s="200">
        <f t="shared" ca="1" si="146"/>
        <v>1</v>
      </c>
      <c r="AA126" s="181">
        <f t="shared" ca="1" si="147"/>
        <v>0</v>
      </c>
      <c r="AB126" s="181">
        <f t="shared" ca="1" si="148"/>
        <v>0</v>
      </c>
      <c r="AC126" s="181">
        <f t="shared" ca="1" si="148"/>
        <v>0</v>
      </c>
      <c r="AD126" s="181">
        <f t="shared" ca="1" si="149"/>
        <v>1</v>
      </c>
      <c r="AE126" s="182">
        <f t="shared" ca="1" si="150"/>
        <v>0</v>
      </c>
      <c r="AF126" s="23">
        <f t="shared" ca="1" si="176"/>
        <v>5880</v>
      </c>
      <c r="AG126" s="23">
        <f t="shared" ca="1" si="177"/>
        <v>0</v>
      </c>
      <c r="AH126" s="23">
        <f t="shared" ca="1" si="194"/>
        <v>48000</v>
      </c>
      <c r="AI126" s="23">
        <f t="shared" ca="1" si="195"/>
        <v>0</v>
      </c>
      <c r="AJ126" s="23">
        <f t="shared" ca="1" si="206"/>
        <v>54000</v>
      </c>
      <c r="AK126" s="23">
        <f t="shared" ca="1" si="207"/>
        <v>0</v>
      </c>
      <c r="AL126" s="23">
        <f t="shared" ca="1" si="216"/>
        <v>60000</v>
      </c>
      <c r="AM126" s="23">
        <f t="shared" ca="1" si="217"/>
        <v>0</v>
      </c>
      <c r="AN126" s="23">
        <f t="shared" ca="1" si="224"/>
        <v>60000</v>
      </c>
      <c r="AO126" s="23">
        <f t="shared" ca="1" si="225"/>
        <v>0</v>
      </c>
      <c r="AP126" s="23">
        <f t="shared" ca="1" si="218"/>
        <v>86400</v>
      </c>
      <c r="AQ126" s="23">
        <f t="shared" ca="1" si="219"/>
        <v>0</v>
      </c>
      <c r="AR126" s="23">
        <f t="shared" ca="1" si="228"/>
        <v>61200</v>
      </c>
      <c r="AS126" s="23">
        <f t="shared" ca="1" si="229"/>
        <v>0</v>
      </c>
      <c r="AT126" s="23">
        <f t="shared" ca="1" si="248"/>
        <v>132000</v>
      </c>
      <c r="AU126" s="23">
        <f t="shared" ca="1" si="249"/>
        <v>0</v>
      </c>
      <c r="AV126" s="228">
        <f t="shared" ca="1" si="154"/>
        <v>152280</v>
      </c>
      <c r="AW126" s="26">
        <f t="shared" ca="1" si="155"/>
        <v>447480</v>
      </c>
      <c r="AX126" s="228">
        <f t="shared" ca="1" si="156"/>
        <v>507480</v>
      </c>
      <c r="AY126" s="23">
        <f t="shared" ca="1" si="170"/>
        <v>0</v>
      </c>
      <c r="AZ126" s="23">
        <f t="shared" ca="1" si="171"/>
        <v>0</v>
      </c>
      <c r="BA126" s="23">
        <f t="shared" ca="1" si="178"/>
        <v>0</v>
      </c>
      <c r="BB126" s="23">
        <f t="shared" ca="1" si="179"/>
        <v>0</v>
      </c>
      <c r="BC126" s="23">
        <f t="shared" ca="1" si="172"/>
        <v>0</v>
      </c>
      <c r="BD126" s="23">
        <f t="shared" ca="1" si="173"/>
        <v>0</v>
      </c>
      <c r="BE126" s="23">
        <f t="shared" ca="1" si="180"/>
        <v>0</v>
      </c>
      <c r="BF126" s="23">
        <f t="shared" ca="1" si="181"/>
        <v>0</v>
      </c>
      <c r="BG126" s="23">
        <f t="shared" ca="1" si="186"/>
        <v>0</v>
      </c>
      <c r="BH126" s="23">
        <f t="shared" ca="1" si="187"/>
        <v>0</v>
      </c>
      <c r="BI126" s="23">
        <f t="shared" ca="1" si="202"/>
        <v>0</v>
      </c>
      <c r="BJ126" s="23">
        <f t="shared" ca="1" si="203"/>
        <v>0</v>
      </c>
      <c r="BK126" s="23">
        <f t="shared" ca="1" si="204"/>
        <v>0</v>
      </c>
      <c r="BL126" s="23">
        <f t="shared" ca="1" si="205"/>
        <v>0</v>
      </c>
      <c r="BM126" s="23">
        <f t="shared" ca="1" si="208"/>
        <v>0</v>
      </c>
      <c r="BN126" s="23">
        <f t="shared" ca="1" si="209"/>
        <v>0</v>
      </c>
      <c r="BO126" s="23">
        <f t="shared" ca="1" si="226"/>
        <v>0</v>
      </c>
      <c r="BP126" s="23">
        <f t="shared" ca="1" si="227"/>
        <v>0</v>
      </c>
      <c r="BQ126" s="23">
        <f t="shared" ca="1" si="236"/>
        <v>0</v>
      </c>
      <c r="BR126" s="23">
        <f t="shared" ca="1" si="237"/>
        <v>0</v>
      </c>
      <c r="BS126" s="23">
        <f t="shared" ca="1" si="252"/>
        <v>0</v>
      </c>
      <c r="BT126" s="23">
        <f t="shared" ca="1" si="253"/>
        <v>0</v>
      </c>
      <c r="BU126" s="23">
        <f t="shared" ca="1" si="254"/>
        <v>0</v>
      </c>
      <c r="BV126" s="23">
        <f t="shared" ca="1" si="255"/>
        <v>0</v>
      </c>
      <c r="BW126" s="389">
        <f t="shared" ca="1" si="157"/>
        <v>0</v>
      </c>
      <c r="BX126" s="224">
        <f t="shared" ca="1" si="158"/>
        <v>0</v>
      </c>
      <c r="BY126" s="93">
        <f t="shared" ca="1" si="159"/>
        <v>0</v>
      </c>
      <c r="BZ126" s="23">
        <f t="shared" ca="1" si="184"/>
        <v>125760</v>
      </c>
      <c r="CA126" s="23">
        <f t="shared" ca="1" si="185"/>
        <v>0</v>
      </c>
      <c r="CB126" s="23">
        <f t="shared" ca="1" si="210"/>
        <v>115200</v>
      </c>
      <c r="CC126" s="23">
        <f t="shared" ca="1" si="211"/>
        <v>0</v>
      </c>
      <c r="CD126" s="23">
        <f t="shared" ca="1" si="240"/>
        <v>120000</v>
      </c>
      <c r="CE126" s="23">
        <f t="shared" ca="1" si="241"/>
        <v>0</v>
      </c>
      <c r="CF126" s="228">
        <f t="shared" ca="1" si="160"/>
        <v>125760</v>
      </c>
      <c r="CG126" s="224">
        <f t="shared" ca="1" si="161"/>
        <v>240960</v>
      </c>
      <c r="CH126" s="228">
        <f t="shared" ca="1" si="162"/>
        <v>360960</v>
      </c>
      <c r="CI126" s="23">
        <f t="shared" ca="1" si="163"/>
        <v>0</v>
      </c>
      <c r="CJ126" s="23">
        <f t="shared" ca="1" si="164"/>
        <v>0</v>
      </c>
      <c r="CK126" s="23">
        <f t="shared" ca="1" si="168"/>
        <v>0</v>
      </c>
      <c r="CL126" s="23">
        <f t="shared" ca="1" si="169"/>
        <v>0</v>
      </c>
      <c r="CM126" s="23">
        <f t="shared" ca="1" si="174"/>
        <v>0</v>
      </c>
      <c r="CN126" s="23">
        <f t="shared" ca="1" si="175"/>
        <v>0</v>
      </c>
      <c r="CO126" s="23">
        <f t="shared" ca="1" si="182"/>
        <v>0</v>
      </c>
      <c r="CP126" s="23">
        <f t="shared" ca="1" si="183"/>
        <v>0</v>
      </c>
      <c r="CQ126" s="23">
        <f t="shared" ca="1" si="188"/>
        <v>0</v>
      </c>
      <c r="CR126" s="23">
        <f t="shared" ca="1" si="189"/>
        <v>0</v>
      </c>
      <c r="CS126" s="23">
        <f t="shared" ca="1" si="190"/>
        <v>0</v>
      </c>
      <c r="CT126" s="23">
        <f t="shared" ca="1" si="191"/>
        <v>0</v>
      </c>
      <c r="CU126" s="23">
        <f t="shared" ca="1" si="196"/>
        <v>0</v>
      </c>
      <c r="CV126" s="23">
        <f t="shared" ca="1" si="197"/>
        <v>0</v>
      </c>
      <c r="CW126" s="23">
        <f t="shared" ca="1" si="234"/>
        <v>0</v>
      </c>
      <c r="CX126" s="23">
        <f t="shared" ca="1" si="235"/>
        <v>0</v>
      </c>
      <c r="CY126" s="23">
        <f t="shared" ca="1" si="198"/>
        <v>0</v>
      </c>
      <c r="CZ126" s="23">
        <f t="shared" ca="1" si="199"/>
        <v>0</v>
      </c>
      <c r="DA126" s="23">
        <f t="shared" ca="1" si="212"/>
        <v>0</v>
      </c>
      <c r="DB126" s="23">
        <f t="shared" ca="1" si="213"/>
        <v>0</v>
      </c>
      <c r="DC126" s="23"/>
      <c r="DD126" s="23"/>
      <c r="DE126" s="23">
        <f t="shared" ca="1" si="214"/>
        <v>0</v>
      </c>
      <c r="DF126" s="23">
        <f t="shared" ca="1" si="215"/>
        <v>0</v>
      </c>
      <c r="DG126" s="23">
        <f t="shared" ca="1" si="220"/>
        <v>0</v>
      </c>
      <c r="DH126" s="23">
        <f t="shared" ca="1" si="221"/>
        <v>0</v>
      </c>
      <c r="DI126" s="23">
        <f t="shared" ca="1" si="230"/>
        <v>0</v>
      </c>
      <c r="DJ126" s="23">
        <f t="shared" ca="1" si="231"/>
        <v>0</v>
      </c>
      <c r="DK126" s="23">
        <f t="shared" ca="1" si="238"/>
        <v>0</v>
      </c>
      <c r="DL126" s="23">
        <f t="shared" ca="1" si="239"/>
        <v>0</v>
      </c>
      <c r="DM126" s="23">
        <f t="shared" ca="1" si="242"/>
        <v>0</v>
      </c>
      <c r="DN126" s="23">
        <f t="shared" ca="1" si="243"/>
        <v>0</v>
      </c>
      <c r="DO126" s="23">
        <f t="shared" ca="1" si="244"/>
        <v>0</v>
      </c>
      <c r="DP126" s="23">
        <f t="shared" ca="1" si="245"/>
        <v>0</v>
      </c>
      <c r="DQ126" s="23">
        <f t="shared" ca="1" si="258"/>
        <v>0</v>
      </c>
      <c r="DR126" s="23">
        <f t="shared" ca="1" si="259"/>
        <v>0</v>
      </c>
      <c r="DS126" s="228">
        <f t="shared" ca="1" si="165"/>
        <v>0</v>
      </c>
      <c r="DT126" s="93">
        <f t="shared" ca="1" si="166"/>
        <v>0</v>
      </c>
      <c r="DU126" s="228">
        <f t="shared" ca="1" si="167"/>
        <v>0</v>
      </c>
      <c r="DZ126" s="23">
        <f t="shared" ca="1" si="192"/>
        <v>0</v>
      </c>
      <c r="EA126" s="23">
        <f t="shared" ca="1" si="193"/>
        <v>0</v>
      </c>
      <c r="EB126" s="23">
        <f t="shared" ca="1" si="200"/>
        <v>0</v>
      </c>
      <c r="EC126" s="23">
        <f t="shared" ca="1" si="201"/>
        <v>0</v>
      </c>
      <c r="ED126" s="23">
        <f t="shared" ca="1" si="222"/>
        <v>0</v>
      </c>
      <c r="EE126" s="23">
        <f t="shared" ca="1" si="223"/>
        <v>0</v>
      </c>
      <c r="EF126" s="23">
        <f t="shared" ca="1" si="250"/>
        <v>0</v>
      </c>
      <c r="EG126" s="23">
        <f t="shared" ca="1" si="251"/>
        <v>0</v>
      </c>
      <c r="EH126" s="23">
        <f t="shared" ca="1" si="232"/>
        <v>0</v>
      </c>
      <c r="EI126" s="23">
        <f t="shared" ca="1" si="233"/>
        <v>0</v>
      </c>
      <c r="EJ126" s="23">
        <f t="shared" ca="1" si="246"/>
        <v>0</v>
      </c>
      <c r="EK126" s="23">
        <f t="shared" ca="1" si="247"/>
        <v>0</v>
      </c>
      <c r="EL126" s="23">
        <f t="shared" ca="1" si="256"/>
        <v>0</v>
      </c>
      <c r="EM126" s="23">
        <f t="shared" ca="1" si="257"/>
        <v>0</v>
      </c>
      <c r="EN126" s="228">
        <f t="shared" ca="1" si="151"/>
        <v>0</v>
      </c>
      <c r="EO126" s="93">
        <f t="shared" ca="1" si="152"/>
        <v>0</v>
      </c>
      <c r="EP126" s="93">
        <f t="shared" ca="1" si="153"/>
        <v>0</v>
      </c>
    </row>
    <row r="127" spans="1:146" x14ac:dyDescent="0.2">
      <c r="A127" s="172">
        <f ca="1">VLOOKUP($D127,Curves!$A$2:$I$1700,9)</f>
        <v>6.0610555886859999E-2</v>
      </c>
      <c r="B127" s="86">
        <f t="shared" ca="1" si="136"/>
        <v>0.55424132386003711</v>
      </c>
      <c r="C127" s="86">
        <f t="shared" si="137"/>
        <v>31</v>
      </c>
      <c r="D127" s="139">
        <v>40513</v>
      </c>
      <c r="E127" s="173">
        <f ca="1">VLOOKUP($D127,Curves!$A$2:$H$1700,2)*$B127</f>
        <v>2.5195810582677289</v>
      </c>
      <c r="F127" s="172">
        <f ca="1">VLOOKUP($D127,Curves!$A$2:$H$1700,3)*$B127</f>
        <v>0.28820548840721932</v>
      </c>
      <c r="G127" s="172">
        <f ca="1">VLOOKUP($D127,Curves!$A$2:$H$1700,7)*$B127</f>
        <v>-0.10530585153340705</v>
      </c>
      <c r="H127" s="172">
        <f ca="1">VLOOKUP($D127,Curves!$A$2:$H$1700,5)*$B127</f>
        <v>5.5424132386003707E-3</v>
      </c>
      <c r="I127" s="172">
        <f ca="1">VLOOKUP($D127,Curves!$A$2:$H$1700,4)*$B127</f>
        <v>-0.16072998391941076</v>
      </c>
      <c r="J127" s="174">
        <f ca="1">VLOOKUP($D127,Curves!$A$2:$H$1700,8)*$B127</f>
        <v>0</v>
      </c>
      <c r="K127" s="172">
        <f t="shared" ca="1" si="138"/>
        <v>19.691383057612388</v>
      </c>
      <c r="L127" s="140">
        <f ca="1">VLOOKUP($D127,Curves!$N$2:$T$2600,2)*$B127</f>
        <v>11.374417568917613</v>
      </c>
      <c r="M127" s="141">
        <f ca="1">VLOOKUP($D127,Curves!$N$2:$T$2600,3)*$B127</f>
        <v>5.6872087844588064</v>
      </c>
      <c r="N127" s="181">
        <f t="shared" ca="1" si="139"/>
        <v>0</v>
      </c>
      <c r="O127" s="182">
        <f t="shared" ca="1" si="140"/>
        <v>0</v>
      </c>
      <c r="P127" s="173">
        <f t="shared" ca="1" si="135"/>
        <v>20.896857937007965</v>
      </c>
      <c r="Q127" s="140">
        <f ca="1">VLOOKUP($D127,Curves!$N$2:$T$2600,4)*$B127</f>
        <v>11.374417568917613</v>
      </c>
      <c r="R127" s="141">
        <f ca="1">VLOOKUP($D127,Curves!$N$2:$T$2600,5)*$B127</f>
        <v>5.6872087844588064</v>
      </c>
      <c r="S127" s="181">
        <f t="shared" ca="1" si="141"/>
        <v>0</v>
      </c>
      <c r="T127" s="182">
        <f t="shared" ca="1" si="142"/>
        <v>0</v>
      </c>
      <c r="U127" s="151">
        <f t="shared" ca="1" si="143"/>
        <v>20.107064050507415</v>
      </c>
      <c r="V127" s="151">
        <f t="shared" ca="1" si="144"/>
        <v>20.938426036297471</v>
      </c>
      <c r="W127" s="151">
        <f t="shared" ca="1" si="145"/>
        <v>19.691383057612388</v>
      </c>
      <c r="X127" s="343">
        <f ca="1">VLOOKUP($D127,[2]CurveFetch!$D$8:$S$13000,16,0)*$B127</f>
        <v>11.374417568917613</v>
      </c>
      <c r="Y127" s="141">
        <f ca="1">VLOOKUP($D127,Curves!$N$2:$T$2600,7)*$B127</f>
        <v>5.6872087844588064</v>
      </c>
      <c r="Z127" s="200">
        <f t="shared" ca="1" si="146"/>
        <v>0</v>
      </c>
      <c r="AA127" s="181">
        <f t="shared" ca="1" si="147"/>
        <v>0</v>
      </c>
      <c r="AB127" s="181">
        <f t="shared" ca="1" si="148"/>
        <v>0</v>
      </c>
      <c r="AC127" s="181">
        <f t="shared" ca="1" si="148"/>
        <v>0</v>
      </c>
      <c r="AD127" s="181">
        <f t="shared" ca="1" si="149"/>
        <v>0</v>
      </c>
      <c r="AE127" s="182">
        <f t="shared" ca="1" si="150"/>
        <v>0</v>
      </c>
      <c r="AF127" s="23">
        <f t="shared" ca="1" si="176"/>
        <v>0</v>
      </c>
      <c r="AG127" s="23">
        <f t="shared" ca="1" si="177"/>
        <v>0</v>
      </c>
      <c r="AH127" s="23">
        <f t="shared" ca="1" si="194"/>
        <v>0</v>
      </c>
      <c r="AI127" s="23">
        <f t="shared" ca="1" si="195"/>
        <v>0</v>
      </c>
      <c r="AJ127" s="23">
        <f t="shared" ca="1" si="206"/>
        <v>0</v>
      </c>
      <c r="AK127" s="23">
        <f t="shared" ca="1" si="207"/>
        <v>0</v>
      </c>
      <c r="AL127" s="23">
        <f t="shared" ca="1" si="216"/>
        <v>0</v>
      </c>
      <c r="AM127" s="23">
        <f t="shared" ca="1" si="217"/>
        <v>0</v>
      </c>
      <c r="AN127" s="23">
        <f t="shared" ca="1" si="224"/>
        <v>0</v>
      </c>
      <c r="AO127" s="23">
        <f t="shared" ca="1" si="225"/>
        <v>0</v>
      </c>
      <c r="AP127" s="23">
        <f t="shared" ca="1" si="218"/>
        <v>0</v>
      </c>
      <c r="AQ127" s="23">
        <f t="shared" ca="1" si="219"/>
        <v>0</v>
      </c>
      <c r="AR127" s="23">
        <f t="shared" ca="1" si="228"/>
        <v>0</v>
      </c>
      <c r="AS127" s="23">
        <f t="shared" ca="1" si="229"/>
        <v>0</v>
      </c>
      <c r="AT127" s="23">
        <f t="shared" ca="1" si="248"/>
        <v>0</v>
      </c>
      <c r="AU127" s="23">
        <f t="shared" ca="1" si="249"/>
        <v>0</v>
      </c>
      <c r="AV127" s="228">
        <f t="shared" ca="1" si="154"/>
        <v>0</v>
      </c>
      <c r="AW127" s="26">
        <f t="shared" ca="1" si="155"/>
        <v>0</v>
      </c>
      <c r="AX127" s="228">
        <f t="shared" ca="1" si="156"/>
        <v>0</v>
      </c>
      <c r="AY127" s="23">
        <f t="shared" ca="1" si="170"/>
        <v>0</v>
      </c>
      <c r="AZ127" s="23">
        <f t="shared" ca="1" si="171"/>
        <v>0</v>
      </c>
      <c r="BA127" s="23">
        <f t="shared" ca="1" si="178"/>
        <v>0</v>
      </c>
      <c r="BB127" s="23">
        <f t="shared" ca="1" si="179"/>
        <v>0</v>
      </c>
      <c r="BC127" s="23">
        <f t="shared" ca="1" si="172"/>
        <v>0</v>
      </c>
      <c r="BD127" s="23">
        <f t="shared" ca="1" si="173"/>
        <v>0</v>
      </c>
      <c r="BE127" s="23">
        <f t="shared" ca="1" si="180"/>
        <v>0</v>
      </c>
      <c r="BF127" s="23">
        <f t="shared" ca="1" si="181"/>
        <v>0</v>
      </c>
      <c r="BG127" s="23">
        <f t="shared" ca="1" si="186"/>
        <v>0</v>
      </c>
      <c r="BH127" s="23">
        <f t="shared" ca="1" si="187"/>
        <v>0</v>
      </c>
      <c r="BI127" s="23">
        <f t="shared" ca="1" si="202"/>
        <v>0</v>
      </c>
      <c r="BJ127" s="23">
        <f t="shared" ca="1" si="203"/>
        <v>0</v>
      </c>
      <c r="BK127" s="23">
        <f t="shared" ca="1" si="204"/>
        <v>0</v>
      </c>
      <c r="BL127" s="23">
        <f t="shared" ca="1" si="205"/>
        <v>0</v>
      </c>
      <c r="BM127" s="23">
        <f t="shared" ca="1" si="208"/>
        <v>0</v>
      </c>
      <c r="BN127" s="23">
        <f t="shared" ca="1" si="209"/>
        <v>0</v>
      </c>
      <c r="BO127" s="23">
        <f t="shared" ca="1" si="226"/>
        <v>0</v>
      </c>
      <c r="BP127" s="23">
        <f t="shared" ca="1" si="227"/>
        <v>0</v>
      </c>
      <c r="BQ127" s="23">
        <f t="shared" ca="1" si="236"/>
        <v>0</v>
      </c>
      <c r="BR127" s="23">
        <f t="shared" ca="1" si="237"/>
        <v>0</v>
      </c>
      <c r="BS127" s="23">
        <f t="shared" ca="1" si="252"/>
        <v>0</v>
      </c>
      <c r="BT127" s="23">
        <f t="shared" ca="1" si="253"/>
        <v>0</v>
      </c>
      <c r="BU127" s="23">
        <f t="shared" ca="1" si="254"/>
        <v>0</v>
      </c>
      <c r="BV127" s="23">
        <f t="shared" ca="1" si="255"/>
        <v>0</v>
      </c>
      <c r="BW127" s="389">
        <f t="shared" ca="1" si="157"/>
        <v>0</v>
      </c>
      <c r="BX127" s="224">
        <f t="shared" ca="1" si="158"/>
        <v>0</v>
      </c>
      <c r="BY127" s="93">
        <f t="shared" ca="1" si="159"/>
        <v>0</v>
      </c>
      <c r="BZ127" s="23">
        <f t="shared" ca="1" si="184"/>
        <v>0</v>
      </c>
      <c r="CA127" s="23">
        <f t="shared" ca="1" si="185"/>
        <v>0</v>
      </c>
      <c r="CB127" s="23">
        <f t="shared" ca="1" si="210"/>
        <v>0</v>
      </c>
      <c r="CC127" s="23">
        <f t="shared" ca="1" si="211"/>
        <v>0</v>
      </c>
      <c r="CD127" s="23">
        <f t="shared" ca="1" si="240"/>
        <v>0</v>
      </c>
      <c r="CE127" s="23">
        <f t="shared" ca="1" si="241"/>
        <v>0</v>
      </c>
      <c r="CF127" s="228">
        <f t="shared" ca="1" si="160"/>
        <v>0</v>
      </c>
      <c r="CG127" s="224">
        <f t="shared" ca="1" si="161"/>
        <v>0</v>
      </c>
      <c r="CH127" s="228">
        <f t="shared" ca="1" si="162"/>
        <v>0</v>
      </c>
      <c r="CI127" s="23">
        <f t="shared" ca="1" si="163"/>
        <v>0</v>
      </c>
      <c r="CJ127" s="23">
        <f t="shared" ca="1" si="164"/>
        <v>0</v>
      </c>
      <c r="CK127" s="23">
        <f t="shared" ca="1" si="168"/>
        <v>0</v>
      </c>
      <c r="CL127" s="23">
        <f t="shared" ca="1" si="169"/>
        <v>0</v>
      </c>
      <c r="CM127" s="23">
        <f t="shared" ca="1" si="174"/>
        <v>0</v>
      </c>
      <c r="CN127" s="23">
        <f t="shared" ca="1" si="175"/>
        <v>0</v>
      </c>
      <c r="CO127" s="23">
        <f t="shared" ca="1" si="182"/>
        <v>0</v>
      </c>
      <c r="CP127" s="23">
        <f t="shared" ca="1" si="183"/>
        <v>0</v>
      </c>
      <c r="CQ127" s="23">
        <f t="shared" ca="1" si="188"/>
        <v>0</v>
      </c>
      <c r="CR127" s="23">
        <f t="shared" ca="1" si="189"/>
        <v>0</v>
      </c>
      <c r="CS127" s="23">
        <f t="shared" ca="1" si="190"/>
        <v>0</v>
      </c>
      <c r="CT127" s="23">
        <f t="shared" ca="1" si="191"/>
        <v>0</v>
      </c>
      <c r="CU127" s="23">
        <f t="shared" ca="1" si="196"/>
        <v>0</v>
      </c>
      <c r="CV127" s="23">
        <f t="shared" ca="1" si="197"/>
        <v>0</v>
      </c>
      <c r="CW127" s="23">
        <f t="shared" ca="1" si="234"/>
        <v>0</v>
      </c>
      <c r="CX127" s="23">
        <f t="shared" ca="1" si="235"/>
        <v>0</v>
      </c>
      <c r="CY127" s="23">
        <f t="shared" ca="1" si="198"/>
        <v>0</v>
      </c>
      <c r="CZ127" s="23">
        <f t="shared" ca="1" si="199"/>
        <v>0</v>
      </c>
      <c r="DA127" s="23">
        <f t="shared" ca="1" si="212"/>
        <v>0</v>
      </c>
      <c r="DB127" s="23">
        <f t="shared" ca="1" si="213"/>
        <v>0</v>
      </c>
      <c r="DC127" s="23"/>
      <c r="DD127" s="23"/>
      <c r="DE127" s="23">
        <f t="shared" ca="1" si="214"/>
        <v>0</v>
      </c>
      <c r="DF127" s="23">
        <f t="shared" ca="1" si="215"/>
        <v>0</v>
      </c>
      <c r="DG127" s="23">
        <f t="shared" ca="1" si="220"/>
        <v>0</v>
      </c>
      <c r="DH127" s="23">
        <f t="shared" ca="1" si="221"/>
        <v>0</v>
      </c>
      <c r="DI127" s="23">
        <f t="shared" ca="1" si="230"/>
        <v>0</v>
      </c>
      <c r="DJ127" s="23">
        <f t="shared" ca="1" si="231"/>
        <v>0</v>
      </c>
      <c r="DK127" s="23">
        <f t="shared" ca="1" si="238"/>
        <v>0</v>
      </c>
      <c r="DL127" s="23">
        <f t="shared" ca="1" si="239"/>
        <v>0</v>
      </c>
      <c r="DM127" s="23">
        <f t="shared" ca="1" si="242"/>
        <v>0</v>
      </c>
      <c r="DN127" s="23">
        <f t="shared" ca="1" si="243"/>
        <v>0</v>
      </c>
      <c r="DO127" s="23">
        <f t="shared" ca="1" si="244"/>
        <v>0</v>
      </c>
      <c r="DP127" s="23">
        <f t="shared" ca="1" si="245"/>
        <v>0</v>
      </c>
      <c r="DQ127" s="23">
        <f t="shared" ca="1" si="258"/>
        <v>0</v>
      </c>
      <c r="DR127" s="23">
        <f t="shared" ca="1" si="259"/>
        <v>0</v>
      </c>
      <c r="DS127" s="228">
        <f t="shared" ca="1" si="165"/>
        <v>0</v>
      </c>
      <c r="DT127" s="93">
        <f t="shared" ca="1" si="166"/>
        <v>0</v>
      </c>
      <c r="DU127" s="228">
        <f t="shared" ca="1" si="167"/>
        <v>0</v>
      </c>
      <c r="DZ127" s="23">
        <f t="shared" ca="1" si="192"/>
        <v>0</v>
      </c>
      <c r="EA127" s="23">
        <f t="shared" ca="1" si="193"/>
        <v>0</v>
      </c>
      <c r="EB127" s="23">
        <f t="shared" ca="1" si="200"/>
        <v>0</v>
      </c>
      <c r="EC127" s="23">
        <f t="shared" ca="1" si="201"/>
        <v>0</v>
      </c>
      <c r="ED127" s="23">
        <f t="shared" ca="1" si="222"/>
        <v>0</v>
      </c>
      <c r="EE127" s="23">
        <f t="shared" ca="1" si="223"/>
        <v>0</v>
      </c>
      <c r="EF127" s="23">
        <f t="shared" ca="1" si="250"/>
        <v>0</v>
      </c>
      <c r="EG127" s="23">
        <f t="shared" ca="1" si="251"/>
        <v>0</v>
      </c>
      <c r="EH127" s="23">
        <f t="shared" ca="1" si="232"/>
        <v>0</v>
      </c>
      <c r="EI127" s="23">
        <f t="shared" ca="1" si="233"/>
        <v>0</v>
      </c>
      <c r="EJ127" s="23">
        <f t="shared" ca="1" si="246"/>
        <v>0</v>
      </c>
      <c r="EK127" s="23">
        <f t="shared" ca="1" si="247"/>
        <v>0</v>
      </c>
      <c r="EL127" s="23">
        <f t="shared" ca="1" si="256"/>
        <v>0</v>
      </c>
      <c r="EM127" s="23">
        <f t="shared" ca="1" si="257"/>
        <v>0</v>
      </c>
      <c r="EN127" s="228">
        <f t="shared" ca="1" si="151"/>
        <v>0</v>
      </c>
      <c r="EO127" s="93">
        <f t="shared" ca="1" si="152"/>
        <v>0</v>
      </c>
      <c r="EP127" s="93">
        <f t="shared" ca="1" si="153"/>
        <v>0</v>
      </c>
    </row>
    <row r="128" spans="1:146" x14ac:dyDescent="0.2">
      <c r="A128" s="172">
        <f ca="1">VLOOKUP($D128,Curves!$A$2:$I$1700,9)</f>
        <v>6.0659281742328999E-2</v>
      </c>
      <c r="B128" s="86">
        <f t="shared" ca="1" si="136"/>
        <v>0.55117973236189699</v>
      </c>
      <c r="C128" s="86">
        <f t="shared" si="137"/>
        <v>31</v>
      </c>
      <c r="D128" s="139">
        <v>40544</v>
      </c>
      <c r="E128" s="173">
        <f ca="1">VLOOKUP($D128,Curves!$A$2:$H$1700,2)*$B128</f>
        <v>2.5850329447772973</v>
      </c>
      <c r="F128" s="172">
        <f ca="1">VLOOKUP($D128,Curves!$A$2:$H$1700,3)*$B128</f>
        <v>0.28661346082818645</v>
      </c>
      <c r="G128" s="172">
        <f ca="1">VLOOKUP($D128,Curves!$A$2:$H$1700,7)*$B128</f>
        <v>-0.10472414914876042</v>
      </c>
      <c r="H128" s="172">
        <f ca="1">VLOOKUP($D128,Curves!$A$2:$H$1700,5)*$B128</f>
        <v>5.5117973236189699E-3</v>
      </c>
      <c r="I128" s="172">
        <f ca="1">VLOOKUP($D128,Curves!$A$2:$H$1700,4)*$B128</f>
        <v>-0.1598421223849501</v>
      </c>
      <c r="J128" s="174">
        <f ca="1">VLOOKUP($D128,Curves!$A$2:$H$1700,8)*$B128</f>
        <v>0</v>
      </c>
      <c r="K128" s="172">
        <f t="shared" ca="1" si="138"/>
        <v>20.188931167942606</v>
      </c>
      <c r="L128" s="140">
        <f ca="1">VLOOKUP($D128,Curves!$N$2:$T$2600,2)*$B128</f>
        <v>29.028542020518142</v>
      </c>
      <c r="M128" s="141">
        <f ca="1">VLOOKUP($D128,Curves!$N$2:$T$2600,3)*$B128</f>
        <v>14.514271010259071</v>
      </c>
      <c r="N128" s="181">
        <f t="shared" ca="1" si="139"/>
        <v>1</v>
      </c>
      <c r="O128" s="182">
        <f t="shared" ca="1" si="140"/>
        <v>0</v>
      </c>
      <c r="P128" s="173">
        <f t="shared" ca="1" si="135"/>
        <v>21.38774708582973</v>
      </c>
      <c r="Q128" s="140">
        <f ca="1">VLOOKUP($D128,Curves!$N$2:$T$2600,4)*$B128</f>
        <v>29.028542020518142</v>
      </c>
      <c r="R128" s="141">
        <f ca="1">VLOOKUP($D128,Curves!$N$2:$T$2600,5)*$B128</f>
        <v>14.514271010259071</v>
      </c>
      <c r="S128" s="181">
        <f t="shared" ca="1" si="141"/>
        <v>1</v>
      </c>
      <c r="T128" s="182">
        <f t="shared" ca="1" si="142"/>
        <v>0</v>
      </c>
      <c r="U128" s="151">
        <f t="shared" ca="1" si="143"/>
        <v>20.602315967214025</v>
      </c>
      <c r="V128" s="151">
        <f t="shared" ca="1" si="144"/>
        <v>21.429085565756871</v>
      </c>
      <c r="W128" s="151">
        <f t="shared" ca="1" si="145"/>
        <v>20.188931167942606</v>
      </c>
      <c r="X128" s="343">
        <f ca="1">VLOOKUP($D128,[2]CurveFetch!$D$8:$S$13000,16,0)*$B128</f>
        <v>29.028542020518142</v>
      </c>
      <c r="Y128" s="141">
        <f ca="1">VLOOKUP($D128,Curves!$N$2:$T$2600,7)*$B128</f>
        <v>14.514271010259071</v>
      </c>
      <c r="Z128" s="200">
        <f t="shared" ca="1" si="146"/>
        <v>1</v>
      </c>
      <c r="AA128" s="181">
        <f t="shared" ca="1" si="147"/>
        <v>0</v>
      </c>
      <c r="AB128" s="181">
        <f t="shared" ca="1" si="148"/>
        <v>1</v>
      </c>
      <c r="AC128" s="181">
        <f t="shared" ca="1" si="148"/>
        <v>1</v>
      </c>
      <c r="AD128" s="181">
        <f t="shared" ca="1" si="149"/>
        <v>1</v>
      </c>
      <c r="AE128" s="182">
        <f t="shared" ca="1" si="150"/>
        <v>0</v>
      </c>
      <c r="AF128" s="23">
        <f t="shared" ca="1" si="176"/>
        <v>5880</v>
      </c>
      <c r="AG128" s="23">
        <f t="shared" ca="1" si="177"/>
        <v>0</v>
      </c>
      <c r="AH128" s="23">
        <f t="shared" ca="1" si="194"/>
        <v>48000</v>
      </c>
      <c r="AI128" s="23">
        <f t="shared" ca="1" si="195"/>
        <v>0</v>
      </c>
      <c r="AJ128" s="23">
        <f t="shared" ca="1" si="206"/>
        <v>54000</v>
      </c>
      <c r="AK128" s="23">
        <f t="shared" ca="1" si="207"/>
        <v>0</v>
      </c>
      <c r="AL128" s="23">
        <f t="shared" ca="1" si="216"/>
        <v>60000</v>
      </c>
      <c r="AM128" s="23">
        <f t="shared" ca="1" si="217"/>
        <v>0</v>
      </c>
      <c r="AN128" s="23">
        <f t="shared" ca="1" si="224"/>
        <v>60000</v>
      </c>
      <c r="AO128" s="23">
        <f t="shared" ca="1" si="225"/>
        <v>0</v>
      </c>
      <c r="AP128" s="23">
        <f t="shared" ca="1" si="218"/>
        <v>86400</v>
      </c>
      <c r="AQ128" s="23">
        <f t="shared" ca="1" si="219"/>
        <v>0</v>
      </c>
      <c r="AR128" s="23">
        <f t="shared" ca="1" si="228"/>
        <v>61200</v>
      </c>
      <c r="AS128" s="23">
        <f t="shared" ca="1" si="229"/>
        <v>0</v>
      </c>
      <c r="AT128" s="23">
        <f t="shared" ca="1" si="248"/>
        <v>132000</v>
      </c>
      <c r="AU128" s="23">
        <f t="shared" ca="1" si="249"/>
        <v>0</v>
      </c>
      <c r="AV128" s="228">
        <f t="shared" ca="1" si="154"/>
        <v>152280</v>
      </c>
      <c r="AW128" s="26">
        <f t="shared" ca="1" si="155"/>
        <v>447480</v>
      </c>
      <c r="AX128" s="228">
        <f t="shared" ca="1" si="156"/>
        <v>507480</v>
      </c>
      <c r="AY128" s="23">
        <f t="shared" ca="1" si="170"/>
        <v>62400</v>
      </c>
      <c r="AZ128" s="23">
        <f t="shared" ca="1" si="171"/>
        <v>0</v>
      </c>
      <c r="BA128" s="23">
        <f t="shared" ca="1" si="178"/>
        <v>60000</v>
      </c>
      <c r="BB128" s="23">
        <f t="shared" ca="1" si="179"/>
        <v>0</v>
      </c>
      <c r="BC128" s="23">
        <f t="shared" ca="1" si="172"/>
        <v>10560</v>
      </c>
      <c r="BD128" s="23">
        <f t="shared" ca="1" si="173"/>
        <v>0</v>
      </c>
      <c r="BE128" s="23">
        <f t="shared" ca="1" si="180"/>
        <v>6120</v>
      </c>
      <c r="BF128" s="23">
        <f t="shared" ca="1" si="181"/>
        <v>0</v>
      </c>
      <c r="BG128" s="23">
        <f t="shared" ca="1" si="186"/>
        <v>20400</v>
      </c>
      <c r="BH128" s="23">
        <f t="shared" ca="1" si="187"/>
        <v>0</v>
      </c>
      <c r="BI128" s="23">
        <f t="shared" ca="1" si="202"/>
        <v>105600</v>
      </c>
      <c r="BJ128" s="23">
        <f t="shared" ca="1" si="203"/>
        <v>0</v>
      </c>
      <c r="BK128" s="23">
        <f t="shared" ca="1" si="204"/>
        <v>127200</v>
      </c>
      <c r="BL128" s="23">
        <f t="shared" ca="1" si="205"/>
        <v>0</v>
      </c>
      <c r="BM128" s="23">
        <f t="shared" ca="1" si="208"/>
        <v>60000</v>
      </c>
      <c r="BN128" s="23">
        <f t="shared" ca="1" si="209"/>
        <v>0</v>
      </c>
      <c r="BO128" s="23">
        <f t="shared" ca="1" si="226"/>
        <v>63600</v>
      </c>
      <c r="BP128" s="23">
        <f t="shared" ca="1" si="227"/>
        <v>0</v>
      </c>
      <c r="BQ128" s="23">
        <f t="shared" ca="1" si="236"/>
        <v>62400</v>
      </c>
      <c r="BR128" s="23">
        <f t="shared" ca="1" si="237"/>
        <v>0</v>
      </c>
      <c r="BS128" s="23">
        <f t="shared" ca="1" si="252"/>
        <v>132000</v>
      </c>
      <c r="BT128" s="23">
        <f t="shared" ca="1" si="253"/>
        <v>0</v>
      </c>
      <c r="BU128" s="23">
        <f t="shared" ca="1" si="254"/>
        <v>120000</v>
      </c>
      <c r="BV128" s="23">
        <f t="shared" ca="1" si="255"/>
        <v>0</v>
      </c>
      <c r="BW128" s="389">
        <f t="shared" ca="1" si="157"/>
        <v>371880</v>
      </c>
      <c r="BX128" s="224">
        <f t="shared" ca="1" si="158"/>
        <v>623880</v>
      </c>
      <c r="BY128" s="93">
        <f t="shared" ca="1" si="159"/>
        <v>830280</v>
      </c>
      <c r="BZ128" s="23">
        <f t="shared" ca="1" si="184"/>
        <v>125760</v>
      </c>
      <c r="CA128" s="23">
        <f t="shared" ca="1" si="185"/>
        <v>0</v>
      </c>
      <c r="CB128" s="23">
        <f t="shared" ca="1" si="210"/>
        <v>115200</v>
      </c>
      <c r="CC128" s="23">
        <f t="shared" ca="1" si="211"/>
        <v>0</v>
      </c>
      <c r="CD128" s="23">
        <f t="shared" ca="1" si="240"/>
        <v>120000</v>
      </c>
      <c r="CE128" s="23">
        <f t="shared" ca="1" si="241"/>
        <v>0</v>
      </c>
      <c r="CF128" s="228">
        <f t="shared" ca="1" si="160"/>
        <v>125760</v>
      </c>
      <c r="CG128" s="224">
        <f t="shared" ca="1" si="161"/>
        <v>240960</v>
      </c>
      <c r="CH128" s="228">
        <f t="shared" ca="1" si="162"/>
        <v>360960</v>
      </c>
      <c r="CI128" s="23">
        <f t="shared" ca="1" si="163"/>
        <v>65400</v>
      </c>
      <c r="CJ128" s="23">
        <f t="shared" ca="1" si="164"/>
        <v>32700</v>
      </c>
      <c r="CK128" s="23">
        <f t="shared" ca="1" si="168"/>
        <v>62400</v>
      </c>
      <c r="CL128" s="23">
        <f t="shared" ca="1" si="169"/>
        <v>31200</v>
      </c>
      <c r="CM128" s="23">
        <f t="shared" ca="1" si="174"/>
        <v>60000</v>
      </c>
      <c r="CN128" s="23">
        <f t="shared" ca="1" si="175"/>
        <v>30000</v>
      </c>
      <c r="CO128" s="23">
        <f t="shared" ca="1" si="182"/>
        <v>8400</v>
      </c>
      <c r="CP128" s="23">
        <f t="shared" ca="1" si="183"/>
        <v>4200</v>
      </c>
      <c r="CQ128" s="23">
        <f t="shared" ca="1" si="188"/>
        <v>27000</v>
      </c>
      <c r="CR128" s="23">
        <f t="shared" ca="1" si="189"/>
        <v>13500</v>
      </c>
      <c r="CS128" s="23">
        <f t="shared" ca="1" si="190"/>
        <v>15600</v>
      </c>
      <c r="CT128" s="23">
        <f t="shared" ca="1" si="191"/>
        <v>7800</v>
      </c>
      <c r="CU128" s="23">
        <f t="shared" ca="1" si="196"/>
        <v>42000</v>
      </c>
      <c r="CV128" s="23">
        <f t="shared" ca="1" si="197"/>
        <v>21000</v>
      </c>
      <c r="CW128" s="23">
        <f t="shared" ca="1" si="234"/>
        <v>63600</v>
      </c>
      <c r="CX128" s="23">
        <f t="shared" ca="1" si="235"/>
        <v>31800</v>
      </c>
      <c r="CY128" s="23">
        <f t="shared" ca="1" si="198"/>
        <v>72000</v>
      </c>
      <c r="CZ128" s="23">
        <f t="shared" ca="1" si="199"/>
        <v>36000</v>
      </c>
      <c r="DA128" s="23">
        <f t="shared" ca="1" si="212"/>
        <v>99000</v>
      </c>
      <c r="DB128" s="23">
        <f t="shared" ca="1" si="213"/>
        <v>49500</v>
      </c>
      <c r="DC128" s="23"/>
      <c r="DD128" s="23"/>
      <c r="DE128" s="23">
        <f t="shared" ca="1" si="214"/>
        <v>240000</v>
      </c>
      <c r="DF128" s="23">
        <f t="shared" ca="1" si="215"/>
        <v>120000</v>
      </c>
      <c r="DG128" s="23">
        <f t="shared" ca="1" si="220"/>
        <v>120000</v>
      </c>
      <c r="DH128" s="23">
        <f t="shared" ca="1" si="221"/>
        <v>60000</v>
      </c>
      <c r="DI128" s="23">
        <f t="shared" ca="1" si="230"/>
        <v>127200</v>
      </c>
      <c r="DJ128" s="23">
        <f t="shared" ca="1" si="231"/>
        <v>63600</v>
      </c>
      <c r="DK128" s="23">
        <f t="shared" ca="1" si="238"/>
        <v>63600</v>
      </c>
      <c r="DL128" s="23">
        <f t="shared" ca="1" si="239"/>
        <v>31800</v>
      </c>
      <c r="DM128" s="23">
        <f t="shared" ca="1" si="242"/>
        <v>150000</v>
      </c>
      <c r="DN128" s="23">
        <f t="shared" ca="1" si="243"/>
        <v>75000</v>
      </c>
      <c r="DO128" s="23">
        <f t="shared" ca="1" si="244"/>
        <v>66000</v>
      </c>
      <c r="DP128" s="23">
        <f t="shared" ca="1" si="245"/>
        <v>33000</v>
      </c>
      <c r="DQ128" s="23">
        <f t="shared" ca="1" si="258"/>
        <v>129600</v>
      </c>
      <c r="DR128" s="23">
        <f t="shared" ca="1" si="259"/>
        <v>64800</v>
      </c>
      <c r="DS128" s="228">
        <f t="shared" ca="1" si="165"/>
        <v>610200</v>
      </c>
      <c r="DT128" s="93">
        <f t="shared" ca="1" si="166"/>
        <v>1450800</v>
      </c>
      <c r="DU128" s="228">
        <f t="shared" ca="1" si="167"/>
        <v>2117700</v>
      </c>
      <c r="DZ128" s="23">
        <f t="shared" ca="1" si="192"/>
        <v>60000</v>
      </c>
      <c r="EA128" s="23">
        <f t="shared" ca="1" si="193"/>
        <v>30000</v>
      </c>
      <c r="EB128" s="23">
        <f t="shared" ca="1" si="200"/>
        <v>26400</v>
      </c>
      <c r="EC128" s="23">
        <f t="shared" ca="1" si="201"/>
        <v>13200</v>
      </c>
      <c r="ED128" s="23">
        <f t="shared" ca="1" si="222"/>
        <v>120000</v>
      </c>
      <c r="EE128" s="23">
        <f t="shared" ca="1" si="223"/>
        <v>60000</v>
      </c>
      <c r="EF128" s="23">
        <f t="shared" ca="1" si="250"/>
        <v>168000</v>
      </c>
      <c r="EG128" s="23">
        <f t="shared" ca="1" si="251"/>
        <v>84000</v>
      </c>
      <c r="EH128" s="23">
        <f t="shared" ca="1" si="232"/>
        <v>60000</v>
      </c>
      <c r="EI128" s="23">
        <f t="shared" ca="1" si="233"/>
        <v>30000</v>
      </c>
      <c r="EJ128" s="23">
        <f t="shared" ca="1" si="246"/>
        <v>60000</v>
      </c>
      <c r="EK128" s="23">
        <f t="shared" ca="1" si="247"/>
        <v>30000</v>
      </c>
      <c r="EL128" s="23">
        <f t="shared" ca="1" si="256"/>
        <v>120000</v>
      </c>
      <c r="EM128" s="23">
        <f t="shared" ca="1" si="257"/>
        <v>60000</v>
      </c>
      <c r="EN128" s="228">
        <f t="shared" ca="1" si="151"/>
        <v>39600</v>
      </c>
      <c r="EO128" s="93">
        <f t="shared" ca="1" si="152"/>
        <v>489600</v>
      </c>
      <c r="EP128" s="93">
        <f t="shared" ca="1" si="153"/>
        <v>921600</v>
      </c>
    </row>
    <row r="129" spans="1:146" x14ac:dyDescent="0.2">
      <c r="A129" s="172">
        <f ca="1">VLOOKUP($D129,Curves!$A$2:$I$1700,9)</f>
        <v>6.0698040009666998E-2</v>
      </c>
      <c r="B129" s="86">
        <f t="shared" ca="1" si="136"/>
        <v>0.54818397049203482</v>
      </c>
      <c r="C129" s="86">
        <f t="shared" si="137"/>
        <v>28</v>
      </c>
      <c r="D129" s="139">
        <v>40575</v>
      </c>
      <c r="E129" s="173">
        <f ca="1">VLOOKUP($D129,Curves!$A$2:$H$1700,2)*$B129</f>
        <v>2.5128753207354873</v>
      </c>
      <c r="F129" s="172">
        <f ca="1">VLOOKUP($D129,Curves!$A$2:$H$1700,3)*$B129</f>
        <v>0.28505566465585813</v>
      </c>
      <c r="G129" s="172">
        <f ca="1">VLOOKUP($D129,Curves!$A$2:$H$1700,7)*$B129</f>
        <v>-0.10415495439348661</v>
      </c>
      <c r="H129" s="172">
        <f ca="1">VLOOKUP($D129,Curves!$A$2:$H$1700,5)*$B129</f>
        <v>5.4818397049203483E-3</v>
      </c>
      <c r="I129" s="172">
        <f ca="1">VLOOKUP($D129,Curves!$A$2:$H$1700,4)*$B129</f>
        <v>-0.15897335144269009</v>
      </c>
      <c r="J129" s="174">
        <f ca="1">VLOOKUP($D129,Curves!$A$2:$H$1700,8)*$B129</f>
        <v>0</v>
      </c>
      <c r="K129" s="172">
        <f t="shared" ca="1" si="138"/>
        <v>19.654264769695978</v>
      </c>
      <c r="L129" s="140">
        <f ca="1">VLOOKUP($D129,Curves!$N$2:$T$2600,2)*$B129</f>
        <v>23.388926921807258</v>
      </c>
      <c r="M129" s="141">
        <f ca="1">VLOOKUP($D129,Curves!$N$2:$T$2600,3)*$B129</f>
        <v>11.694463460903629</v>
      </c>
      <c r="N129" s="181">
        <f t="shared" ca="1" si="139"/>
        <v>1</v>
      </c>
      <c r="O129" s="182">
        <f t="shared" ca="1" si="140"/>
        <v>0</v>
      </c>
      <c r="P129" s="173">
        <f t="shared" ca="1" si="135"/>
        <v>20.846564905516153</v>
      </c>
      <c r="Q129" s="140">
        <f ca="1">VLOOKUP($D129,Curves!$N$2:$T$2600,4)*$B129</f>
        <v>23.388926921807258</v>
      </c>
      <c r="R129" s="141">
        <f ca="1">VLOOKUP($D129,Curves!$N$2:$T$2600,5)*$B129</f>
        <v>11.694463460903629</v>
      </c>
      <c r="S129" s="181">
        <f t="shared" ca="1" si="141"/>
        <v>1</v>
      </c>
      <c r="T129" s="182">
        <f t="shared" ca="1" si="142"/>
        <v>0</v>
      </c>
      <c r="U129" s="151">
        <f t="shared" ca="1" si="143"/>
        <v>20.065402747565003</v>
      </c>
      <c r="V129" s="151">
        <f t="shared" ca="1" si="144"/>
        <v>20.887678703303056</v>
      </c>
      <c r="W129" s="151">
        <f t="shared" ca="1" si="145"/>
        <v>19.654264769695978</v>
      </c>
      <c r="X129" s="343">
        <f ca="1">VLOOKUP($D129,[2]CurveFetch!$D$8:$S$13000,16,0)*$B129</f>
        <v>23.388926921807258</v>
      </c>
      <c r="Y129" s="141">
        <f ca="1">VLOOKUP($D129,Curves!$N$2:$T$2600,7)*$B129</f>
        <v>11.694463460903629</v>
      </c>
      <c r="Z129" s="200">
        <f t="shared" ca="1" si="146"/>
        <v>1</v>
      </c>
      <c r="AA129" s="181">
        <f t="shared" ca="1" si="147"/>
        <v>0</v>
      </c>
      <c r="AB129" s="181">
        <f t="shared" ca="1" si="148"/>
        <v>1</v>
      </c>
      <c r="AC129" s="181">
        <f t="shared" ca="1" si="148"/>
        <v>1</v>
      </c>
      <c r="AD129" s="181">
        <f t="shared" ca="1" si="149"/>
        <v>1</v>
      </c>
      <c r="AE129" s="182">
        <f t="shared" ca="1" si="150"/>
        <v>0</v>
      </c>
      <c r="AF129" s="23">
        <f t="shared" ca="1" si="176"/>
        <v>5880</v>
      </c>
      <c r="AG129" s="23">
        <f t="shared" ca="1" si="177"/>
        <v>0</v>
      </c>
      <c r="AH129" s="23">
        <f t="shared" ca="1" si="194"/>
        <v>48000</v>
      </c>
      <c r="AI129" s="23">
        <f t="shared" ca="1" si="195"/>
        <v>0</v>
      </c>
      <c r="AJ129" s="23">
        <f t="shared" ca="1" si="206"/>
        <v>54000</v>
      </c>
      <c r="AK129" s="23">
        <f t="shared" ca="1" si="207"/>
        <v>0</v>
      </c>
      <c r="AL129" s="23">
        <f t="shared" ca="1" si="216"/>
        <v>60000</v>
      </c>
      <c r="AM129" s="23">
        <f t="shared" ca="1" si="217"/>
        <v>0</v>
      </c>
      <c r="AN129" s="23">
        <f t="shared" ca="1" si="224"/>
        <v>60000</v>
      </c>
      <c r="AO129" s="23">
        <f t="shared" ca="1" si="225"/>
        <v>0</v>
      </c>
      <c r="AP129" s="23">
        <f t="shared" ca="1" si="218"/>
        <v>86400</v>
      </c>
      <c r="AQ129" s="23">
        <f t="shared" ca="1" si="219"/>
        <v>0</v>
      </c>
      <c r="AR129" s="23">
        <f t="shared" ca="1" si="228"/>
        <v>61200</v>
      </c>
      <c r="AS129" s="23">
        <f t="shared" ca="1" si="229"/>
        <v>0</v>
      </c>
      <c r="AT129" s="23">
        <f t="shared" ca="1" si="248"/>
        <v>132000</v>
      </c>
      <c r="AU129" s="23">
        <f t="shared" ca="1" si="249"/>
        <v>0</v>
      </c>
      <c r="AV129" s="228">
        <f t="shared" ca="1" si="154"/>
        <v>152280</v>
      </c>
      <c r="AW129" s="26">
        <f t="shared" ca="1" si="155"/>
        <v>447480</v>
      </c>
      <c r="AX129" s="228">
        <f t="shared" ca="1" si="156"/>
        <v>507480</v>
      </c>
      <c r="AY129" s="23">
        <f t="shared" ca="1" si="170"/>
        <v>62400</v>
      </c>
      <c r="AZ129" s="23">
        <f t="shared" ca="1" si="171"/>
        <v>0</v>
      </c>
      <c r="BA129" s="23">
        <f t="shared" ca="1" si="178"/>
        <v>60000</v>
      </c>
      <c r="BB129" s="23">
        <f t="shared" ca="1" si="179"/>
        <v>0</v>
      </c>
      <c r="BC129" s="23">
        <f t="shared" ca="1" si="172"/>
        <v>10560</v>
      </c>
      <c r="BD129" s="23">
        <f t="shared" ca="1" si="173"/>
        <v>0</v>
      </c>
      <c r="BE129" s="23">
        <f t="shared" ca="1" si="180"/>
        <v>6120</v>
      </c>
      <c r="BF129" s="23">
        <f t="shared" ca="1" si="181"/>
        <v>0</v>
      </c>
      <c r="BG129" s="23">
        <f t="shared" ca="1" si="186"/>
        <v>20400</v>
      </c>
      <c r="BH129" s="23">
        <f t="shared" ca="1" si="187"/>
        <v>0</v>
      </c>
      <c r="BI129" s="23">
        <f t="shared" ca="1" si="202"/>
        <v>105600</v>
      </c>
      <c r="BJ129" s="23">
        <f t="shared" ca="1" si="203"/>
        <v>0</v>
      </c>
      <c r="BK129" s="23">
        <f t="shared" ca="1" si="204"/>
        <v>127200</v>
      </c>
      <c r="BL129" s="23">
        <f t="shared" ca="1" si="205"/>
        <v>0</v>
      </c>
      <c r="BM129" s="23">
        <f t="shared" ca="1" si="208"/>
        <v>60000</v>
      </c>
      <c r="BN129" s="23">
        <f t="shared" ca="1" si="209"/>
        <v>0</v>
      </c>
      <c r="BO129" s="23">
        <f t="shared" ca="1" si="226"/>
        <v>63600</v>
      </c>
      <c r="BP129" s="23">
        <f t="shared" ca="1" si="227"/>
        <v>0</v>
      </c>
      <c r="BQ129" s="23">
        <f t="shared" ca="1" si="236"/>
        <v>62400</v>
      </c>
      <c r="BR129" s="23">
        <f t="shared" ca="1" si="237"/>
        <v>0</v>
      </c>
      <c r="BS129" s="23">
        <f t="shared" ca="1" si="252"/>
        <v>132000</v>
      </c>
      <c r="BT129" s="23">
        <f t="shared" ca="1" si="253"/>
        <v>0</v>
      </c>
      <c r="BU129" s="23">
        <f t="shared" ca="1" si="254"/>
        <v>120000</v>
      </c>
      <c r="BV129" s="23">
        <f t="shared" ca="1" si="255"/>
        <v>0</v>
      </c>
      <c r="BW129" s="389">
        <f t="shared" ca="1" si="157"/>
        <v>371880</v>
      </c>
      <c r="BX129" s="224">
        <f t="shared" ca="1" si="158"/>
        <v>623880</v>
      </c>
      <c r="BY129" s="93">
        <f t="shared" ca="1" si="159"/>
        <v>830280</v>
      </c>
      <c r="BZ129" s="23">
        <f t="shared" ca="1" si="184"/>
        <v>125760</v>
      </c>
      <c r="CA129" s="23">
        <f t="shared" ca="1" si="185"/>
        <v>0</v>
      </c>
      <c r="CB129" s="23">
        <f t="shared" ca="1" si="210"/>
        <v>115200</v>
      </c>
      <c r="CC129" s="23">
        <f t="shared" ca="1" si="211"/>
        <v>0</v>
      </c>
      <c r="CD129" s="23">
        <f t="shared" ca="1" si="240"/>
        <v>120000</v>
      </c>
      <c r="CE129" s="23">
        <f t="shared" ca="1" si="241"/>
        <v>0</v>
      </c>
      <c r="CF129" s="228">
        <f t="shared" ca="1" si="160"/>
        <v>125760</v>
      </c>
      <c r="CG129" s="224">
        <f t="shared" ca="1" si="161"/>
        <v>240960</v>
      </c>
      <c r="CH129" s="228">
        <f t="shared" ca="1" si="162"/>
        <v>360960</v>
      </c>
      <c r="CI129" s="23">
        <f t="shared" ca="1" si="163"/>
        <v>65400</v>
      </c>
      <c r="CJ129" s="23">
        <f t="shared" ca="1" si="164"/>
        <v>32700</v>
      </c>
      <c r="CK129" s="23">
        <f t="shared" ca="1" si="168"/>
        <v>62400</v>
      </c>
      <c r="CL129" s="23">
        <f t="shared" ca="1" si="169"/>
        <v>31200</v>
      </c>
      <c r="CM129" s="23">
        <f t="shared" ca="1" si="174"/>
        <v>60000</v>
      </c>
      <c r="CN129" s="23">
        <f t="shared" ca="1" si="175"/>
        <v>30000</v>
      </c>
      <c r="CO129" s="23">
        <f t="shared" ca="1" si="182"/>
        <v>8400</v>
      </c>
      <c r="CP129" s="23">
        <f t="shared" ca="1" si="183"/>
        <v>4200</v>
      </c>
      <c r="CQ129" s="23">
        <f t="shared" ca="1" si="188"/>
        <v>27000</v>
      </c>
      <c r="CR129" s="23">
        <f t="shared" ca="1" si="189"/>
        <v>13500</v>
      </c>
      <c r="CS129" s="23">
        <f t="shared" ca="1" si="190"/>
        <v>15600</v>
      </c>
      <c r="CT129" s="23">
        <f t="shared" ca="1" si="191"/>
        <v>7800</v>
      </c>
      <c r="CU129" s="23">
        <f t="shared" ca="1" si="196"/>
        <v>42000</v>
      </c>
      <c r="CV129" s="23">
        <f t="shared" ca="1" si="197"/>
        <v>21000</v>
      </c>
      <c r="CW129" s="23">
        <f t="shared" ca="1" si="234"/>
        <v>63600</v>
      </c>
      <c r="CX129" s="23">
        <f t="shared" ca="1" si="235"/>
        <v>31800</v>
      </c>
      <c r="CY129" s="23">
        <f t="shared" ca="1" si="198"/>
        <v>72000</v>
      </c>
      <c r="CZ129" s="23">
        <f t="shared" ca="1" si="199"/>
        <v>36000</v>
      </c>
      <c r="DA129" s="23">
        <f t="shared" ca="1" si="212"/>
        <v>99000</v>
      </c>
      <c r="DB129" s="23">
        <f t="shared" ca="1" si="213"/>
        <v>49500</v>
      </c>
      <c r="DC129" s="23"/>
      <c r="DD129" s="23"/>
      <c r="DE129" s="23">
        <f t="shared" ca="1" si="214"/>
        <v>240000</v>
      </c>
      <c r="DF129" s="23">
        <f t="shared" ca="1" si="215"/>
        <v>120000</v>
      </c>
      <c r="DG129" s="23">
        <f t="shared" ca="1" si="220"/>
        <v>120000</v>
      </c>
      <c r="DH129" s="23">
        <f t="shared" ca="1" si="221"/>
        <v>60000</v>
      </c>
      <c r="DI129" s="23">
        <f t="shared" ca="1" si="230"/>
        <v>127200</v>
      </c>
      <c r="DJ129" s="23">
        <f t="shared" ca="1" si="231"/>
        <v>63600</v>
      </c>
      <c r="DK129" s="23">
        <f t="shared" ca="1" si="238"/>
        <v>63600</v>
      </c>
      <c r="DL129" s="23">
        <f t="shared" ca="1" si="239"/>
        <v>31800</v>
      </c>
      <c r="DM129" s="23">
        <f t="shared" ca="1" si="242"/>
        <v>150000</v>
      </c>
      <c r="DN129" s="23">
        <f t="shared" ca="1" si="243"/>
        <v>75000</v>
      </c>
      <c r="DO129" s="23">
        <f t="shared" ca="1" si="244"/>
        <v>66000</v>
      </c>
      <c r="DP129" s="23">
        <f t="shared" ca="1" si="245"/>
        <v>33000</v>
      </c>
      <c r="DQ129" s="23">
        <f t="shared" ca="1" si="258"/>
        <v>129600</v>
      </c>
      <c r="DR129" s="23">
        <f t="shared" ca="1" si="259"/>
        <v>64800</v>
      </c>
      <c r="DS129" s="228">
        <f t="shared" ca="1" si="165"/>
        <v>610200</v>
      </c>
      <c r="DT129" s="93">
        <f t="shared" ca="1" si="166"/>
        <v>1450800</v>
      </c>
      <c r="DU129" s="228">
        <f t="shared" ca="1" si="167"/>
        <v>2117700</v>
      </c>
      <c r="DZ129" s="23">
        <f t="shared" ca="1" si="192"/>
        <v>60000</v>
      </c>
      <c r="EA129" s="23">
        <f t="shared" ca="1" si="193"/>
        <v>30000</v>
      </c>
      <c r="EB129" s="23">
        <f t="shared" ca="1" si="200"/>
        <v>26400</v>
      </c>
      <c r="EC129" s="23">
        <f t="shared" ca="1" si="201"/>
        <v>13200</v>
      </c>
      <c r="ED129" s="23">
        <f t="shared" ca="1" si="222"/>
        <v>120000</v>
      </c>
      <c r="EE129" s="23">
        <f t="shared" ca="1" si="223"/>
        <v>60000</v>
      </c>
      <c r="EF129" s="23">
        <f t="shared" ca="1" si="250"/>
        <v>168000</v>
      </c>
      <c r="EG129" s="23">
        <f t="shared" ca="1" si="251"/>
        <v>84000</v>
      </c>
      <c r="EH129" s="23">
        <f t="shared" ca="1" si="232"/>
        <v>60000</v>
      </c>
      <c r="EI129" s="23">
        <f t="shared" ca="1" si="233"/>
        <v>30000</v>
      </c>
      <c r="EJ129" s="23">
        <f t="shared" ca="1" si="246"/>
        <v>60000</v>
      </c>
      <c r="EK129" s="23">
        <f t="shared" ca="1" si="247"/>
        <v>30000</v>
      </c>
      <c r="EL129" s="23">
        <f t="shared" ca="1" si="256"/>
        <v>120000</v>
      </c>
      <c r="EM129" s="23">
        <f t="shared" ca="1" si="257"/>
        <v>60000</v>
      </c>
      <c r="EN129" s="228">
        <f t="shared" ca="1" si="151"/>
        <v>39600</v>
      </c>
      <c r="EO129" s="93">
        <f t="shared" ca="1" si="152"/>
        <v>489600</v>
      </c>
      <c r="EP129" s="93">
        <f t="shared" ca="1" si="153"/>
        <v>921600</v>
      </c>
    </row>
    <row r="130" spans="1:146" x14ac:dyDescent="0.2">
      <c r="A130" s="172">
        <f ca="1">VLOOKUP($D130,Curves!$A$2:$I$1700,9)</f>
        <v>6.0722115282981999E-2</v>
      </c>
      <c r="B130" s="86">
        <f t="shared" ca="1" si="136"/>
        <v>0.54554776059781485</v>
      </c>
      <c r="C130" s="86">
        <f t="shared" si="137"/>
        <v>31</v>
      </c>
      <c r="D130" s="139">
        <v>40603</v>
      </c>
      <c r="E130" s="173">
        <f ca="1">VLOOKUP($D130,Curves!$A$2:$H$1700,2)*$B130</f>
        <v>2.4189587704907112</v>
      </c>
      <c r="F130" s="172">
        <f ca="1">VLOOKUP($D130,Curves!$A$2:$H$1700,3)*$B130</f>
        <v>0.28368483551086371</v>
      </c>
      <c r="G130" s="172">
        <f ca="1">VLOOKUP($D130,Curves!$A$2:$H$1700,7)*$B130</f>
        <v>-0.10365407451358483</v>
      </c>
      <c r="H130" s="172">
        <f ca="1">VLOOKUP($D130,Curves!$A$2:$H$1700,5)*$B130</f>
        <v>5.455477605978149E-3</v>
      </c>
      <c r="I130" s="172">
        <f ca="1">VLOOKUP($D130,Curves!$A$2:$H$1700,4)*$B130</f>
        <v>-0.15820885057336628</v>
      </c>
      <c r="J130" s="174">
        <f ca="1">VLOOKUP($D130,Curves!$A$2:$H$1700,8)*$B130</f>
        <v>0</v>
      </c>
      <c r="K130" s="172">
        <f t="shared" ca="1" si="138"/>
        <v>18.955624399380088</v>
      </c>
      <c r="L130" s="140">
        <f ca="1">VLOOKUP($D130,Curves!$N$2:$T$2600,2)*$B130</f>
        <v>17.820972257240342</v>
      </c>
      <c r="M130" s="141">
        <f ca="1">VLOOKUP($D130,Curves!$N$2:$T$2600,3)*$B130</f>
        <v>8.9104861286201711</v>
      </c>
      <c r="N130" s="181">
        <f t="shared" ca="1" si="139"/>
        <v>0</v>
      </c>
      <c r="O130" s="182">
        <f t="shared" ca="1" si="140"/>
        <v>0</v>
      </c>
      <c r="P130" s="173">
        <f t="shared" ca="1" si="135"/>
        <v>20.142190778680334</v>
      </c>
      <c r="Q130" s="140">
        <f ca="1">VLOOKUP($D130,Curves!$N$2:$T$2600,4)*$B130</f>
        <v>17.820972257240342</v>
      </c>
      <c r="R130" s="141">
        <f ca="1">VLOOKUP($D130,Curves!$N$2:$T$2600,5)*$B130</f>
        <v>8.9104861286201711</v>
      </c>
      <c r="S130" s="181">
        <f t="shared" ca="1" si="141"/>
        <v>0</v>
      </c>
      <c r="T130" s="182">
        <f t="shared" ca="1" si="142"/>
        <v>0</v>
      </c>
      <c r="U130" s="151">
        <f t="shared" ca="1" si="143"/>
        <v>19.364785219828448</v>
      </c>
      <c r="V130" s="151">
        <f t="shared" ca="1" si="144"/>
        <v>20.183106860725172</v>
      </c>
      <c r="W130" s="151">
        <f t="shared" ca="1" si="145"/>
        <v>18.955624399380088</v>
      </c>
      <c r="X130" s="343">
        <f ca="1">VLOOKUP($D130,[2]CurveFetch!$D$8:$S$13000,16,0)*$B130</f>
        <v>17.820972257240342</v>
      </c>
      <c r="Y130" s="141">
        <f ca="1">VLOOKUP($D130,Curves!$N$2:$T$2600,7)*$B130</f>
        <v>8.9104861286201711</v>
      </c>
      <c r="Z130" s="200">
        <f t="shared" ca="1" si="146"/>
        <v>0</v>
      </c>
      <c r="AA130" s="181">
        <f t="shared" ca="1" si="147"/>
        <v>0</v>
      </c>
      <c r="AB130" s="181">
        <f t="shared" ca="1" si="148"/>
        <v>0</v>
      </c>
      <c r="AC130" s="181">
        <f t="shared" ca="1" si="148"/>
        <v>0</v>
      </c>
      <c r="AD130" s="181">
        <f t="shared" ca="1" si="149"/>
        <v>0</v>
      </c>
      <c r="AE130" s="182">
        <f t="shared" ca="1" si="150"/>
        <v>0</v>
      </c>
      <c r="AF130" s="23">
        <f t="shared" ca="1" si="176"/>
        <v>0</v>
      </c>
      <c r="AG130" s="23">
        <f t="shared" ca="1" si="177"/>
        <v>0</v>
      </c>
      <c r="AH130" s="23">
        <f t="shared" ca="1" si="194"/>
        <v>0</v>
      </c>
      <c r="AI130" s="23">
        <f t="shared" ca="1" si="195"/>
        <v>0</v>
      </c>
      <c r="AJ130" s="23">
        <f t="shared" ca="1" si="206"/>
        <v>0</v>
      </c>
      <c r="AK130" s="23">
        <f t="shared" ca="1" si="207"/>
        <v>0</v>
      </c>
      <c r="AL130" s="23">
        <f t="shared" ca="1" si="216"/>
        <v>0</v>
      </c>
      <c r="AM130" s="23">
        <f t="shared" ca="1" si="217"/>
        <v>0</v>
      </c>
      <c r="AN130" s="23">
        <f t="shared" ca="1" si="224"/>
        <v>0</v>
      </c>
      <c r="AO130" s="23">
        <f t="shared" ca="1" si="225"/>
        <v>0</v>
      </c>
      <c r="AP130" s="23">
        <f t="shared" ca="1" si="218"/>
        <v>0</v>
      </c>
      <c r="AQ130" s="23">
        <f t="shared" ca="1" si="219"/>
        <v>0</v>
      </c>
      <c r="AR130" s="23">
        <f t="shared" ca="1" si="228"/>
        <v>0</v>
      </c>
      <c r="AS130" s="23">
        <f t="shared" ca="1" si="229"/>
        <v>0</v>
      </c>
      <c r="AT130" s="23">
        <f t="shared" ca="1" si="248"/>
        <v>0</v>
      </c>
      <c r="AU130" s="23">
        <f t="shared" ca="1" si="249"/>
        <v>0</v>
      </c>
      <c r="AV130" s="228">
        <f t="shared" ca="1" si="154"/>
        <v>0</v>
      </c>
      <c r="AW130" s="26">
        <f t="shared" ca="1" si="155"/>
        <v>0</v>
      </c>
      <c r="AX130" s="228">
        <f t="shared" ca="1" si="156"/>
        <v>0</v>
      </c>
      <c r="AY130" s="23">
        <f t="shared" ca="1" si="170"/>
        <v>0</v>
      </c>
      <c r="AZ130" s="23">
        <f t="shared" ca="1" si="171"/>
        <v>0</v>
      </c>
      <c r="BA130" s="23">
        <f t="shared" ca="1" si="178"/>
        <v>0</v>
      </c>
      <c r="BB130" s="23">
        <f t="shared" ca="1" si="179"/>
        <v>0</v>
      </c>
      <c r="BC130" s="23">
        <f t="shared" ca="1" si="172"/>
        <v>0</v>
      </c>
      <c r="BD130" s="23">
        <f t="shared" ca="1" si="173"/>
        <v>0</v>
      </c>
      <c r="BE130" s="23">
        <f t="shared" ca="1" si="180"/>
        <v>0</v>
      </c>
      <c r="BF130" s="23">
        <f t="shared" ca="1" si="181"/>
        <v>0</v>
      </c>
      <c r="BG130" s="23">
        <f t="shared" ca="1" si="186"/>
        <v>0</v>
      </c>
      <c r="BH130" s="23">
        <f t="shared" ca="1" si="187"/>
        <v>0</v>
      </c>
      <c r="BI130" s="23">
        <f t="shared" ca="1" si="202"/>
        <v>0</v>
      </c>
      <c r="BJ130" s="23">
        <f t="shared" ca="1" si="203"/>
        <v>0</v>
      </c>
      <c r="BK130" s="23">
        <f t="shared" ca="1" si="204"/>
        <v>0</v>
      </c>
      <c r="BL130" s="23">
        <f t="shared" ca="1" si="205"/>
        <v>0</v>
      </c>
      <c r="BM130" s="23">
        <f t="shared" ca="1" si="208"/>
        <v>0</v>
      </c>
      <c r="BN130" s="23">
        <f t="shared" ca="1" si="209"/>
        <v>0</v>
      </c>
      <c r="BO130" s="23">
        <f t="shared" ca="1" si="226"/>
        <v>0</v>
      </c>
      <c r="BP130" s="23">
        <f t="shared" ca="1" si="227"/>
        <v>0</v>
      </c>
      <c r="BQ130" s="23">
        <f t="shared" ca="1" si="236"/>
        <v>0</v>
      </c>
      <c r="BR130" s="23">
        <f t="shared" ca="1" si="237"/>
        <v>0</v>
      </c>
      <c r="BS130" s="23">
        <f t="shared" ca="1" si="252"/>
        <v>0</v>
      </c>
      <c r="BT130" s="23">
        <f t="shared" ca="1" si="253"/>
        <v>0</v>
      </c>
      <c r="BU130" s="23">
        <f t="shared" ca="1" si="254"/>
        <v>0</v>
      </c>
      <c r="BV130" s="23">
        <f t="shared" ca="1" si="255"/>
        <v>0</v>
      </c>
      <c r="BW130" s="389">
        <f t="shared" ca="1" si="157"/>
        <v>0</v>
      </c>
      <c r="BX130" s="224">
        <f t="shared" ca="1" si="158"/>
        <v>0</v>
      </c>
      <c r="BY130" s="93">
        <f t="shared" ca="1" si="159"/>
        <v>0</v>
      </c>
      <c r="BZ130" s="23">
        <f t="shared" ca="1" si="184"/>
        <v>0</v>
      </c>
      <c r="CA130" s="23">
        <f t="shared" ca="1" si="185"/>
        <v>0</v>
      </c>
      <c r="CB130" s="23">
        <f t="shared" ca="1" si="210"/>
        <v>0</v>
      </c>
      <c r="CC130" s="23">
        <f t="shared" ca="1" si="211"/>
        <v>0</v>
      </c>
      <c r="CD130" s="23">
        <f t="shared" ca="1" si="240"/>
        <v>0</v>
      </c>
      <c r="CE130" s="23">
        <f t="shared" ca="1" si="241"/>
        <v>0</v>
      </c>
      <c r="CF130" s="228">
        <f t="shared" ca="1" si="160"/>
        <v>0</v>
      </c>
      <c r="CG130" s="224">
        <f t="shared" ca="1" si="161"/>
        <v>0</v>
      </c>
      <c r="CH130" s="228">
        <f t="shared" ca="1" si="162"/>
        <v>0</v>
      </c>
      <c r="CI130" s="23">
        <f t="shared" ca="1" si="163"/>
        <v>0</v>
      </c>
      <c r="CJ130" s="23">
        <f t="shared" ca="1" si="164"/>
        <v>0</v>
      </c>
      <c r="CK130" s="23">
        <f t="shared" ca="1" si="168"/>
        <v>0</v>
      </c>
      <c r="CL130" s="23">
        <f t="shared" ca="1" si="169"/>
        <v>0</v>
      </c>
      <c r="CM130" s="23">
        <f t="shared" ca="1" si="174"/>
        <v>0</v>
      </c>
      <c r="CN130" s="23">
        <f t="shared" ca="1" si="175"/>
        <v>0</v>
      </c>
      <c r="CO130" s="23">
        <f t="shared" ca="1" si="182"/>
        <v>0</v>
      </c>
      <c r="CP130" s="23">
        <f t="shared" ca="1" si="183"/>
        <v>0</v>
      </c>
      <c r="CQ130" s="23">
        <f t="shared" ca="1" si="188"/>
        <v>0</v>
      </c>
      <c r="CR130" s="23">
        <f t="shared" ca="1" si="189"/>
        <v>0</v>
      </c>
      <c r="CS130" s="23">
        <f t="shared" ca="1" si="190"/>
        <v>0</v>
      </c>
      <c r="CT130" s="23">
        <f t="shared" ca="1" si="191"/>
        <v>0</v>
      </c>
      <c r="CU130" s="23">
        <f t="shared" ca="1" si="196"/>
        <v>0</v>
      </c>
      <c r="CV130" s="23">
        <f t="shared" ca="1" si="197"/>
        <v>0</v>
      </c>
      <c r="CW130" s="23">
        <f t="shared" ca="1" si="234"/>
        <v>0</v>
      </c>
      <c r="CX130" s="23">
        <f t="shared" ca="1" si="235"/>
        <v>0</v>
      </c>
      <c r="CY130" s="23">
        <f t="shared" ca="1" si="198"/>
        <v>0</v>
      </c>
      <c r="CZ130" s="23">
        <f t="shared" ca="1" si="199"/>
        <v>0</v>
      </c>
      <c r="DA130" s="23">
        <f t="shared" ca="1" si="212"/>
        <v>0</v>
      </c>
      <c r="DB130" s="23">
        <f t="shared" ca="1" si="213"/>
        <v>0</v>
      </c>
      <c r="DC130" s="23"/>
      <c r="DD130" s="23"/>
      <c r="DE130" s="23">
        <f t="shared" ca="1" si="214"/>
        <v>0</v>
      </c>
      <c r="DF130" s="23">
        <f t="shared" ca="1" si="215"/>
        <v>0</v>
      </c>
      <c r="DG130" s="23">
        <f t="shared" ca="1" si="220"/>
        <v>0</v>
      </c>
      <c r="DH130" s="23">
        <f t="shared" ca="1" si="221"/>
        <v>0</v>
      </c>
      <c r="DI130" s="23">
        <f t="shared" ca="1" si="230"/>
        <v>0</v>
      </c>
      <c r="DJ130" s="23">
        <f t="shared" ca="1" si="231"/>
        <v>0</v>
      </c>
      <c r="DK130" s="23">
        <f t="shared" ca="1" si="238"/>
        <v>0</v>
      </c>
      <c r="DL130" s="23">
        <f t="shared" ca="1" si="239"/>
        <v>0</v>
      </c>
      <c r="DM130" s="23">
        <f t="shared" ca="1" si="242"/>
        <v>0</v>
      </c>
      <c r="DN130" s="23">
        <f t="shared" ca="1" si="243"/>
        <v>0</v>
      </c>
      <c r="DO130" s="23">
        <f t="shared" ca="1" si="244"/>
        <v>0</v>
      </c>
      <c r="DP130" s="23">
        <f t="shared" ca="1" si="245"/>
        <v>0</v>
      </c>
      <c r="DQ130" s="23">
        <f t="shared" ca="1" si="258"/>
        <v>0</v>
      </c>
      <c r="DR130" s="23">
        <f t="shared" ca="1" si="259"/>
        <v>0</v>
      </c>
      <c r="DS130" s="228">
        <f t="shared" ca="1" si="165"/>
        <v>0</v>
      </c>
      <c r="DT130" s="93">
        <f t="shared" ca="1" si="166"/>
        <v>0</v>
      </c>
      <c r="DU130" s="228">
        <f t="shared" ca="1" si="167"/>
        <v>0</v>
      </c>
      <c r="DZ130" s="23">
        <f t="shared" ca="1" si="192"/>
        <v>0</v>
      </c>
      <c r="EA130" s="23">
        <f t="shared" ca="1" si="193"/>
        <v>0</v>
      </c>
      <c r="EB130" s="23">
        <f t="shared" ca="1" si="200"/>
        <v>0</v>
      </c>
      <c r="EC130" s="23">
        <f t="shared" ca="1" si="201"/>
        <v>0</v>
      </c>
      <c r="ED130" s="23">
        <f t="shared" ca="1" si="222"/>
        <v>0</v>
      </c>
      <c r="EE130" s="23">
        <f t="shared" ca="1" si="223"/>
        <v>0</v>
      </c>
      <c r="EF130" s="23">
        <f t="shared" ca="1" si="250"/>
        <v>0</v>
      </c>
      <c r="EG130" s="23">
        <f t="shared" ca="1" si="251"/>
        <v>0</v>
      </c>
      <c r="EH130" s="23">
        <f t="shared" ca="1" si="232"/>
        <v>0</v>
      </c>
      <c r="EI130" s="23">
        <f t="shared" ca="1" si="233"/>
        <v>0</v>
      </c>
      <c r="EJ130" s="23">
        <f t="shared" ca="1" si="246"/>
        <v>0</v>
      </c>
      <c r="EK130" s="23">
        <f t="shared" ca="1" si="247"/>
        <v>0</v>
      </c>
      <c r="EL130" s="23">
        <f t="shared" ca="1" si="256"/>
        <v>0</v>
      </c>
      <c r="EM130" s="23">
        <f t="shared" ca="1" si="257"/>
        <v>0</v>
      </c>
      <c r="EN130" s="228">
        <f t="shared" ca="1" si="151"/>
        <v>0</v>
      </c>
      <c r="EO130" s="93">
        <f t="shared" ca="1" si="152"/>
        <v>0</v>
      </c>
      <c r="EP130" s="93">
        <f t="shared" ca="1" si="153"/>
        <v>0</v>
      </c>
    </row>
    <row r="131" spans="1:146" x14ac:dyDescent="0.2">
      <c r="A131" s="172">
        <f ca="1">VLOOKUP($D131,Curves!$A$2:$I$1700,9)</f>
        <v>6.0748770050090002E-2</v>
      </c>
      <c r="B131" s="86">
        <f t="shared" ca="1" si="136"/>
        <v>0.54264161900101993</v>
      </c>
      <c r="C131" s="86">
        <f t="shared" si="137"/>
        <v>30</v>
      </c>
      <c r="D131" s="139">
        <v>40634</v>
      </c>
      <c r="E131" s="173">
        <f ca="1">VLOOKUP($D131,Curves!$A$2:$H$1700,2)*$B131</f>
        <v>2.3067695223733358</v>
      </c>
      <c r="F131" s="172">
        <f ca="1">VLOOKUP($D131,Curves!$A$2:$H$1700,3)*$B131</f>
        <v>0.36356988473068336</v>
      </c>
      <c r="G131" s="172">
        <f ca="1">VLOOKUP($D131,Curves!$A$2:$H$1700,7)*$B131</f>
        <v>-0.10310190761019379</v>
      </c>
      <c r="H131" s="172">
        <f ca="1">VLOOKUP($D131,Curves!$A$2:$H$1700,5)*$B131</f>
        <v>5.4264161900101993E-3</v>
      </c>
      <c r="I131" s="172">
        <f ca="1">VLOOKUP($D131,Curves!$A$2:$H$1700,4)*$B131</f>
        <v>0</v>
      </c>
      <c r="J131" s="174">
        <f ca="1">VLOOKUP($D131,Curves!$A$2:$H$1700,8)*$B131</f>
        <v>0</v>
      </c>
      <c r="K131" s="172">
        <f t="shared" ca="1" si="138"/>
        <v>19.300771417800018</v>
      </c>
      <c r="L131" s="140">
        <f ca="1">VLOOKUP($D131,Curves!$N$2:$T$2600,2)*$B131</f>
        <v>17.116978701444374</v>
      </c>
      <c r="M131" s="141">
        <f ca="1">VLOOKUP($D131,Curves!$N$2:$T$2600,3)*$B131</f>
        <v>8.5584893507221871</v>
      </c>
      <c r="N131" s="181">
        <f t="shared" ca="1" si="139"/>
        <v>0</v>
      </c>
      <c r="O131" s="182">
        <f t="shared" ca="1" si="140"/>
        <v>0</v>
      </c>
      <c r="P131" s="173">
        <f t="shared" ca="1" si="135"/>
        <v>19.300771417800018</v>
      </c>
      <c r="Q131" s="140">
        <f ca="1">VLOOKUP($D131,Curves!$N$2:$T$2600,4)*$B131</f>
        <v>17.116978701444374</v>
      </c>
      <c r="R131" s="141">
        <f ca="1">VLOOKUP($D131,Curves!$N$2:$T$2600,5)*$B131</f>
        <v>8.5584893507221871</v>
      </c>
      <c r="S131" s="181">
        <f t="shared" ca="1" si="141"/>
        <v>0</v>
      </c>
      <c r="T131" s="182">
        <f t="shared" ca="1" si="142"/>
        <v>0</v>
      </c>
      <c r="U131" s="151">
        <f t="shared" ca="1" si="143"/>
        <v>18.527507110723565</v>
      </c>
      <c r="V131" s="151">
        <f t="shared" ca="1" si="144"/>
        <v>19.341469539225095</v>
      </c>
      <c r="W131" s="151">
        <f t="shared" ca="1" si="145"/>
        <v>19.300771417800018</v>
      </c>
      <c r="X131" s="343">
        <f ca="1">VLOOKUP($D131,[2]CurveFetch!$D$8:$S$13000,16,0)*$B131</f>
        <v>17.116978701444374</v>
      </c>
      <c r="Y131" s="141">
        <f ca="1">VLOOKUP($D131,Curves!$N$2:$T$2600,7)*$B131</f>
        <v>8.5584893507221871</v>
      </c>
      <c r="Z131" s="200">
        <f t="shared" ca="1" si="146"/>
        <v>0</v>
      </c>
      <c r="AA131" s="181">
        <f t="shared" ca="1" si="147"/>
        <v>0</v>
      </c>
      <c r="AB131" s="181">
        <f t="shared" ca="1" si="148"/>
        <v>0</v>
      </c>
      <c r="AC131" s="181">
        <f t="shared" ca="1" si="148"/>
        <v>0</v>
      </c>
      <c r="AD131" s="181">
        <f t="shared" ca="1" si="149"/>
        <v>0</v>
      </c>
      <c r="AE131" s="182">
        <f t="shared" ca="1" si="150"/>
        <v>0</v>
      </c>
      <c r="AF131" s="23">
        <f t="shared" ca="1" si="176"/>
        <v>0</v>
      </c>
      <c r="AG131" s="23">
        <f t="shared" ca="1" si="177"/>
        <v>0</v>
      </c>
      <c r="AH131" s="23">
        <f t="shared" ca="1" si="194"/>
        <v>0</v>
      </c>
      <c r="AI131" s="23">
        <f t="shared" ca="1" si="195"/>
        <v>0</v>
      </c>
      <c r="AJ131" s="23">
        <f t="shared" ca="1" si="206"/>
        <v>0</v>
      </c>
      <c r="AK131" s="23">
        <f t="shared" ca="1" si="207"/>
        <v>0</v>
      </c>
      <c r="AL131" s="23">
        <f t="shared" ca="1" si="216"/>
        <v>0</v>
      </c>
      <c r="AM131" s="23">
        <f t="shared" ca="1" si="217"/>
        <v>0</v>
      </c>
      <c r="AN131" s="23">
        <f t="shared" ca="1" si="224"/>
        <v>0</v>
      </c>
      <c r="AO131" s="23">
        <f t="shared" ca="1" si="225"/>
        <v>0</v>
      </c>
      <c r="AP131" s="23">
        <f t="shared" ca="1" si="218"/>
        <v>0</v>
      </c>
      <c r="AQ131" s="23">
        <f t="shared" ca="1" si="219"/>
        <v>0</v>
      </c>
      <c r="AR131" s="23">
        <f t="shared" ca="1" si="228"/>
        <v>0</v>
      </c>
      <c r="AS131" s="23">
        <f t="shared" ca="1" si="229"/>
        <v>0</v>
      </c>
      <c r="AT131" s="23">
        <f t="shared" ca="1" si="248"/>
        <v>0</v>
      </c>
      <c r="AU131" s="23">
        <f t="shared" ca="1" si="249"/>
        <v>0</v>
      </c>
      <c r="AV131" s="228">
        <f t="shared" ca="1" si="154"/>
        <v>0</v>
      </c>
      <c r="AW131" s="26">
        <f t="shared" ca="1" si="155"/>
        <v>0</v>
      </c>
      <c r="AX131" s="228">
        <f t="shared" ca="1" si="156"/>
        <v>0</v>
      </c>
      <c r="AY131" s="23">
        <f t="shared" ca="1" si="170"/>
        <v>0</v>
      </c>
      <c r="AZ131" s="23">
        <f t="shared" ca="1" si="171"/>
        <v>0</v>
      </c>
      <c r="BA131" s="23">
        <f t="shared" ca="1" si="178"/>
        <v>0</v>
      </c>
      <c r="BB131" s="23">
        <f t="shared" ca="1" si="179"/>
        <v>0</v>
      </c>
      <c r="BC131" s="23">
        <f t="shared" ca="1" si="172"/>
        <v>0</v>
      </c>
      <c r="BD131" s="23">
        <f t="shared" ca="1" si="173"/>
        <v>0</v>
      </c>
      <c r="BE131" s="23">
        <f t="shared" ca="1" si="180"/>
        <v>0</v>
      </c>
      <c r="BF131" s="23">
        <f t="shared" ca="1" si="181"/>
        <v>0</v>
      </c>
      <c r="BG131" s="23">
        <f t="shared" ca="1" si="186"/>
        <v>0</v>
      </c>
      <c r="BH131" s="23">
        <f t="shared" ca="1" si="187"/>
        <v>0</v>
      </c>
      <c r="BI131" s="23">
        <f t="shared" ca="1" si="202"/>
        <v>0</v>
      </c>
      <c r="BJ131" s="23">
        <f t="shared" ca="1" si="203"/>
        <v>0</v>
      </c>
      <c r="BK131" s="23">
        <f t="shared" ca="1" si="204"/>
        <v>0</v>
      </c>
      <c r="BL131" s="23">
        <f t="shared" ca="1" si="205"/>
        <v>0</v>
      </c>
      <c r="BM131" s="23">
        <f t="shared" ca="1" si="208"/>
        <v>0</v>
      </c>
      <c r="BN131" s="23">
        <f t="shared" ca="1" si="209"/>
        <v>0</v>
      </c>
      <c r="BO131" s="23">
        <f t="shared" ca="1" si="226"/>
        <v>0</v>
      </c>
      <c r="BP131" s="23">
        <f t="shared" ca="1" si="227"/>
        <v>0</v>
      </c>
      <c r="BQ131" s="23">
        <f t="shared" ca="1" si="236"/>
        <v>0</v>
      </c>
      <c r="BR131" s="23">
        <f t="shared" ca="1" si="237"/>
        <v>0</v>
      </c>
      <c r="BS131" s="23">
        <f t="shared" ca="1" si="252"/>
        <v>0</v>
      </c>
      <c r="BT131" s="23">
        <f t="shared" ca="1" si="253"/>
        <v>0</v>
      </c>
      <c r="BU131" s="23">
        <f t="shared" ca="1" si="254"/>
        <v>0</v>
      </c>
      <c r="BV131" s="23">
        <f t="shared" ca="1" si="255"/>
        <v>0</v>
      </c>
      <c r="BW131" s="389">
        <f t="shared" ca="1" si="157"/>
        <v>0</v>
      </c>
      <c r="BX131" s="224">
        <f t="shared" ca="1" si="158"/>
        <v>0</v>
      </c>
      <c r="BY131" s="93">
        <f t="shared" ca="1" si="159"/>
        <v>0</v>
      </c>
      <c r="BZ131" s="23">
        <f t="shared" ca="1" si="184"/>
        <v>0</v>
      </c>
      <c r="CA131" s="23">
        <f t="shared" ca="1" si="185"/>
        <v>0</v>
      </c>
      <c r="CB131" s="23">
        <f t="shared" ca="1" si="210"/>
        <v>0</v>
      </c>
      <c r="CC131" s="23">
        <f t="shared" ca="1" si="211"/>
        <v>0</v>
      </c>
      <c r="CD131" s="23">
        <f t="shared" ca="1" si="240"/>
        <v>0</v>
      </c>
      <c r="CE131" s="23">
        <f t="shared" ca="1" si="241"/>
        <v>0</v>
      </c>
      <c r="CF131" s="228">
        <f t="shared" ca="1" si="160"/>
        <v>0</v>
      </c>
      <c r="CG131" s="224">
        <f t="shared" ca="1" si="161"/>
        <v>0</v>
      </c>
      <c r="CH131" s="228">
        <f t="shared" ca="1" si="162"/>
        <v>0</v>
      </c>
      <c r="CI131" s="23">
        <f t="shared" ca="1" si="163"/>
        <v>0</v>
      </c>
      <c r="CJ131" s="23">
        <f t="shared" ca="1" si="164"/>
        <v>0</v>
      </c>
      <c r="CK131" s="23">
        <f t="shared" ca="1" si="168"/>
        <v>0</v>
      </c>
      <c r="CL131" s="23">
        <f t="shared" ca="1" si="169"/>
        <v>0</v>
      </c>
      <c r="CM131" s="23">
        <f t="shared" ca="1" si="174"/>
        <v>0</v>
      </c>
      <c r="CN131" s="23">
        <f t="shared" ca="1" si="175"/>
        <v>0</v>
      </c>
      <c r="CO131" s="23">
        <f t="shared" ca="1" si="182"/>
        <v>0</v>
      </c>
      <c r="CP131" s="23">
        <f t="shared" ca="1" si="183"/>
        <v>0</v>
      </c>
      <c r="CQ131" s="23">
        <f t="shared" ca="1" si="188"/>
        <v>0</v>
      </c>
      <c r="CR131" s="23">
        <f t="shared" ca="1" si="189"/>
        <v>0</v>
      </c>
      <c r="CS131" s="23">
        <f t="shared" ca="1" si="190"/>
        <v>0</v>
      </c>
      <c r="CT131" s="23">
        <f t="shared" ca="1" si="191"/>
        <v>0</v>
      </c>
      <c r="CU131" s="23">
        <f t="shared" ca="1" si="196"/>
        <v>0</v>
      </c>
      <c r="CV131" s="23">
        <f t="shared" ca="1" si="197"/>
        <v>0</v>
      </c>
      <c r="CW131" s="23">
        <f t="shared" ca="1" si="234"/>
        <v>0</v>
      </c>
      <c r="CX131" s="23">
        <f t="shared" ca="1" si="235"/>
        <v>0</v>
      </c>
      <c r="CY131" s="23">
        <f t="shared" ca="1" si="198"/>
        <v>0</v>
      </c>
      <c r="CZ131" s="23">
        <f t="shared" ca="1" si="199"/>
        <v>0</v>
      </c>
      <c r="DA131" s="23">
        <f t="shared" ca="1" si="212"/>
        <v>0</v>
      </c>
      <c r="DB131" s="23">
        <f t="shared" ca="1" si="213"/>
        <v>0</v>
      </c>
      <c r="DC131" s="23"/>
      <c r="DD131" s="23"/>
      <c r="DE131" s="23">
        <f t="shared" ca="1" si="214"/>
        <v>0</v>
      </c>
      <c r="DF131" s="23">
        <f t="shared" ca="1" si="215"/>
        <v>0</v>
      </c>
      <c r="DG131" s="23">
        <f t="shared" ca="1" si="220"/>
        <v>0</v>
      </c>
      <c r="DH131" s="23">
        <f t="shared" ca="1" si="221"/>
        <v>0</v>
      </c>
      <c r="DI131" s="23">
        <f t="shared" ca="1" si="230"/>
        <v>0</v>
      </c>
      <c r="DJ131" s="23">
        <f t="shared" ca="1" si="231"/>
        <v>0</v>
      </c>
      <c r="DK131" s="23">
        <f t="shared" ca="1" si="238"/>
        <v>0</v>
      </c>
      <c r="DL131" s="23">
        <f t="shared" ca="1" si="239"/>
        <v>0</v>
      </c>
      <c r="DM131" s="23">
        <f t="shared" ca="1" si="242"/>
        <v>0</v>
      </c>
      <c r="DN131" s="23">
        <f t="shared" ca="1" si="243"/>
        <v>0</v>
      </c>
      <c r="DO131" s="23">
        <f t="shared" ca="1" si="244"/>
        <v>0</v>
      </c>
      <c r="DP131" s="23">
        <f t="shared" ca="1" si="245"/>
        <v>0</v>
      </c>
      <c r="DQ131" s="23">
        <f t="shared" ca="1" si="258"/>
        <v>0</v>
      </c>
      <c r="DR131" s="23">
        <f t="shared" ca="1" si="259"/>
        <v>0</v>
      </c>
      <c r="DS131" s="228">
        <f t="shared" ca="1" si="165"/>
        <v>0</v>
      </c>
      <c r="DT131" s="93">
        <f t="shared" ca="1" si="166"/>
        <v>0</v>
      </c>
      <c r="DU131" s="228">
        <f t="shared" ca="1" si="167"/>
        <v>0</v>
      </c>
      <c r="DZ131" s="23">
        <f t="shared" ca="1" si="192"/>
        <v>0</v>
      </c>
      <c r="EA131" s="23">
        <f t="shared" ca="1" si="193"/>
        <v>0</v>
      </c>
      <c r="EB131" s="23">
        <f t="shared" ca="1" si="200"/>
        <v>0</v>
      </c>
      <c r="EC131" s="23">
        <f t="shared" ca="1" si="201"/>
        <v>0</v>
      </c>
      <c r="ED131" s="23">
        <f t="shared" ca="1" si="222"/>
        <v>0</v>
      </c>
      <c r="EE131" s="23">
        <f t="shared" ca="1" si="223"/>
        <v>0</v>
      </c>
      <c r="EF131" s="23">
        <f t="shared" ca="1" si="250"/>
        <v>0</v>
      </c>
      <c r="EG131" s="23">
        <f t="shared" ca="1" si="251"/>
        <v>0</v>
      </c>
      <c r="EH131" s="23">
        <f t="shared" ca="1" si="232"/>
        <v>0</v>
      </c>
      <c r="EI131" s="23">
        <f t="shared" ca="1" si="233"/>
        <v>0</v>
      </c>
      <c r="EJ131" s="23">
        <f t="shared" ca="1" si="246"/>
        <v>0</v>
      </c>
      <c r="EK131" s="23">
        <f t="shared" ca="1" si="247"/>
        <v>0</v>
      </c>
      <c r="EL131" s="23">
        <f t="shared" ca="1" si="256"/>
        <v>0</v>
      </c>
      <c r="EM131" s="23">
        <f t="shared" ca="1" si="257"/>
        <v>0</v>
      </c>
      <c r="EN131" s="228">
        <f t="shared" ca="1" si="151"/>
        <v>0</v>
      </c>
      <c r="EO131" s="93">
        <f t="shared" ca="1" si="152"/>
        <v>0</v>
      </c>
      <c r="EP131" s="93">
        <f t="shared" ca="1" si="153"/>
        <v>0</v>
      </c>
    </row>
    <row r="132" spans="1:146" x14ac:dyDescent="0.2">
      <c r="A132" s="172">
        <f ca="1">VLOOKUP($D132,Curves!$A$2:$I$1700,9)</f>
        <v>6.0774564986226E-2</v>
      </c>
      <c r="B132" s="86">
        <f t="shared" ca="1" si="136"/>
        <v>0.53984170946457422</v>
      </c>
      <c r="C132" s="86">
        <f t="shared" si="137"/>
        <v>31</v>
      </c>
      <c r="D132" s="139">
        <v>40664</v>
      </c>
      <c r="E132" s="173">
        <f ca="1">VLOOKUP($D132,Curves!$A$2:$H$1700,2)*$B132</f>
        <v>2.2813710641972906</v>
      </c>
      <c r="F132" s="172">
        <f ca="1">VLOOKUP($D132,Curves!$A$2:$H$1700,3)*$B132</f>
        <v>0.36169394534126476</v>
      </c>
      <c r="G132" s="172">
        <f ca="1">VLOOKUP($D132,Curves!$A$2:$H$1700,7)*$B132</f>
        <v>-0.1025699247982691</v>
      </c>
      <c r="H132" s="172">
        <f ca="1">VLOOKUP($D132,Curves!$A$2:$H$1700,5)*$B132</f>
        <v>5.3984170946457426E-3</v>
      </c>
      <c r="I132" s="172">
        <f ca="1">VLOOKUP($D132,Curves!$A$2:$H$1700,4)*$B132</f>
        <v>0</v>
      </c>
      <c r="J132" s="174">
        <f ca="1">VLOOKUP($D132,Curves!$A$2:$H$1700,8)*$B132</f>
        <v>0</v>
      </c>
      <c r="K132" s="172">
        <f t="shared" ca="1" si="138"/>
        <v>19.110282981479681</v>
      </c>
      <c r="L132" s="140">
        <f ca="1">VLOOKUP($D132,Curves!$N$2:$T$2600,2)*$B132</f>
        <v>19.727867462331506</v>
      </c>
      <c r="M132" s="141">
        <f ca="1">VLOOKUP($D132,Curves!$N$2:$T$2600,3)*$B132</f>
        <v>9.8639337311657531</v>
      </c>
      <c r="N132" s="181">
        <f t="shared" ca="1" si="139"/>
        <v>1</v>
      </c>
      <c r="O132" s="182">
        <f t="shared" ca="1" si="140"/>
        <v>0</v>
      </c>
      <c r="P132" s="173">
        <f t="shared" ca="1" si="135"/>
        <v>19.110282981479681</v>
      </c>
      <c r="Q132" s="140">
        <f ca="1">VLOOKUP($D132,Curves!$N$2:$T$2600,4)*$B132</f>
        <v>19.727867462331506</v>
      </c>
      <c r="R132" s="141">
        <f ca="1">VLOOKUP($D132,Curves!$N$2:$T$2600,5)*$B132</f>
        <v>9.8639337311657531</v>
      </c>
      <c r="S132" s="181">
        <f t="shared" ca="1" si="141"/>
        <v>1</v>
      </c>
      <c r="T132" s="182">
        <f t="shared" ca="1" si="142"/>
        <v>0</v>
      </c>
      <c r="U132" s="151">
        <f t="shared" ca="1" si="143"/>
        <v>18.341008545492663</v>
      </c>
      <c r="V132" s="151">
        <f t="shared" ca="1" si="144"/>
        <v>19.150771109689526</v>
      </c>
      <c r="W132" s="151">
        <f t="shared" ca="1" si="145"/>
        <v>19.110282981479681</v>
      </c>
      <c r="X132" s="343">
        <f ca="1">VLOOKUP($D132,[2]CurveFetch!$D$8:$S$13000,16,0)*$B132</f>
        <v>19.727867462331506</v>
      </c>
      <c r="Y132" s="141">
        <f ca="1">VLOOKUP($D132,Curves!$N$2:$T$2600,7)*$B132</f>
        <v>9.8639337311657531</v>
      </c>
      <c r="Z132" s="200">
        <f t="shared" ca="1" si="146"/>
        <v>1</v>
      </c>
      <c r="AA132" s="181">
        <f t="shared" ca="1" si="147"/>
        <v>0</v>
      </c>
      <c r="AB132" s="181">
        <f t="shared" ca="1" si="148"/>
        <v>1</v>
      </c>
      <c r="AC132" s="181">
        <f t="shared" ca="1" si="148"/>
        <v>1</v>
      </c>
      <c r="AD132" s="181">
        <f t="shared" ca="1" si="149"/>
        <v>1</v>
      </c>
      <c r="AE132" s="182">
        <f t="shared" ca="1" si="150"/>
        <v>0</v>
      </c>
      <c r="AF132" s="23">
        <f t="shared" ca="1" si="176"/>
        <v>5880</v>
      </c>
      <c r="AG132" s="23">
        <f t="shared" ca="1" si="177"/>
        <v>0</v>
      </c>
      <c r="AH132" s="23">
        <f t="shared" ca="1" si="194"/>
        <v>48000</v>
      </c>
      <c r="AI132" s="23">
        <f t="shared" ca="1" si="195"/>
        <v>0</v>
      </c>
      <c r="AJ132" s="23">
        <f t="shared" ca="1" si="206"/>
        <v>54000</v>
      </c>
      <c r="AK132" s="23">
        <f t="shared" ca="1" si="207"/>
        <v>0</v>
      </c>
      <c r="AL132" s="23">
        <f t="shared" ca="1" si="216"/>
        <v>60000</v>
      </c>
      <c r="AM132" s="23">
        <f t="shared" ca="1" si="217"/>
        <v>0</v>
      </c>
      <c r="AN132" s="23">
        <f t="shared" ca="1" si="224"/>
        <v>60000</v>
      </c>
      <c r="AO132" s="23">
        <f t="shared" ca="1" si="225"/>
        <v>0</v>
      </c>
      <c r="AP132" s="23">
        <f t="shared" ca="1" si="218"/>
        <v>86400</v>
      </c>
      <c r="AQ132" s="23">
        <f t="shared" ca="1" si="219"/>
        <v>0</v>
      </c>
      <c r="AR132" s="23">
        <f t="shared" ca="1" si="228"/>
        <v>61200</v>
      </c>
      <c r="AS132" s="23">
        <f t="shared" ca="1" si="229"/>
        <v>0</v>
      </c>
      <c r="AT132" s="23">
        <f t="shared" ca="1" si="248"/>
        <v>132000</v>
      </c>
      <c r="AU132" s="23">
        <f t="shared" ca="1" si="249"/>
        <v>0</v>
      </c>
      <c r="AV132" s="228">
        <f t="shared" ca="1" si="154"/>
        <v>152280</v>
      </c>
      <c r="AW132" s="26">
        <f t="shared" ca="1" si="155"/>
        <v>447480</v>
      </c>
      <c r="AX132" s="228">
        <f t="shared" ca="1" si="156"/>
        <v>507480</v>
      </c>
      <c r="AY132" s="23">
        <f t="shared" ca="1" si="170"/>
        <v>62400</v>
      </c>
      <c r="AZ132" s="23">
        <f t="shared" ca="1" si="171"/>
        <v>0</v>
      </c>
      <c r="BA132" s="23">
        <f t="shared" ca="1" si="178"/>
        <v>60000</v>
      </c>
      <c r="BB132" s="23">
        <f t="shared" ca="1" si="179"/>
        <v>0</v>
      </c>
      <c r="BC132" s="23">
        <f t="shared" ca="1" si="172"/>
        <v>10560</v>
      </c>
      <c r="BD132" s="23">
        <f t="shared" ca="1" si="173"/>
        <v>0</v>
      </c>
      <c r="BE132" s="23">
        <f t="shared" ca="1" si="180"/>
        <v>6120</v>
      </c>
      <c r="BF132" s="23">
        <f t="shared" ca="1" si="181"/>
        <v>0</v>
      </c>
      <c r="BG132" s="23">
        <f t="shared" ca="1" si="186"/>
        <v>20400</v>
      </c>
      <c r="BH132" s="23">
        <f t="shared" ca="1" si="187"/>
        <v>0</v>
      </c>
      <c r="BI132" s="23">
        <f t="shared" ca="1" si="202"/>
        <v>105600</v>
      </c>
      <c r="BJ132" s="23">
        <f t="shared" ca="1" si="203"/>
        <v>0</v>
      </c>
      <c r="BK132" s="23">
        <f t="shared" ca="1" si="204"/>
        <v>127200</v>
      </c>
      <c r="BL132" s="23">
        <f t="shared" ca="1" si="205"/>
        <v>0</v>
      </c>
      <c r="BM132" s="23">
        <f t="shared" ca="1" si="208"/>
        <v>60000</v>
      </c>
      <c r="BN132" s="23">
        <f t="shared" ca="1" si="209"/>
        <v>0</v>
      </c>
      <c r="BO132" s="23">
        <f t="shared" ca="1" si="226"/>
        <v>63600</v>
      </c>
      <c r="BP132" s="23">
        <f t="shared" ca="1" si="227"/>
        <v>0</v>
      </c>
      <c r="BQ132" s="23">
        <f t="shared" ca="1" si="236"/>
        <v>62400</v>
      </c>
      <c r="BR132" s="23">
        <f t="shared" ca="1" si="237"/>
        <v>0</v>
      </c>
      <c r="BS132" s="23">
        <f t="shared" ca="1" si="252"/>
        <v>132000</v>
      </c>
      <c r="BT132" s="23">
        <f t="shared" ca="1" si="253"/>
        <v>0</v>
      </c>
      <c r="BU132" s="23">
        <f t="shared" ca="1" si="254"/>
        <v>120000</v>
      </c>
      <c r="BV132" s="23">
        <f t="shared" ca="1" si="255"/>
        <v>0</v>
      </c>
      <c r="BW132" s="389">
        <f t="shared" ca="1" si="157"/>
        <v>371880</v>
      </c>
      <c r="BX132" s="224">
        <f t="shared" ca="1" si="158"/>
        <v>623880</v>
      </c>
      <c r="BY132" s="93">
        <f t="shared" ca="1" si="159"/>
        <v>830280</v>
      </c>
      <c r="BZ132" s="23">
        <f t="shared" ca="1" si="184"/>
        <v>125760</v>
      </c>
      <c r="CA132" s="23">
        <f t="shared" ca="1" si="185"/>
        <v>0</v>
      </c>
      <c r="CB132" s="23">
        <f t="shared" ca="1" si="210"/>
        <v>115200</v>
      </c>
      <c r="CC132" s="23">
        <f t="shared" ca="1" si="211"/>
        <v>0</v>
      </c>
      <c r="CD132" s="23">
        <f t="shared" ca="1" si="240"/>
        <v>120000</v>
      </c>
      <c r="CE132" s="23">
        <f t="shared" ca="1" si="241"/>
        <v>0</v>
      </c>
      <c r="CF132" s="228">
        <f t="shared" ca="1" si="160"/>
        <v>125760</v>
      </c>
      <c r="CG132" s="224">
        <f t="shared" ca="1" si="161"/>
        <v>240960</v>
      </c>
      <c r="CH132" s="228">
        <f t="shared" ca="1" si="162"/>
        <v>360960</v>
      </c>
      <c r="CI132" s="23">
        <f t="shared" ca="1" si="163"/>
        <v>65400</v>
      </c>
      <c r="CJ132" s="23">
        <f t="shared" ca="1" si="164"/>
        <v>32700</v>
      </c>
      <c r="CK132" s="23">
        <f t="shared" ca="1" si="168"/>
        <v>62400</v>
      </c>
      <c r="CL132" s="23">
        <f t="shared" ca="1" si="169"/>
        <v>31200</v>
      </c>
      <c r="CM132" s="23">
        <f t="shared" ca="1" si="174"/>
        <v>60000</v>
      </c>
      <c r="CN132" s="23">
        <f t="shared" ca="1" si="175"/>
        <v>30000</v>
      </c>
      <c r="CO132" s="23">
        <f t="shared" ca="1" si="182"/>
        <v>8400</v>
      </c>
      <c r="CP132" s="23">
        <f t="shared" ca="1" si="183"/>
        <v>4200</v>
      </c>
      <c r="CQ132" s="23">
        <f t="shared" ca="1" si="188"/>
        <v>27000</v>
      </c>
      <c r="CR132" s="23">
        <f t="shared" ca="1" si="189"/>
        <v>13500</v>
      </c>
      <c r="CS132" s="23">
        <f t="shared" ca="1" si="190"/>
        <v>15600</v>
      </c>
      <c r="CT132" s="23">
        <f t="shared" ca="1" si="191"/>
        <v>7800</v>
      </c>
      <c r="CU132" s="23">
        <f t="shared" ca="1" si="196"/>
        <v>42000</v>
      </c>
      <c r="CV132" s="23">
        <f t="shared" ca="1" si="197"/>
        <v>21000</v>
      </c>
      <c r="CW132" s="23">
        <f t="shared" ca="1" si="234"/>
        <v>63600</v>
      </c>
      <c r="CX132" s="23">
        <f t="shared" ca="1" si="235"/>
        <v>31800</v>
      </c>
      <c r="CY132" s="23">
        <f t="shared" ca="1" si="198"/>
        <v>72000</v>
      </c>
      <c r="CZ132" s="23">
        <f t="shared" ca="1" si="199"/>
        <v>36000</v>
      </c>
      <c r="DA132" s="23">
        <f t="shared" ca="1" si="212"/>
        <v>99000</v>
      </c>
      <c r="DB132" s="23">
        <f t="shared" ca="1" si="213"/>
        <v>49500</v>
      </c>
      <c r="DC132" s="23"/>
      <c r="DD132" s="23"/>
      <c r="DE132" s="23">
        <f t="shared" ca="1" si="214"/>
        <v>240000</v>
      </c>
      <c r="DF132" s="23">
        <f t="shared" ca="1" si="215"/>
        <v>120000</v>
      </c>
      <c r="DG132" s="23">
        <f t="shared" ca="1" si="220"/>
        <v>120000</v>
      </c>
      <c r="DH132" s="23">
        <f t="shared" ca="1" si="221"/>
        <v>60000</v>
      </c>
      <c r="DI132" s="23">
        <f t="shared" ca="1" si="230"/>
        <v>127200</v>
      </c>
      <c r="DJ132" s="23">
        <f t="shared" ca="1" si="231"/>
        <v>63600</v>
      </c>
      <c r="DK132" s="23">
        <f t="shared" ca="1" si="238"/>
        <v>63600</v>
      </c>
      <c r="DL132" s="23">
        <f t="shared" ca="1" si="239"/>
        <v>31800</v>
      </c>
      <c r="DM132" s="23">
        <f t="shared" ca="1" si="242"/>
        <v>150000</v>
      </c>
      <c r="DN132" s="23">
        <f t="shared" ca="1" si="243"/>
        <v>75000</v>
      </c>
      <c r="DO132" s="23">
        <f t="shared" ca="1" si="244"/>
        <v>66000</v>
      </c>
      <c r="DP132" s="23">
        <f t="shared" ca="1" si="245"/>
        <v>33000</v>
      </c>
      <c r="DQ132" s="23">
        <f t="shared" ca="1" si="258"/>
        <v>129600</v>
      </c>
      <c r="DR132" s="23">
        <f t="shared" ca="1" si="259"/>
        <v>64800</v>
      </c>
      <c r="DS132" s="228">
        <f t="shared" ca="1" si="165"/>
        <v>610200</v>
      </c>
      <c r="DT132" s="93">
        <f t="shared" ca="1" si="166"/>
        <v>1450800</v>
      </c>
      <c r="DU132" s="228">
        <f t="shared" ca="1" si="167"/>
        <v>2117700</v>
      </c>
      <c r="DZ132" s="23">
        <f t="shared" ca="1" si="192"/>
        <v>60000</v>
      </c>
      <c r="EA132" s="23">
        <f t="shared" ca="1" si="193"/>
        <v>30000</v>
      </c>
      <c r="EB132" s="23">
        <f t="shared" ca="1" si="200"/>
        <v>26400</v>
      </c>
      <c r="EC132" s="23">
        <f t="shared" ca="1" si="201"/>
        <v>13200</v>
      </c>
      <c r="ED132" s="23">
        <f t="shared" ca="1" si="222"/>
        <v>120000</v>
      </c>
      <c r="EE132" s="23">
        <f t="shared" ca="1" si="223"/>
        <v>60000</v>
      </c>
      <c r="EF132" s="23">
        <f t="shared" ca="1" si="250"/>
        <v>168000</v>
      </c>
      <c r="EG132" s="23">
        <f t="shared" ca="1" si="251"/>
        <v>84000</v>
      </c>
      <c r="EH132" s="23">
        <f t="shared" ca="1" si="232"/>
        <v>60000</v>
      </c>
      <c r="EI132" s="23">
        <f t="shared" ca="1" si="233"/>
        <v>30000</v>
      </c>
      <c r="EJ132" s="23">
        <f t="shared" ca="1" si="246"/>
        <v>60000</v>
      </c>
      <c r="EK132" s="23">
        <f t="shared" ca="1" si="247"/>
        <v>30000</v>
      </c>
      <c r="EL132" s="23">
        <f t="shared" ca="1" si="256"/>
        <v>120000</v>
      </c>
      <c r="EM132" s="23">
        <f t="shared" ca="1" si="257"/>
        <v>60000</v>
      </c>
      <c r="EN132" s="228">
        <f t="shared" ca="1" si="151"/>
        <v>39600</v>
      </c>
      <c r="EO132" s="93">
        <f t="shared" ca="1" si="152"/>
        <v>489600</v>
      </c>
      <c r="EP132" s="93">
        <f t="shared" ca="1" si="153"/>
        <v>921600</v>
      </c>
    </row>
    <row r="133" spans="1:146" x14ac:dyDescent="0.2">
      <c r="A133" s="172">
        <f ca="1">VLOOKUP($D133,Curves!$A$2:$I$1700,9)</f>
        <v>6.0801219753798999E-2</v>
      </c>
      <c r="B133" s="86">
        <f t="shared" ca="1" si="136"/>
        <v>0.53696132799801022</v>
      </c>
      <c r="C133" s="86">
        <f t="shared" si="137"/>
        <v>30</v>
      </c>
      <c r="D133" s="139">
        <v>40695</v>
      </c>
      <c r="E133" s="173">
        <f ca="1">VLOOKUP($D133,Curves!$A$2:$H$1700,2)*$B133</f>
        <v>2.2847704506315334</v>
      </c>
      <c r="F133" s="172">
        <f ca="1">VLOOKUP($D133,Curves!$A$2:$H$1700,3)*$B133</f>
        <v>0.35976408975866686</v>
      </c>
      <c r="G133" s="172">
        <f ca="1">VLOOKUP($D133,Curves!$A$2:$H$1700,7)*$B133</f>
        <v>-0.10202265231962195</v>
      </c>
      <c r="H133" s="172">
        <f ca="1">VLOOKUP($D133,Curves!$A$2:$H$1700,5)*$B133</f>
        <v>5.3696132799801021E-3</v>
      </c>
      <c r="I133" s="172">
        <f ca="1">VLOOKUP($D133,Curves!$A$2:$H$1700,4)*$B133</f>
        <v>0</v>
      </c>
      <c r="J133" s="174">
        <f ca="1">VLOOKUP($D133,Curves!$A$2:$H$1700,8)*$B133</f>
        <v>0</v>
      </c>
      <c r="K133" s="172">
        <f t="shared" ca="1" si="138"/>
        <v>19.1357783797365</v>
      </c>
      <c r="L133" s="140">
        <f ca="1">VLOOKUP($D133,Curves!$N$2:$T$2600,2)*$B133</f>
        <v>33.046640578043942</v>
      </c>
      <c r="M133" s="141">
        <f ca="1">VLOOKUP($D133,Curves!$N$2:$T$2600,3)*$B133</f>
        <v>16.523320289021971</v>
      </c>
      <c r="N133" s="181">
        <f t="shared" ca="1" si="139"/>
        <v>1</v>
      </c>
      <c r="O133" s="182">
        <f t="shared" ca="1" si="140"/>
        <v>0</v>
      </c>
      <c r="P133" s="173">
        <f t="shared" ca="1" si="135"/>
        <v>19.1357783797365</v>
      </c>
      <c r="Q133" s="140">
        <f ca="1">VLOOKUP($D133,Curves!$N$2:$T$2600,4)*$B133</f>
        <v>33.046640578043942</v>
      </c>
      <c r="R133" s="141">
        <f ca="1">VLOOKUP($D133,Curves!$N$2:$T$2600,5)*$B133</f>
        <v>16.523320289021971</v>
      </c>
      <c r="S133" s="181">
        <f t="shared" ca="1" si="141"/>
        <v>1</v>
      </c>
      <c r="T133" s="182">
        <f t="shared" ca="1" si="142"/>
        <v>0</v>
      </c>
      <c r="U133" s="151">
        <f t="shared" ca="1" si="143"/>
        <v>18.370608487339336</v>
      </c>
      <c r="V133" s="151">
        <f t="shared" ca="1" si="144"/>
        <v>19.17605047933635</v>
      </c>
      <c r="W133" s="151">
        <f t="shared" ca="1" si="145"/>
        <v>19.1357783797365</v>
      </c>
      <c r="X133" s="343">
        <f ca="1">VLOOKUP($D133,[2]CurveFetch!$D$8:$S$13000,16,0)*$B133</f>
        <v>33.046640578043942</v>
      </c>
      <c r="Y133" s="141">
        <f ca="1">VLOOKUP($D133,Curves!$N$2:$T$2600,7)*$B133</f>
        <v>16.523320289021971</v>
      </c>
      <c r="Z133" s="200">
        <f t="shared" ca="1" si="146"/>
        <v>1</v>
      </c>
      <c r="AA133" s="181">
        <f t="shared" ca="1" si="147"/>
        <v>0</v>
      </c>
      <c r="AB133" s="181">
        <f t="shared" ca="1" si="148"/>
        <v>1</v>
      </c>
      <c r="AC133" s="181">
        <f t="shared" ca="1" si="148"/>
        <v>1</v>
      </c>
      <c r="AD133" s="181">
        <f t="shared" ca="1" si="149"/>
        <v>1</v>
      </c>
      <c r="AE133" s="182">
        <f t="shared" ca="1" si="150"/>
        <v>0</v>
      </c>
      <c r="AF133" s="23">
        <f t="shared" ca="1" si="176"/>
        <v>5880</v>
      </c>
      <c r="AG133" s="23">
        <f t="shared" ca="1" si="177"/>
        <v>0</v>
      </c>
      <c r="AH133" s="23">
        <f t="shared" ca="1" si="194"/>
        <v>48000</v>
      </c>
      <c r="AI133" s="23">
        <f t="shared" ca="1" si="195"/>
        <v>0</v>
      </c>
      <c r="AJ133" s="23">
        <f t="shared" ca="1" si="206"/>
        <v>54000</v>
      </c>
      <c r="AK133" s="23">
        <f t="shared" ca="1" si="207"/>
        <v>0</v>
      </c>
      <c r="AL133" s="23">
        <f t="shared" ca="1" si="216"/>
        <v>60000</v>
      </c>
      <c r="AM133" s="23">
        <f t="shared" ca="1" si="217"/>
        <v>0</v>
      </c>
      <c r="AN133" s="23">
        <f t="shared" ca="1" si="224"/>
        <v>60000</v>
      </c>
      <c r="AO133" s="23">
        <f t="shared" ca="1" si="225"/>
        <v>0</v>
      </c>
      <c r="AP133" s="23">
        <f t="shared" ca="1" si="218"/>
        <v>86400</v>
      </c>
      <c r="AQ133" s="23">
        <f t="shared" ca="1" si="219"/>
        <v>0</v>
      </c>
      <c r="AR133" s="23">
        <f t="shared" ca="1" si="228"/>
        <v>61200</v>
      </c>
      <c r="AS133" s="23">
        <f t="shared" ca="1" si="229"/>
        <v>0</v>
      </c>
      <c r="AT133" s="23">
        <f t="shared" ca="1" si="248"/>
        <v>132000</v>
      </c>
      <c r="AU133" s="23">
        <f t="shared" ca="1" si="249"/>
        <v>0</v>
      </c>
      <c r="AV133" s="228">
        <f t="shared" ca="1" si="154"/>
        <v>152280</v>
      </c>
      <c r="AW133" s="26">
        <f t="shared" ca="1" si="155"/>
        <v>447480</v>
      </c>
      <c r="AX133" s="228">
        <f t="shared" ca="1" si="156"/>
        <v>507480</v>
      </c>
      <c r="AY133" s="23">
        <f t="shared" ca="1" si="170"/>
        <v>62400</v>
      </c>
      <c r="AZ133" s="23">
        <f t="shared" ca="1" si="171"/>
        <v>0</v>
      </c>
      <c r="BA133" s="23">
        <f t="shared" ca="1" si="178"/>
        <v>60000</v>
      </c>
      <c r="BB133" s="23">
        <f t="shared" ca="1" si="179"/>
        <v>0</v>
      </c>
      <c r="BC133" s="23">
        <f t="shared" ca="1" si="172"/>
        <v>10560</v>
      </c>
      <c r="BD133" s="23">
        <f t="shared" ca="1" si="173"/>
        <v>0</v>
      </c>
      <c r="BE133" s="23">
        <f t="shared" ca="1" si="180"/>
        <v>6120</v>
      </c>
      <c r="BF133" s="23">
        <f t="shared" ca="1" si="181"/>
        <v>0</v>
      </c>
      <c r="BG133" s="23">
        <f t="shared" ca="1" si="186"/>
        <v>20400</v>
      </c>
      <c r="BH133" s="23">
        <f t="shared" ca="1" si="187"/>
        <v>0</v>
      </c>
      <c r="BI133" s="23">
        <f t="shared" ca="1" si="202"/>
        <v>105600</v>
      </c>
      <c r="BJ133" s="23">
        <f t="shared" ca="1" si="203"/>
        <v>0</v>
      </c>
      <c r="BK133" s="23">
        <f t="shared" ca="1" si="204"/>
        <v>127200</v>
      </c>
      <c r="BL133" s="23">
        <f t="shared" ca="1" si="205"/>
        <v>0</v>
      </c>
      <c r="BM133" s="23">
        <f t="shared" ca="1" si="208"/>
        <v>60000</v>
      </c>
      <c r="BN133" s="23">
        <f t="shared" ca="1" si="209"/>
        <v>0</v>
      </c>
      <c r="BO133" s="23">
        <f t="shared" ca="1" si="226"/>
        <v>63600</v>
      </c>
      <c r="BP133" s="23">
        <f t="shared" ca="1" si="227"/>
        <v>0</v>
      </c>
      <c r="BQ133" s="23">
        <f t="shared" ca="1" si="236"/>
        <v>62400</v>
      </c>
      <c r="BR133" s="23">
        <f t="shared" ca="1" si="237"/>
        <v>0</v>
      </c>
      <c r="BS133" s="23">
        <f t="shared" ca="1" si="252"/>
        <v>132000</v>
      </c>
      <c r="BT133" s="23">
        <f t="shared" ca="1" si="253"/>
        <v>0</v>
      </c>
      <c r="BU133" s="23">
        <f t="shared" ca="1" si="254"/>
        <v>120000</v>
      </c>
      <c r="BV133" s="23">
        <f t="shared" ca="1" si="255"/>
        <v>0</v>
      </c>
      <c r="BW133" s="389">
        <f t="shared" ca="1" si="157"/>
        <v>371880</v>
      </c>
      <c r="BX133" s="224">
        <f t="shared" ca="1" si="158"/>
        <v>623880</v>
      </c>
      <c r="BY133" s="93">
        <f t="shared" ca="1" si="159"/>
        <v>830280</v>
      </c>
      <c r="BZ133" s="23">
        <f t="shared" ca="1" si="184"/>
        <v>125760</v>
      </c>
      <c r="CA133" s="23">
        <f t="shared" ca="1" si="185"/>
        <v>0</v>
      </c>
      <c r="CB133" s="23">
        <f t="shared" ca="1" si="210"/>
        <v>115200</v>
      </c>
      <c r="CC133" s="23">
        <f t="shared" ca="1" si="211"/>
        <v>0</v>
      </c>
      <c r="CD133" s="23">
        <f t="shared" ca="1" si="240"/>
        <v>120000</v>
      </c>
      <c r="CE133" s="23">
        <f t="shared" ca="1" si="241"/>
        <v>0</v>
      </c>
      <c r="CF133" s="228">
        <f t="shared" ca="1" si="160"/>
        <v>125760</v>
      </c>
      <c r="CG133" s="224">
        <f t="shared" ca="1" si="161"/>
        <v>240960</v>
      </c>
      <c r="CH133" s="228">
        <f t="shared" ca="1" si="162"/>
        <v>360960</v>
      </c>
      <c r="CI133" s="23">
        <f t="shared" ca="1" si="163"/>
        <v>65400</v>
      </c>
      <c r="CJ133" s="23">
        <f t="shared" ca="1" si="164"/>
        <v>32700</v>
      </c>
      <c r="CK133" s="23">
        <f t="shared" ca="1" si="168"/>
        <v>62400</v>
      </c>
      <c r="CL133" s="23">
        <f t="shared" ca="1" si="169"/>
        <v>31200</v>
      </c>
      <c r="CM133" s="23">
        <f t="shared" ca="1" si="174"/>
        <v>60000</v>
      </c>
      <c r="CN133" s="23">
        <f t="shared" ca="1" si="175"/>
        <v>30000</v>
      </c>
      <c r="CO133" s="23">
        <f t="shared" ca="1" si="182"/>
        <v>8400</v>
      </c>
      <c r="CP133" s="23">
        <f t="shared" ca="1" si="183"/>
        <v>4200</v>
      </c>
      <c r="CQ133" s="23">
        <f t="shared" ca="1" si="188"/>
        <v>27000</v>
      </c>
      <c r="CR133" s="23">
        <f t="shared" ca="1" si="189"/>
        <v>13500</v>
      </c>
      <c r="CS133" s="23">
        <f t="shared" ca="1" si="190"/>
        <v>15600</v>
      </c>
      <c r="CT133" s="23">
        <f t="shared" ca="1" si="191"/>
        <v>7800</v>
      </c>
      <c r="CU133" s="23">
        <f t="shared" ca="1" si="196"/>
        <v>42000</v>
      </c>
      <c r="CV133" s="23">
        <f t="shared" ca="1" si="197"/>
        <v>21000</v>
      </c>
      <c r="CW133" s="23">
        <f t="shared" ca="1" si="234"/>
        <v>63600</v>
      </c>
      <c r="CX133" s="23">
        <f t="shared" ca="1" si="235"/>
        <v>31800</v>
      </c>
      <c r="CY133" s="23">
        <f t="shared" ca="1" si="198"/>
        <v>72000</v>
      </c>
      <c r="CZ133" s="23">
        <f t="shared" ca="1" si="199"/>
        <v>36000</v>
      </c>
      <c r="DA133" s="23">
        <f t="shared" ca="1" si="212"/>
        <v>99000</v>
      </c>
      <c r="DB133" s="23">
        <f t="shared" ca="1" si="213"/>
        <v>49500</v>
      </c>
      <c r="DC133" s="23"/>
      <c r="DD133" s="23"/>
      <c r="DE133" s="23">
        <f t="shared" ca="1" si="214"/>
        <v>240000</v>
      </c>
      <c r="DF133" s="23">
        <f t="shared" ca="1" si="215"/>
        <v>120000</v>
      </c>
      <c r="DG133" s="23">
        <f t="shared" ca="1" si="220"/>
        <v>120000</v>
      </c>
      <c r="DH133" s="23">
        <f t="shared" ca="1" si="221"/>
        <v>60000</v>
      </c>
      <c r="DI133" s="23">
        <f t="shared" ca="1" si="230"/>
        <v>127200</v>
      </c>
      <c r="DJ133" s="23">
        <f t="shared" ca="1" si="231"/>
        <v>63600</v>
      </c>
      <c r="DK133" s="23">
        <f t="shared" ca="1" si="238"/>
        <v>63600</v>
      </c>
      <c r="DL133" s="23">
        <f t="shared" ca="1" si="239"/>
        <v>31800</v>
      </c>
      <c r="DM133" s="23">
        <f t="shared" ca="1" si="242"/>
        <v>150000</v>
      </c>
      <c r="DN133" s="23">
        <f t="shared" ca="1" si="243"/>
        <v>75000</v>
      </c>
      <c r="DO133" s="23">
        <f t="shared" ca="1" si="244"/>
        <v>66000</v>
      </c>
      <c r="DP133" s="23">
        <f t="shared" ca="1" si="245"/>
        <v>33000</v>
      </c>
      <c r="DQ133" s="23">
        <f t="shared" ca="1" si="258"/>
        <v>129600</v>
      </c>
      <c r="DR133" s="23">
        <f t="shared" ca="1" si="259"/>
        <v>64800</v>
      </c>
      <c r="DS133" s="228">
        <f t="shared" ca="1" si="165"/>
        <v>610200</v>
      </c>
      <c r="DT133" s="93">
        <f t="shared" ca="1" si="166"/>
        <v>1450800</v>
      </c>
      <c r="DU133" s="228">
        <f t="shared" ca="1" si="167"/>
        <v>2117700</v>
      </c>
      <c r="DZ133" s="23">
        <f t="shared" ca="1" si="192"/>
        <v>60000</v>
      </c>
      <c r="EA133" s="23">
        <f t="shared" ca="1" si="193"/>
        <v>30000</v>
      </c>
      <c r="EB133" s="23">
        <f t="shared" ca="1" si="200"/>
        <v>26400</v>
      </c>
      <c r="EC133" s="23">
        <f t="shared" ca="1" si="201"/>
        <v>13200</v>
      </c>
      <c r="ED133" s="23">
        <f t="shared" ca="1" si="222"/>
        <v>120000</v>
      </c>
      <c r="EE133" s="23">
        <f t="shared" ca="1" si="223"/>
        <v>60000</v>
      </c>
      <c r="EF133" s="23">
        <f t="shared" ca="1" si="250"/>
        <v>168000</v>
      </c>
      <c r="EG133" s="23">
        <f t="shared" ca="1" si="251"/>
        <v>84000</v>
      </c>
      <c r="EH133" s="23">
        <f t="shared" ca="1" si="232"/>
        <v>60000</v>
      </c>
      <c r="EI133" s="23">
        <f t="shared" ca="1" si="233"/>
        <v>30000</v>
      </c>
      <c r="EJ133" s="23">
        <f t="shared" ca="1" si="246"/>
        <v>60000</v>
      </c>
      <c r="EK133" s="23">
        <f t="shared" ca="1" si="247"/>
        <v>30000</v>
      </c>
      <c r="EL133" s="23">
        <f t="shared" ca="1" si="256"/>
        <v>120000</v>
      </c>
      <c r="EM133" s="23">
        <f t="shared" ca="1" si="257"/>
        <v>60000</v>
      </c>
      <c r="EN133" s="228">
        <f t="shared" ca="1" si="151"/>
        <v>39600</v>
      </c>
      <c r="EO133" s="93">
        <f t="shared" ca="1" si="152"/>
        <v>489600</v>
      </c>
      <c r="EP133" s="93">
        <f t="shared" ca="1" si="153"/>
        <v>921600</v>
      </c>
    </row>
    <row r="134" spans="1:146" x14ac:dyDescent="0.2">
      <c r="A134" s="172">
        <f ca="1">VLOOKUP($D134,Curves!$A$2:$I$1700,9)</f>
        <v>6.0827014690383999E-2</v>
      </c>
      <c r="B134" s="86">
        <f t="shared" ca="1" si="136"/>
        <v>0.53418626422339377</v>
      </c>
      <c r="C134" s="86">
        <f t="shared" si="137"/>
        <v>31</v>
      </c>
      <c r="D134" s="139">
        <v>40725</v>
      </c>
      <c r="E134" s="173">
        <f ca="1">VLOOKUP($D134,Curves!$A$2:$H$1700,2)*$B134</f>
        <v>2.2889881421972422</v>
      </c>
      <c r="F134" s="172">
        <f ca="1">VLOOKUP($D134,Curves!$A$2:$H$1700,3)*$B134</f>
        <v>0.35790479702967387</v>
      </c>
      <c r="G134" s="172">
        <f ca="1">VLOOKUP($D134,Curves!$A$2:$H$1700,7)*$B134</f>
        <v>-0.10149539020244482</v>
      </c>
      <c r="H134" s="172">
        <f ca="1">VLOOKUP($D134,Curves!$A$2:$H$1700,5)*$B134</f>
        <v>5.3418626422339381E-3</v>
      </c>
      <c r="I134" s="172">
        <f ca="1">VLOOKUP($D134,Curves!$A$2:$H$1700,4)*$B134</f>
        <v>0</v>
      </c>
      <c r="J134" s="174">
        <f ca="1">VLOOKUP($D134,Curves!$A$2:$H$1700,8)*$B134</f>
        <v>0</v>
      </c>
      <c r="K134" s="172">
        <f t="shared" ca="1" si="138"/>
        <v>19.167411066479318</v>
      </c>
      <c r="L134" s="140">
        <f ca="1">VLOOKUP($D134,Curves!$N$2:$T$2600,2)*$B134</f>
        <v>31.471476919468397</v>
      </c>
      <c r="M134" s="141">
        <f ca="1">VLOOKUP($D134,Curves!$N$2:$T$2600,3)*$B134</f>
        <v>15.735738459734199</v>
      </c>
      <c r="N134" s="181">
        <f t="shared" ca="1" si="139"/>
        <v>1</v>
      </c>
      <c r="O134" s="182">
        <f t="shared" ca="1" si="140"/>
        <v>0</v>
      </c>
      <c r="P134" s="173">
        <f t="shared" ref="P134:P197" ca="1" si="260">($E134+J134)*$J$5+$J$4</f>
        <v>19.167411066479318</v>
      </c>
      <c r="Q134" s="140">
        <f ca="1">VLOOKUP($D134,Curves!$N$2:$T$2600,4)*$B134</f>
        <v>31.471476919468397</v>
      </c>
      <c r="R134" s="141">
        <f ca="1">VLOOKUP($D134,Curves!$N$2:$T$2600,5)*$B134</f>
        <v>15.735738459734199</v>
      </c>
      <c r="S134" s="181">
        <f t="shared" ca="1" si="141"/>
        <v>1</v>
      </c>
      <c r="T134" s="182">
        <f t="shared" ca="1" si="142"/>
        <v>0</v>
      </c>
      <c r="U134" s="151">
        <f t="shared" ca="1" si="143"/>
        <v>18.406195639960981</v>
      </c>
      <c r="V134" s="151">
        <f t="shared" ca="1" si="144"/>
        <v>19.207475036296074</v>
      </c>
      <c r="W134" s="151">
        <f t="shared" ca="1" si="145"/>
        <v>19.167411066479318</v>
      </c>
      <c r="X134" s="343">
        <f ca="1">VLOOKUP($D134,[2]CurveFetch!$D$8:$S$13000,16,0)*$B134</f>
        <v>31.471476919468397</v>
      </c>
      <c r="Y134" s="141">
        <f ca="1">VLOOKUP($D134,Curves!$N$2:$T$2600,7)*$B134</f>
        <v>15.735738459734199</v>
      </c>
      <c r="Z134" s="200">
        <f t="shared" ca="1" si="146"/>
        <v>1</v>
      </c>
      <c r="AA134" s="181">
        <f t="shared" ca="1" si="147"/>
        <v>0</v>
      </c>
      <c r="AB134" s="181">
        <f t="shared" ca="1" si="148"/>
        <v>1</v>
      </c>
      <c r="AC134" s="181">
        <f t="shared" ca="1" si="148"/>
        <v>1</v>
      </c>
      <c r="AD134" s="181">
        <f t="shared" ca="1" si="149"/>
        <v>1</v>
      </c>
      <c r="AE134" s="182">
        <f t="shared" ca="1" si="150"/>
        <v>0</v>
      </c>
      <c r="AF134" s="23">
        <f t="shared" ca="1" si="176"/>
        <v>5880</v>
      </c>
      <c r="AG134" s="23">
        <f t="shared" ca="1" si="177"/>
        <v>0</v>
      </c>
      <c r="AH134" s="23">
        <f t="shared" ca="1" si="194"/>
        <v>48000</v>
      </c>
      <c r="AI134" s="23">
        <f t="shared" ca="1" si="195"/>
        <v>0</v>
      </c>
      <c r="AJ134" s="23">
        <f t="shared" ca="1" si="206"/>
        <v>54000</v>
      </c>
      <c r="AK134" s="23">
        <f t="shared" ca="1" si="207"/>
        <v>0</v>
      </c>
      <c r="AL134" s="23">
        <f t="shared" ca="1" si="216"/>
        <v>60000</v>
      </c>
      <c r="AM134" s="23">
        <f t="shared" ca="1" si="217"/>
        <v>0</v>
      </c>
      <c r="AN134" s="23">
        <f t="shared" ca="1" si="224"/>
        <v>60000</v>
      </c>
      <c r="AO134" s="23">
        <f t="shared" ca="1" si="225"/>
        <v>0</v>
      </c>
      <c r="AP134" s="23">
        <f t="shared" ca="1" si="218"/>
        <v>86400</v>
      </c>
      <c r="AQ134" s="23">
        <f t="shared" ca="1" si="219"/>
        <v>0</v>
      </c>
      <c r="AR134" s="23">
        <f t="shared" ca="1" si="228"/>
        <v>61200</v>
      </c>
      <c r="AS134" s="23">
        <f t="shared" ca="1" si="229"/>
        <v>0</v>
      </c>
      <c r="AT134" s="23">
        <f t="shared" ca="1" si="248"/>
        <v>132000</v>
      </c>
      <c r="AU134" s="23">
        <f t="shared" ca="1" si="249"/>
        <v>0</v>
      </c>
      <c r="AV134" s="228">
        <f t="shared" ca="1" si="154"/>
        <v>152280</v>
      </c>
      <c r="AW134" s="26">
        <f t="shared" ca="1" si="155"/>
        <v>447480</v>
      </c>
      <c r="AX134" s="228">
        <f t="shared" ca="1" si="156"/>
        <v>507480</v>
      </c>
      <c r="AY134" s="23">
        <f t="shared" ca="1" si="170"/>
        <v>62400</v>
      </c>
      <c r="AZ134" s="23">
        <f t="shared" ca="1" si="171"/>
        <v>0</v>
      </c>
      <c r="BA134" s="23">
        <f t="shared" ca="1" si="178"/>
        <v>60000</v>
      </c>
      <c r="BB134" s="23">
        <f t="shared" ca="1" si="179"/>
        <v>0</v>
      </c>
      <c r="BC134" s="23">
        <f t="shared" ca="1" si="172"/>
        <v>10560</v>
      </c>
      <c r="BD134" s="23">
        <f t="shared" ca="1" si="173"/>
        <v>0</v>
      </c>
      <c r="BE134" s="23">
        <f t="shared" ca="1" si="180"/>
        <v>6120</v>
      </c>
      <c r="BF134" s="23">
        <f t="shared" ca="1" si="181"/>
        <v>0</v>
      </c>
      <c r="BG134" s="23">
        <f t="shared" ca="1" si="186"/>
        <v>20400</v>
      </c>
      <c r="BH134" s="23">
        <f t="shared" ca="1" si="187"/>
        <v>0</v>
      </c>
      <c r="BI134" s="23">
        <f t="shared" ca="1" si="202"/>
        <v>105600</v>
      </c>
      <c r="BJ134" s="23">
        <f t="shared" ca="1" si="203"/>
        <v>0</v>
      </c>
      <c r="BK134" s="23">
        <f t="shared" ca="1" si="204"/>
        <v>127200</v>
      </c>
      <c r="BL134" s="23">
        <f t="shared" ca="1" si="205"/>
        <v>0</v>
      </c>
      <c r="BM134" s="23">
        <f t="shared" ca="1" si="208"/>
        <v>60000</v>
      </c>
      <c r="BN134" s="23">
        <f t="shared" ca="1" si="209"/>
        <v>0</v>
      </c>
      <c r="BO134" s="23">
        <f t="shared" ca="1" si="226"/>
        <v>63600</v>
      </c>
      <c r="BP134" s="23">
        <f t="shared" ca="1" si="227"/>
        <v>0</v>
      </c>
      <c r="BQ134" s="23">
        <f t="shared" ca="1" si="236"/>
        <v>62400</v>
      </c>
      <c r="BR134" s="23">
        <f t="shared" ca="1" si="237"/>
        <v>0</v>
      </c>
      <c r="BS134" s="23">
        <f t="shared" ca="1" si="252"/>
        <v>132000</v>
      </c>
      <c r="BT134" s="23">
        <f t="shared" ca="1" si="253"/>
        <v>0</v>
      </c>
      <c r="BU134" s="23">
        <f t="shared" ca="1" si="254"/>
        <v>120000</v>
      </c>
      <c r="BV134" s="23">
        <f t="shared" ca="1" si="255"/>
        <v>0</v>
      </c>
      <c r="BW134" s="389">
        <f t="shared" ca="1" si="157"/>
        <v>371880</v>
      </c>
      <c r="BX134" s="224">
        <f t="shared" ca="1" si="158"/>
        <v>623880</v>
      </c>
      <c r="BY134" s="93">
        <f t="shared" ca="1" si="159"/>
        <v>830280</v>
      </c>
      <c r="BZ134" s="23">
        <f t="shared" ca="1" si="184"/>
        <v>125760</v>
      </c>
      <c r="CA134" s="23">
        <f t="shared" ca="1" si="185"/>
        <v>0</v>
      </c>
      <c r="CB134" s="23">
        <f t="shared" ca="1" si="210"/>
        <v>115200</v>
      </c>
      <c r="CC134" s="23">
        <f t="shared" ca="1" si="211"/>
        <v>0</v>
      </c>
      <c r="CD134" s="23">
        <f t="shared" ca="1" si="240"/>
        <v>120000</v>
      </c>
      <c r="CE134" s="23">
        <f t="shared" ca="1" si="241"/>
        <v>0</v>
      </c>
      <c r="CF134" s="228">
        <f t="shared" ca="1" si="160"/>
        <v>125760</v>
      </c>
      <c r="CG134" s="224">
        <f t="shared" ca="1" si="161"/>
        <v>240960</v>
      </c>
      <c r="CH134" s="228">
        <f t="shared" ca="1" si="162"/>
        <v>360960</v>
      </c>
      <c r="CI134" s="23">
        <f t="shared" ca="1" si="163"/>
        <v>65400</v>
      </c>
      <c r="CJ134" s="23">
        <f t="shared" ca="1" si="164"/>
        <v>32700</v>
      </c>
      <c r="CK134" s="23">
        <f t="shared" ca="1" si="168"/>
        <v>62400</v>
      </c>
      <c r="CL134" s="23">
        <f t="shared" ca="1" si="169"/>
        <v>31200</v>
      </c>
      <c r="CM134" s="23">
        <f t="shared" ca="1" si="174"/>
        <v>60000</v>
      </c>
      <c r="CN134" s="23">
        <f t="shared" ca="1" si="175"/>
        <v>30000</v>
      </c>
      <c r="CO134" s="23">
        <f t="shared" ca="1" si="182"/>
        <v>8400</v>
      </c>
      <c r="CP134" s="23">
        <f t="shared" ca="1" si="183"/>
        <v>4200</v>
      </c>
      <c r="CQ134" s="23">
        <f t="shared" ca="1" si="188"/>
        <v>27000</v>
      </c>
      <c r="CR134" s="23">
        <f t="shared" ca="1" si="189"/>
        <v>13500</v>
      </c>
      <c r="CS134" s="23">
        <f t="shared" ca="1" si="190"/>
        <v>15600</v>
      </c>
      <c r="CT134" s="23">
        <f t="shared" ca="1" si="191"/>
        <v>7800</v>
      </c>
      <c r="CU134" s="23">
        <f t="shared" ca="1" si="196"/>
        <v>42000</v>
      </c>
      <c r="CV134" s="23">
        <f t="shared" ca="1" si="197"/>
        <v>21000</v>
      </c>
      <c r="CW134" s="23">
        <f t="shared" ca="1" si="234"/>
        <v>63600</v>
      </c>
      <c r="CX134" s="23">
        <f t="shared" ca="1" si="235"/>
        <v>31800</v>
      </c>
      <c r="CY134" s="23">
        <f t="shared" ca="1" si="198"/>
        <v>72000</v>
      </c>
      <c r="CZ134" s="23">
        <f t="shared" ca="1" si="199"/>
        <v>36000</v>
      </c>
      <c r="DA134" s="23">
        <f t="shared" ca="1" si="212"/>
        <v>99000</v>
      </c>
      <c r="DB134" s="23">
        <f t="shared" ca="1" si="213"/>
        <v>49500</v>
      </c>
      <c r="DC134" s="23"/>
      <c r="DD134" s="23"/>
      <c r="DE134" s="23">
        <f t="shared" ca="1" si="214"/>
        <v>240000</v>
      </c>
      <c r="DF134" s="23">
        <f t="shared" ca="1" si="215"/>
        <v>120000</v>
      </c>
      <c r="DG134" s="23">
        <f t="shared" ca="1" si="220"/>
        <v>120000</v>
      </c>
      <c r="DH134" s="23">
        <f t="shared" ca="1" si="221"/>
        <v>60000</v>
      </c>
      <c r="DI134" s="23">
        <f t="shared" ca="1" si="230"/>
        <v>127200</v>
      </c>
      <c r="DJ134" s="23">
        <f t="shared" ca="1" si="231"/>
        <v>63600</v>
      </c>
      <c r="DK134" s="23">
        <f t="shared" ca="1" si="238"/>
        <v>63600</v>
      </c>
      <c r="DL134" s="23">
        <f t="shared" ca="1" si="239"/>
        <v>31800</v>
      </c>
      <c r="DM134" s="23">
        <f t="shared" ca="1" si="242"/>
        <v>150000</v>
      </c>
      <c r="DN134" s="23">
        <f t="shared" ca="1" si="243"/>
        <v>75000</v>
      </c>
      <c r="DO134" s="23">
        <f t="shared" ca="1" si="244"/>
        <v>66000</v>
      </c>
      <c r="DP134" s="23">
        <f t="shared" ca="1" si="245"/>
        <v>33000</v>
      </c>
      <c r="DQ134" s="23">
        <f t="shared" ca="1" si="258"/>
        <v>129600</v>
      </c>
      <c r="DR134" s="23">
        <f t="shared" ca="1" si="259"/>
        <v>64800</v>
      </c>
      <c r="DS134" s="228">
        <f t="shared" ca="1" si="165"/>
        <v>610200</v>
      </c>
      <c r="DT134" s="93">
        <f t="shared" ca="1" si="166"/>
        <v>1450800</v>
      </c>
      <c r="DU134" s="228">
        <f t="shared" ca="1" si="167"/>
        <v>2117700</v>
      </c>
      <c r="DZ134" s="23">
        <f t="shared" ca="1" si="192"/>
        <v>60000</v>
      </c>
      <c r="EA134" s="23">
        <f t="shared" ca="1" si="193"/>
        <v>30000</v>
      </c>
      <c r="EB134" s="23">
        <f t="shared" ca="1" si="200"/>
        <v>26400</v>
      </c>
      <c r="EC134" s="23">
        <f t="shared" ca="1" si="201"/>
        <v>13200</v>
      </c>
      <c r="ED134" s="23">
        <f t="shared" ca="1" si="222"/>
        <v>120000</v>
      </c>
      <c r="EE134" s="23">
        <f t="shared" ca="1" si="223"/>
        <v>60000</v>
      </c>
      <c r="EF134" s="23">
        <f t="shared" ca="1" si="250"/>
        <v>168000</v>
      </c>
      <c r="EG134" s="23">
        <f t="shared" ca="1" si="251"/>
        <v>84000</v>
      </c>
      <c r="EH134" s="23">
        <f t="shared" ca="1" si="232"/>
        <v>60000</v>
      </c>
      <c r="EI134" s="23">
        <f t="shared" ca="1" si="233"/>
        <v>30000</v>
      </c>
      <c r="EJ134" s="23">
        <f t="shared" ca="1" si="246"/>
        <v>60000</v>
      </c>
      <c r="EK134" s="23">
        <f t="shared" ca="1" si="247"/>
        <v>30000</v>
      </c>
      <c r="EL134" s="23">
        <f t="shared" ca="1" si="256"/>
        <v>120000</v>
      </c>
      <c r="EM134" s="23">
        <f t="shared" ca="1" si="257"/>
        <v>60000</v>
      </c>
      <c r="EN134" s="228">
        <f t="shared" ca="1" si="151"/>
        <v>39600</v>
      </c>
      <c r="EO134" s="93">
        <f t="shared" ca="1" si="152"/>
        <v>489600</v>
      </c>
      <c r="EP134" s="93">
        <f t="shared" ca="1" si="153"/>
        <v>921600</v>
      </c>
    </row>
    <row r="135" spans="1:146" x14ac:dyDescent="0.2">
      <c r="A135" s="172">
        <f ca="1">VLOOKUP($D135,Curves!$A$2:$I$1700,9)</f>
        <v>6.0853669458421002E-2</v>
      </c>
      <c r="B135" s="86">
        <f t="shared" ref="B135:B198" ca="1" si="261">(1+($A135/2))^(-2*($D135-$A$1)/365.25)</f>
        <v>0.53133147065979658</v>
      </c>
      <c r="C135" s="86">
        <f t="shared" ref="C135:C198" si="262">D136-D135</f>
        <v>31</v>
      </c>
      <c r="D135" s="139">
        <v>40756</v>
      </c>
      <c r="E135" s="173">
        <f ca="1">VLOOKUP($D135,Curves!$A$2:$H$1700,2)*$B135</f>
        <v>2.2873819811904239</v>
      </c>
      <c r="F135" s="172">
        <f ca="1">VLOOKUP($D135,Curves!$A$2:$H$1700,3)*$B135</f>
        <v>0.35599208534206372</v>
      </c>
      <c r="G135" s="172">
        <f ca="1">VLOOKUP($D135,Curves!$A$2:$H$1700,7)*$B135</f>
        <v>-0.10095297942536136</v>
      </c>
      <c r="H135" s="172">
        <f ca="1">VLOOKUP($D135,Curves!$A$2:$H$1700,5)*$B135</f>
        <v>5.3133147065979663E-3</v>
      </c>
      <c r="I135" s="172">
        <f ca="1">VLOOKUP($D135,Curves!$A$2:$H$1700,4)*$B135</f>
        <v>0</v>
      </c>
      <c r="J135" s="174">
        <f ca="1">VLOOKUP($D135,Curves!$A$2:$H$1700,8)*$B135</f>
        <v>0</v>
      </c>
      <c r="K135" s="172">
        <f t="shared" ref="K135:K198" ca="1" si="263">($E135+$I135)*$J$5+$J$4</f>
        <v>19.155364858928181</v>
      </c>
      <c r="L135" s="140">
        <f ca="1">VLOOKUP($D135,Curves!$N$2:$T$2600,2)*$B135</f>
        <v>36.61660203422575</v>
      </c>
      <c r="M135" s="141">
        <f ca="1">VLOOKUP($D135,Curves!$N$2:$T$2600,3)*$B135</f>
        <v>18.308301017112875</v>
      </c>
      <c r="N135" s="181">
        <f t="shared" ref="N135:N198" ca="1" si="264">IF($K135&lt;$L135,1,0)</f>
        <v>1</v>
      </c>
      <c r="O135" s="182">
        <f t="shared" ref="O135:O198" ca="1" si="265">IF($K135&lt;$M135,1,0)</f>
        <v>0</v>
      </c>
      <c r="P135" s="173">
        <f t="shared" ca="1" si="260"/>
        <v>19.155364858928181</v>
      </c>
      <c r="Q135" s="140">
        <f ca="1">VLOOKUP($D135,Curves!$N$2:$T$2600,4)*$B135</f>
        <v>36.61660203422575</v>
      </c>
      <c r="R135" s="141">
        <f ca="1">VLOOKUP($D135,Curves!$N$2:$T$2600,5)*$B135</f>
        <v>18.308301017112875</v>
      </c>
      <c r="S135" s="181">
        <f t="shared" ref="S135:S198" ca="1" si="266">IF($P135&lt;$Q135,1,0)</f>
        <v>1</v>
      </c>
      <c r="T135" s="182">
        <f t="shared" ref="T135:T198" ca="1" si="267">IF($P135&lt;$R135,1,0)</f>
        <v>0</v>
      </c>
      <c r="U135" s="151">
        <f t="shared" ref="U135:U198" ca="1" si="268">($E135+G135)*$J$5+$J$4</f>
        <v>18.39821751323797</v>
      </c>
      <c r="V135" s="151">
        <f t="shared" ref="V135:V198" ca="1" si="269">($E135+H135)*$J$5+$J$4</f>
        <v>19.195214719227664</v>
      </c>
      <c r="W135" s="151">
        <f t="shared" ref="W135:W198" ca="1" si="270">($E135+I135)*$J$5+$J$4</f>
        <v>19.155364858928181</v>
      </c>
      <c r="X135" s="343">
        <f ca="1">VLOOKUP($D135,[2]CurveFetch!$D$8:$S$13000,16,0)*$B135</f>
        <v>36.61660203422575</v>
      </c>
      <c r="Y135" s="141">
        <f ca="1">VLOOKUP($D135,Curves!$N$2:$T$2600,7)*$B135</f>
        <v>18.308301017112875</v>
      </c>
      <c r="Z135" s="200">
        <f t="shared" ref="Z135:Z198" ca="1" si="271">IF($U135&lt;$X135,1,0)</f>
        <v>1</v>
      </c>
      <c r="AA135" s="181">
        <f t="shared" ref="AA135:AA198" ca="1" si="272">IF($U135&lt;$Y135,1,0)</f>
        <v>0</v>
      </c>
      <c r="AB135" s="181">
        <f t="shared" ref="AB135:AC166" ca="1" si="273">IF($V135&lt;$X135,1,0)</f>
        <v>1</v>
      </c>
      <c r="AC135" s="181">
        <f t="shared" ca="1" si="273"/>
        <v>1</v>
      </c>
      <c r="AD135" s="181">
        <f t="shared" ref="AD135:AD198" ca="1" si="274">IF($W135&lt;$X135,1,0)</f>
        <v>1</v>
      </c>
      <c r="AE135" s="182">
        <f t="shared" ref="AE135:AE198" ca="1" si="275">IF($W135&lt;$Y135,1,0)</f>
        <v>0</v>
      </c>
      <c r="AF135" s="23">
        <f t="shared" ca="1" si="176"/>
        <v>5880</v>
      </c>
      <c r="AG135" s="23">
        <f t="shared" ca="1" si="177"/>
        <v>0</v>
      </c>
      <c r="AH135" s="23">
        <f t="shared" ca="1" si="194"/>
        <v>48000</v>
      </c>
      <c r="AI135" s="23">
        <f t="shared" ca="1" si="195"/>
        <v>0</v>
      </c>
      <c r="AJ135" s="23">
        <f t="shared" ca="1" si="206"/>
        <v>54000</v>
      </c>
      <c r="AK135" s="23">
        <f t="shared" ca="1" si="207"/>
        <v>0</v>
      </c>
      <c r="AL135" s="23">
        <f t="shared" ca="1" si="216"/>
        <v>60000</v>
      </c>
      <c r="AM135" s="23">
        <f t="shared" ca="1" si="217"/>
        <v>0</v>
      </c>
      <c r="AN135" s="23">
        <f t="shared" ca="1" si="224"/>
        <v>60000</v>
      </c>
      <c r="AO135" s="23">
        <f t="shared" ca="1" si="225"/>
        <v>0</v>
      </c>
      <c r="AP135" s="23">
        <f t="shared" ca="1" si="218"/>
        <v>86400</v>
      </c>
      <c r="AQ135" s="23">
        <f t="shared" ca="1" si="219"/>
        <v>0</v>
      </c>
      <c r="AR135" s="23">
        <f t="shared" ca="1" si="228"/>
        <v>61200</v>
      </c>
      <c r="AS135" s="23">
        <f t="shared" ca="1" si="229"/>
        <v>0</v>
      </c>
      <c r="AT135" s="23">
        <f t="shared" ca="1" si="248"/>
        <v>132000</v>
      </c>
      <c r="AU135" s="23">
        <f t="shared" ca="1" si="249"/>
        <v>0</v>
      </c>
      <c r="AV135" s="228">
        <f t="shared" ca="1" si="154"/>
        <v>152280</v>
      </c>
      <c r="AW135" s="26">
        <f t="shared" ca="1" si="155"/>
        <v>447480</v>
      </c>
      <c r="AX135" s="228">
        <f t="shared" ca="1" si="156"/>
        <v>507480</v>
      </c>
      <c r="AY135" s="23">
        <f t="shared" ca="1" si="170"/>
        <v>62400</v>
      </c>
      <c r="AZ135" s="23">
        <f t="shared" ca="1" si="171"/>
        <v>0</v>
      </c>
      <c r="BA135" s="23">
        <f t="shared" ca="1" si="178"/>
        <v>60000</v>
      </c>
      <c r="BB135" s="23">
        <f t="shared" ca="1" si="179"/>
        <v>0</v>
      </c>
      <c r="BC135" s="23">
        <f t="shared" ca="1" si="172"/>
        <v>10560</v>
      </c>
      <c r="BD135" s="23">
        <f t="shared" ca="1" si="173"/>
        <v>0</v>
      </c>
      <c r="BE135" s="23">
        <f t="shared" ca="1" si="180"/>
        <v>6120</v>
      </c>
      <c r="BF135" s="23">
        <f t="shared" ca="1" si="181"/>
        <v>0</v>
      </c>
      <c r="BG135" s="23">
        <f t="shared" ca="1" si="186"/>
        <v>20400</v>
      </c>
      <c r="BH135" s="23">
        <f t="shared" ca="1" si="187"/>
        <v>0</v>
      </c>
      <c r="BI135" s="23">
        <f t="shared" ca="1" si="202"/>
        <v>105600</v>
      </c>
      <c r="BJ135" s="23">
        <f t="shared" ca="1" si="203"/>
        <v>0</v>
      </c>
      <c r="BK135" s="23">
        <f t="shared" ca="1" si="204"/>
        <v>127200</v>
      </c>
      <c r="BL135" s="23">
        <f t="shared" ca="1" si="205"/>
        <v>0</v>
      </c>
      <c r="BM135" s="23">
        <f t="shared" ca="1" si="208"/>
        <v>60000</v>
      </c>
      <c r="BN135" s="23">
        <f t="shared" ca="1" si="209"/>
        <v>0</v>
      </c>
      <c r="BO135" s="23">
        <f t="shared" ca="1" si="226"/>
        <v>63600</v>
      </c>
      <c r="BP135" s="23">
        <f t="shared" ca="1" si="227"/>
        <v>0</v>
      </c>
      <c r="BQ135" s="23">
        <f t="shared" ca="1" si="236"/>
        <v>62400</v>
      </c>
      <c r="BR135" s="23">
        <f t="shared" ca="1" si="237"/>
        <v>0</v>
      </c>
      <c r="BS135" s="23">
        <f t="shared" ca="1" si="252"/>
        <v>132000</v>
      </c>
      <c r="BT135" s="23">
        <f t="shared" ca="1" si="253"/>
        <v>0</v>
      </c>
      <c r="BU135" s="23">
        <f t="shared" ca="1" si="254"/>
        <v>120000</v>
      </c>
      <c r="BV135" s="23">
        <f t="shared" ca="1" si="255"/>
        <v>0</v>
      </c>
      <c r="BW135" s="389">
        <f t="shared" ca="1" si="157"/>
        <v>371880</v>
      </c>
      <c r="BX135" s="224">
        <f t="shared" ca="1" si="158"/>
        <v>623880</v>
      </c>
      <c r="BY135" s="93">
        <f t="shared" ca="1" si="159"/>
        <v>830280</v>
      </c>
      <c r="BZ135" s="23">
        <f t="shared" ca="1" si="184"/>
        <v>125760</v>
      </c>
      <c r="CA135" s="23">
        <f t="shared" ca="1" si="185"/>
        <v>0</v>
      </c>
      <c r="CB135" s="23">
        <f t="shared" ca="1" si="210"/>
        <v>115200</v>
      </c>
      <c r="CC135" s="23">
        <f t="shared" ca="1" si="211"/>
        <v>0</v>
      </c>
      <c r="CD135" s="23">
        <f t="shared" ca="1" si="240"/>
        <v>120000</v>
      </c>
      <c r="CE135" s="23">
        <f t="shared" ca="1" si="241"/>
        <v>0</v>
      </c>
      <c r="CF135" s="228">
        <f t="shared" ca="1" si="160"/>
        <v>125760</v>
      </c>
      <c r="CG135" s="224">
        <f t="shared" ca="1" si="161"/>
        <v>240960</v>
      </c>
      <c r="CH135" s="228">
        <f t="shared" ca="1" si="162"/>
        <v>360960</v>
      </c>
      <c r="CI135" s="23">
        <f t="shared" ca="1" si="163"/>
        <v>65400</v>
      </c>
      <c r="CJ135" s="23">
        <f t="shared" ca="1" si="164"/>
        <v>32700</v>
      </c>
      <c r="CK135" s="23">
        <f t="shared" ca="1" si="168"/>
        <v>62400</v>
      </c>
      <c r="CL135" s="23">
        <f t="shared" ca="1" si="169"/>
        <v>31200</v>
      </c>
      <c r="CM135" s="23">
        <f t="shared" ca="1" si="174"/>
        <v>60000</v>
      </c>
      <c r="CN135" s="23">
        <f t="shared" ca="1" si="175"/>
        <v>30000</v>
      </c>
      <c r="CO135" s="23">
        <f t="shared" ca="1" si="182"/>
        <v>8400</v>
      </c>
      <c r="CP135" s="23">
        <f t="shared" ca="1" si="183"/>
        <v>4200</v>
      </c>
      <c r="CQ135" s="23">
        <f t="shared" ca="1" si="188"/>
        <v>27000</v>
      </c>
      <c r="CR135" s="23">
        <f t="shared" ca="1" si="189"/>
        <v>13500</v>
      </c>
      <c r="CS135" s="23">
        <f t="shared" ca="1" si="190"/>
        <v>15600</v>
      </c>
      <c r="CT135" s="23">
        <f t="shared" ca="1" si="191"/>
        <v>7800</v>
      </c>
      <c r="CU135" s="23">
        <f t="shared" ca="1" si="196"/>
        <v>42000</v>
      </c>
      <c r="CV135" s="23">
        <f t="shared" ca="1" si="197"/>
        <v>21000</v>
      </c>
      <c r="CW135" s="23">
        <f t="shared" ca="1" si="234"/>
        <v>63600</v>
      </c>
      <c r="CX135" s="23">
        <f t="shared" ca="1" si="235"/>
        <v>31800</v>
      </c>
      <c r="CY135" s="23">
        <f t="shared" ca="1" si="198"/>
        <v>72000</v>
      </c>
      <c r="CZ135" s="23">
        <f t="shared" ca="1" si="199"/>
        <v>36000</v>
      </c>
      <c r="DA135" s="23">
        <f t="shared" ca="1" si="212"/>
        <v>99000</v>
      </c>
      <c r="DB135" s="23">
        <f t="shared" ca="1" si="213"/>
        <v>49500</v>
      </c>
      <c r="DC135" s="23"/>
      <c r="DD135" s="23"/>
      <c r="DE135" s="23">
        <f t="shared" ca="1" si="214"/>
        <v>240000</v>
      </c>
      <c r="DF135" s="23">
        <f t="shared" ca="1" si="215"/>
        <v>120000</v>
      </c>
      <c r="DG135" s="23">
        <f t="shared" ca="1" si="220"/>
        <v>120000</v>
      </c>
      <c r="DH135" s="23">
        <f t="shared" ca="1" si="221"/>
        <v>60000</v>
      </c>
      <c r="DI135" s="23">
        <f t="shared" ca="1" si="230"/>
        <v>127200</v>
      </c>
      <c r="DJ135" s="23">
        <f t="shared" ca="1" si="231"/>
        <v>63600</v>
      </c>
      <c r="DK135" s="23">
        <f t="shared" ca="1" si="238"/>
        <v>63600</v>
      </c>
      <c r="DL135" s="23">
        <f t="shared" ca="1" si="239"/>
        <v>31800</v>
      </c>
      <c r="DM135" s="23">
        <f t="shared" ca="1" si="242"/>
        <v>150000</v>
      </c>
      <c r="DN135" s="23">
        <f t="shared" ca="1" si="243"/>
        <v>75000</v>
      </c>
      <c r="DO135" s="23">
        <f t="shared" ca="1" si="244"/>
        <v>66000</v>
      </c>
      <c r="DP135" s="23">
        <f t="shared" ca="1" si="245"/>
        <v>33000</v>
      </c>
      <c r="DQ135" s="23">
        <f t="shared" ca="1" si="258"/>
        <v>129600</v>
      </c>
      <c r="DR135" s="23">
        <f t="shared" ca="1" si="259"/>
        <v>64800</v>
      </c>
      <c r="DS135" s="228">
        <f t="shared" ca="1" si="165"/>
        <v>610200</v>
      </c>
      <c r="DT135" s="93">
        <f t="shared" ca="1" si="166"/>
        <v>1450800</v>
      </c>
      <c r="DU135" s="228">
        <f t="shared" ca="1" si="167"/>
        <v>2117700</v>
      </c>
      <c r="DZ135" s="23">
        <f t="shared" ca="1" si="192"/>
        <v>60000</v>
      </c>
      <c r="EA135" s="23">
        <f t="shared" ca="1" si="193"/>
        <v>30000</v>
      </c>
      <c r="EB135" s="23">
        <f t="shared" ca="1" si="200"/>
        <v>26400</v>
      </c>
      <c r="EC135" s="23">
        <f t="shared" ca="1" si="201"/>
        <v>13200</v>
      </c>
      <c r="ED135" s="23">
        <f t="shared" ca="1" si="222"/>
        <v>120000</v>
      </c>
      <c r="EE135" s="23">
        <f t="shared" ca="1" si="223"/>
        <v>60000</v>
      </c>
      <c r="EF135" s="23">
        <f t="shared" ca="1" si="250"/>
        <v>168000</v>
      </c>
      <c r="EG135" s="23">
        <f t="shared" ca="1" si="251"/>
        <v>84000</v>
      </c>
      <c r="EH135" s="23">
        <f t="shared" ca="1" si="232"/>
        <v>60000</v>
      </c>
      <c r="EI135" s="23">
        <f t="shared" ca="1" si="233"/>
        <v>30000</v>
      </c>
      <c r="EJ135" s="23">
        <f t="shared" ca="1" si="246"/>
        <v>60000</v>
      </c>
      <c r="EK135" s="23">
        <f t="shared" ca="1" si="247"/>
        <v>30000</v>
      </c>
      <c r="EL135" s="23">
        <f t="shared" ca="1" si="256"/>
        <v>120000</v>
      </c>
      <c r="EM135" s="23">
        <f t="shared" ca="1" si="257"/>
        <v>60000</v>
      </c>
      <c r="EN135" s="228">
        <f t="shared" ca="1" si="151"/>
        <v>39600</v>
      </c>
      <c r="EO135" s="93">
        <f t="shared" ca="1" si="152"/>
        <v>489600</v>
      </c>
      <c r="EP135" s="93">
        <f t="shared" ca="1" si="153"/>
        <v>921600</v>
      </c>
    </row>
    <row r="136" spans="1:146" x14ac:dyDescent="0.2">
      <c r="A136" s="172">
        <f ca="1">VLOOKUP($D136,Curves!$A$2:$I$1700,9)</f>
        <v>6.0880324226694003E-2</v>
      </c>
      <c r="B136" s="86">
        <f t="shared" ca="1" si="261"/>
        <v>0.52848961494253033</v>
      </c>
      <c r="C136" s="86">
        <f t="shared" si="262"/>
        <v>30</v>
      </c>
      <c r="D136" s="139">
        <v>40787</v>
      </c>
      <c r="E136" s="173">
        <f ca="1">VLOOKUP($D136,Curves!$A$2:$H$1700,2)*$B136</f>
        <v>2.2862460742413862</v>
      </c>
      <c r="F136" s="172">
        <f ca="1">VLOOKUP($D136,Curves!$A$2:$H$1700,3)*$B136</f>
        <v>0.35408804201149535</v>
      </c>
      <c r="G136" s="172">
        <f ca="1">VLOOKUP($D136,Curves!$A$2:$H$1700,7)*$B136</f>
        <v>-0.10041302683908077</v>
      </c>
      <c r="H136" s="172">
        <f ca="1">VLOOKUP($D136,Curves!$A$2:$H$1700,5)*$B136</f>
        <v>5.2848961494253036E-3</v>
      </c>
      <c r="I136" s="172">
        <f ca="1">VLOOKUP($D136,Curves!$A$2:$H$1700,4)*$B136</f>
        <v>0</v>
      </c>
      <c r="J136" s="174">
        <f ca="1">VLOOKUP($D136,Curves!$A$2:$H$1700,8)*$B136</f>
        <v>0</v>
      </c>
      <c r="K136" s="172">
        <f t="shared" ca="1" si="263"/>
        <v>19.146845556810398</v>
      </c>
      <c r="L136" s="140">
        <f ca="1">VLOOKUP($D136,Curves!$N$2:$T$2600,2)*$B136</f>
        <v>25.850963816990884</v>
      </c>
      <c r="M136" s="141">
        <f ca="1">VLOOKUP($D136,Curves!$N$2:$T$2600,3)*$B136</f>
        <v>12.925481908495442</v>
      </c>
      <c r="N136" s="181">
        <f t="shared" ca="1" si="264"/>
        <v>1</v>
      </c>
      <c r="O136" s="182">
        <f t="shared" ca="1" si="265"/>
        <v>0</v>
      </c>
      <c r="P136" s="173">
        <f t="shared" ca="1" si="260"/>
        <v>19.146845556810398</v>
      </c>
      <c r="Q136" s="140">
        <f ca="1">VLOOKUP($D136,Curves!$N$2:$T$2600,4)*$B136</f>
        <v>25.850963816990884</v>
      </c>
      <c r="R136" s="141">
        <f ca="1">VLOOKUP($D136,Curves!$N$2:$T$2600,5)*$B136</f>
        <v>12.925481908495442</v>
      </c>
      <c r="S136" s="181">
        <f t="shared" ca="1" si="266"/>
        <v>1</v>
      </c>
      <c r="T136" s="182">
        <f t="shared" ca="1" si="267"/>
        <v>0</v>
      </c>
      <c r="U136" s="151">
        <f t="shared" ca="1" si="268"/>
        <v>18.39374785551729</v>
      </c>
      <c r="V136" s="151">
        <f t="shared" ca="1" si="269"/>
        <v>19.186482277931088</v>
      </c>
      <c r="W136" s="151">
        <f t="shared" ca="1" si="270"/>
        <v>19.146845556810398</v>
      </c>
      <c r="X136" s="343">
        <f ca="1">VLOOKUP($D136,[2]CurveFetch!$D$8:$S$13000,16,0)*$B136</f>
        <v>25.850963816990884</v>
      </c>
      <c r="Y136" s="141">
        <f ca="1">VLOOKUP($D136,Curves!$N$2:$T$2600,7)*$B136</f>
        <v>12.925481908495442</v>
      </c>
      <c r="Z136" s="200">
        <f t="shared" ca="1" si="271"/>
        <v>1</v>
      </c>
      <c r="AA136" s="181">
        <f t="shared" ca="1" si="272"/>
        <v>0</v>
      </c>
      <c r="AB136" s="181">
        <f t="shared" ca="1" si="273"/>
        <v>1</v>
      </c>
      <c r="AC136" s="181">
        <f t="shared" ca="1" si="273"/>
        <v>1</v>
      </c>
      <c r="AD136" s="181">
        <f t="shared" ca="1" si="274"/>
        <v>1</v>
      </c>
      <c r="AE136" s="182">
        <f t="shared" ca="1" si="275"/>
        <v>0</v>
      </c>
      <c r="AF136" s="23">
        <f t="shared" ca="1" si="176"/>
        <v>5880</v>
      </c>
      <c r="AG136" s="23">
        <f t="shared" ca="1" si="177"/>
        <v>0</v>
      </c>
      <c r="AH136" s="23">
        <f t="shared" ca="1" si="194"/>
        <v>48000</v>
      </c>
      <c r="AI136" s="23">
        <f t="shared" ca="1" si="195"/>
        <v>0</v>
      </c>
      <c r="AJ136" s="23">
        <f t="shared" ca="1" si="206"/>
        <v>54000</v>
      </c>
      <c r="AK136" s="23">
        <f t="shared" ca="1" si="207"/>
        <v>0</v>
      </c>
      <c r="AL136" s="23">
        <f t="shared" ca="1" si="216"/>
        <v>60000</v>
      </c>
      <c r="AM136" s="23">
        <f t="shared" ca="1" si="217"/>
        <v>0</v>
      </c>
      <c r="AN136" s="23">
        <f t="shared" ca="1" si="224"/>
        <v>60000</v>
      </c>
      <c r="AO136" s="23">
        <f t="shared" ca="1" si="225"/>
        <v>0</v>
      </c>
      <c r="AP136" s="23">
        <f t="shared" ca="1" si="218"/>
        <v>86400</v>
      </c>
      <c r="AQ136" s="23">
        <f t="shared" ca="1" si="219"/>
        <v>0</v>
      </c>
      <c r="AR136" s="23">
        <f t="shared" ca="1" si="228"/>
        <v>61200</v>
      </c>
      <c r="AS136" s="23">
        <f t="shared" ca="1" si="229"/>
        <v>0</v>
      </c>
      <c r="AT136" s="23">
        <f t="shared" ca="1" si="248"/>
        <v>132000</v>
      </c>
      <c r="AU136" s="23">
        <f t="shared" ca="1" si="249"/>
        <v>0</v>
      </c>
      <c r="AV136" s="228">
        <f t="shared" ca="1" si="154"/>
        <v>152280</v>
      </c>
      <c r="AW136" s="26">
        <f t="shared" ca="1" si="155"/>
        <v>447480</v>
      </c>
      <c r="AX136" s="228">
        <f t="shared" ca="1" si="156"/>
        <v>507480</v>
      </c>
      <c r="AY136" s="23">
        <f t="shared" ca="1" si="170"/>
        <v>62400</v>
      </c>
      <c r="AZ136" s="23">
        <f t="shared" ca="1" si="171"/>
        <v>0</v>
      </c>
      <c r="BA136" s="23">
        <f t="shared" ca="1" si="178"/>
        <v>60000</v>
      </c>
      <c r="BB136" s="23">
        <f t="shared" ca="1" si="179"/>
        <v>0</v>
      </c>
      <c r="BC136" s="23">
        <f t="shared" ca="1" si="172"/>
        <v>10560</v>
      </c>
      <c r="BD136" s="23">
        <f t="shared" ca="1" si="173"/>
        <v>0</v>
      </c>
      <c r="BE136" s="23">
        <f t="shared" ca="1" si="180"/>
        <v>6120</v>
      </c>
      <c r="BF136" s="23">
        <f t="shared" ca="1" si="181"/>
        <v>0</v>
      </c>
      <c r="BG136" s="23">
        <f t="shared" ca="1" si="186"/>
        <v>20400</v>
      </c>
      <c r="BH136" s="23">
        <f t="shared" ca="1" si="187"/>
        <v>0</v>
      </c>
      <c r="BI136" s="23">
        <f t="shared" ca="1" si="202"/>
        <v>105600</v>
      </c>
      <c r="BJ136" s="23">
        <f t="shared" ca="1" si="203"/>
        <v>0</v>
      </c>
      <c r="BK136" s="23">
        <f t="shared" ca="1" si="204"/>
        <v>127200</v>
      </c>
      <c r="BL136" s="23">
        <f t="shared" ca="1" si="205"/>
        <v>0</v>
      </c>
      <c r="BM136" s="23">
        <f t="shared" ca="1" si="208"/>
        <v>60000</v>
      </c>
      <c r="BN136" s="23">
        <f t="shared" ca="1" si="209"/>
        <v>0</v>
      </c>
      <c r="BO136" s="23">
        <f t="shared" ca="1" si="226"/>
        <v>63600</v>
      </c>
      <c r="BP136" s="23">
        <f t="shared" ca="1" si="227"/>
        <v>0</v>
      </c>
      <c r="BQ136" s="23">
        <f t="shared" ca="1" si="236"/>
        <v>62400</v>
      </c>
      <c r="BR136" s="23">
        <f t="shared" ca="1" si="237"/>
        <v>0</v>
      </c>
      <c r="BS136" s="23">
        <f t="shared" ca="1" si="252"/>
        <v>132000</v>
      </c>
      <c r="BT136" s="23">
        <f t="shared" ca="1" si="253"/>
        <v>0</v>
      </c>
      <c r="BU136" s="23">
        <f t="shared" ca="1" si="254"/>
        <v>120000</v>
      </c>
      <c r="BV136" s="23">
        <f t="shared" ca="1" si="255"/>
        <v>0</v>
      </c>
      <c r="BW136" s="389">
        <f t="shared" ca="1" si="157"/>
        <v>371880</v>
      </c>
      <c r="BX136" s="224">
        <f t="shared" ca="1" si="158"/>
        <v>623880</v>
      </c>
      <c r="BY136" s="93">
        <f t="shared" ca="1" si="159"/>
        <v>830280</v>
      </c>
      <c r="BZ136" s="23">
        <f t="shared" ca="1" si="184"/>
        <v>125760</v>
      </c>
      <c r="CA136" s="23">
        <f t="shared" ca="1" si="185"/>
        <v>0</v>
      </c>
      <c r="CB136" s="23">
        <f t="shared" ca="1" si="210"/>
        <v>115200</v>
      </c>
      <c r="CC136" s="23">
        <f t="shared" ca="1" si="211"/>
        <v>0</v>
      </c>
      <c r="CD136" s="23">
        <f t="shared" ca="1" si="240"/>
        <v>120000</v>
      </c>
      <c r="CE136" s="23">
        <f t="shared" ca="1" si="241"/>
        <v>0</v>
      </c>
      <c r="CF136" s="228">
        <f t="shared" ca="1" si="160"/>
        <v>125760</v>
      </c>
      <c r="CG136" s="224">
        <f t="shared" ca="1" si="161"/>
        <v>240960</v>
      </c>
      <c r="CH136" s="228">
        <f t="shared" ca="1" si="162"/>
        <v>360960</v>
      </c>
      <c r="CI136" s="23">
        <f t="shared" ca="1" si="163"/>
        <v>65400</v>
      </c>
      <c r="CJ136" s="23">
        <f t="shared" ca="1" si="164"/>
        <v>32700</v>
      </c>
      <c r="CK136" s="23">
        <f t="shared" ca="1" si="168"/>
        <v>62400</v>
      </c>
      <c r="CL136" s="23">
        <f t="shared" ca="1" si="169"/>
        <v>31200</v>
      </c>
      <c r="CM136" s="23">
        <f t="shared" ca="1" si="174"/>
        <v>60000</v>
      </c>
      <c r="CN136" s="23">
        <f t="shared" ca="1" si="175"/>
        <v>30000</v>
      </c>
      <c r="CO136" s="23">
        <f t="shared" ca="1" si="182"/>
        <v>8400</v>
      </c>
      <c r="CP136" s="23">
        <f t="shared" ca="1" si="183"/>
        <v>4200</v>
      </c>
      <c r="CQ136" s="23">
        <f t="shared" ca="1" si="188"/>
        <v>27000</v>
      </c>
      <c r="CR136" s="23">
        <f t="shared" ca="1" si="189"/>
        <v>13500</v>
      </c>
      <c r="CS136" s="23">
        <f t="shared" ca="1" si="190"/>
        <v>15600</v>
      </c>
      <c r="CT136" s="23">
        <f t="shared" ca="1" si="191"/>
        <v>7800</v>
      </c>
      <c r="CU136" s="23">
        <f t="shared" ca="1" si="196"/>
        <v>42000</v>
      </c>
      <c r="CV136" s="23">
        <f t="shared" ca="1" si="197"/>
        <v>21000</v>
      </c>
      <c r="CW136" s="23">
        <f t="shared" ca="1" si="234"/>
        <v>63600</v>
      </c>
      <c r="CX136" s="23">
        <f t="shared" ca="1" si="235"/>
        <v>31800</v>
      </c>
      <c r="CY136" s="23">
        <f t="shared" ca="1" si="198"/>
        <v>72000</v>
      </c>
      <c r="CZ136" s="23">
        <f t="shared" ca="1" si="199"/>
        <v>36000</v>
      </c>
      <c r="DA136" s="23">
        <f t="shared" ca="1" si="212"/>
        <v>99000</v>
      </c>
      <c r="DB136" s="23">
        <f t="shared" ca="1" si="213"/>
        <v>49500</v>
      </c>
      <c r="DC136" s="23"/>
      <c r="DD136" s="23"/>
      <c r="DE136" s="23">
        <f t="shared" ca="1" si="214"/>
        <v>240000</v>
      </c>
      <c r="DF136" s="23">
        <f t="shared" ca="1" si="215"/>
        <v>120000</v>
      </c>
      <c r="DG136" s="23">
        <f t="shared" ca="1" si="220"/>
        <v>120000</v>
      </c>
      <c r="DH136" s="23">
        <f t="shared" ca="1" si="221"/>
        <v>60000</v>
      </c>
      <c r="DI136" s="23">
        <f t="shared" ca="1" si="230"/>
        <v>127200</v>
      </c>
      <c r="DJ136" s="23">
        <f t="shared" ca="1" si="231"/>
        <v>63600</v>
      </c>
      <c r="DK136" s="23">
        <f t="shared" ca="1" si="238"/>
        <v>63600</v>
      </c>
      <c r="DL136" s="23">
        <f t="shared" ca="1" si="239"/>
        <v>31800</v>
      </c>
      <c r="DM136" s="23">
        <f t="shared" ca="1" si="242"/>
        <v>150000</v>
      </c>
      <c r="DN136" s="23">
        <f t="shared" ca="1" si="243"/>
        <v>75000</v>
      </c>
      <c r="DO136" s="23">
        <f t="shared" ca="1" si="244"/>
        <v>66000</v>
      </c>
      <c r="DP136" s="23">
        <f t="shared" ca="1" si="245"/>
        <v>33000</v>
      </c>
      <c r="DQ136" s="23">
        <f t="shared" ca="1" si="258"/>
        <v>129600</v>
      </c>
      <c r="DR136" s="23">
        <f t="shared" ca="1" si="259"/>
        <v>64800</v>
      </c>
      <c r="DS136" s="228">
        <f t="shared" ca="1" si="165"/>
        <v>610200</v>
      </c>
      <c r="DT136" s="93">
        <f t="shared" ca="1" si="166"/>
        <v>1450800</v>
      </c>
      <c r="DU136" s="228">
        <f t="shared" ca="1" si="167"/>
        <v>2117700</v>
      </c>
      <c r="DZ136" s="23">
        <f t="shared" ca="1" si="192"/>
        <v>60000</v>
      </c>
      <c r="EA136" s="23">
        <f t="shared" ca="1" si="193"/>
        <v>30000</v>
      </c>
      <c r="EB136" s="23">
        <f t="shared" ca="1" si="200"/>
        <v>26400</v>
      </c>
      <c r="EC136" s="23">
        <f t="shared" ca="1" si="201"/>
        <v>13200</v>
      </c>
      <c r="ED136" s="23">
        <f t="shared" ca="1" si="222"/>
        <v>120000</v>
      </c>
      <c r="EE136" s="23">
        <f t="shared" ca="1" si="223"/>
        <v>60000</v>
      </c>
      <c r="EF136" s="23">
        <f t="shared" ca="1" si="250"/>
        <v>168000</v>
      </c>
      <c r="EG136" s="23">
        <f t="shared" ca="1" si="251"/>
        <v>84000</v>
      </c>
      <c r="EH136" s="23">
        <f t="shared" ca="1" si="232"/>
        <v>60000</v>
      </c>
      <c r="EI136" s="23">
        <f t="shared" ca="1" si="233"/>
        <v>30000</v>
      </c>
      <c r="EJ136" s="23">
        <f t="shared" ca="1" si="246"/>
        <v>60000</v>
      </c>
      <c r="EK136" s="23">
        <f t="shared" ca="1" si="247"/>
        <v>30000</v>
      </c>
      <c r="EL136" s="23">
        <f t="shared" ca="1" si="256"/>
        <v>120000</v>
      </c>
      <c r="EM136" s="23">
        <f t="shared" ca="1" si="257"/>
        <v>60000</v>
      </c>
      <c r="EN136" s="228">
        <f t="shared" ca="1" si="151"/>
        <v>39600</v>
      </c>
      <c r="EO136" s="93">
        <f t="shared" ca="1" si="152"/>
        <v>489600</v>
      </c>
      <c r="EP136" s="93">
        <f t="shared" ca="1" si="153"/>
        <v>921600</v>
      </c>
    </row>
    <row r="137" spans="1:146" x14ac:dyDescent="0.2">
      <c r="A137" s="172">
        <f ca="1">VLOOKUP($D137,Curves!$A$2:$I$1700,9)</f>
        <v>6.0906119163957002E-2</v>
      </c>
      <c r="B137" s="86">
        <f t="shared" ca="1" si="261"/>
        <v>0.52575170883195876</v>
      </c>
      <c r="C137" s="86">
        <f t="shared" si="262"/>
        <v>31</v>
      </c>
      <c r="D137" s="139">
        <v>40817</v>
      </c>
      <c r="E137" s="173">
        <f ca="1">VLOOKUP($D137,Curves!$A$2:$H$1700,2)*$B137</f>
        <v>2.2901744436720124</v>
      </c>
      <c r="F137" s="172">
        <f ca="1">VLOOKUP($D137,Curves!$A$2:$H$1700,3)*$B137</f>
        <v>0.3522536449174124</v>
      </c>
      <c r="G137" s="172">
        <f ca="1">VLOOKUP($D137,Curves!$A$2:$H$1700,7)*$B137</f>
        <v>-9.9892824678072173E-2</v>
      </c>
      <c r="H137" s="172">
        <f ca="1">VLOOKUP($D137,Curves!$A$2:$H$1700,5)*$B137</f>
        <v>5.2575170883195875E-3</v>
      </c>
      <c r="I137" s="172">
        <f ca="1">VLOOKUP($D137,Curves!$A$2:$H$1700,4)*$B137</f>
        <v>0</v>
      </c>
      <c r="J137" s="174">
        <f ca="1">VLOOKUP($D137,Curves!$A$2:$H$1700,8)*$B137</f>
        <v>0</v>
      </c>
      <c r="K137" s="172">
        <f t="shared" ca="1" si="263"/>
        <v>19.176308327540092</v>
      </c>
      <c r="L137" s="140">
        <f ca="1">VLOOKUP($D137,Curves!$N$2:$T$2600,2)*$B137</f>
        <v>34.850240647489635</v>
      </c>
      <c r="M137" s="141">
        <f ca="1">VLOOKUP($D137,Curves!$N$2:$T$2600,3)*$B137</f>
        <v>17.425120323744817</v>
      </c>
      <c r="N137" s="181">
        <f t="shared" ca="1" si="264"/>
        <v>1</v>
      </c>
      <c r="O137" s="182">
        <f t="shared" ca="1" si="265"/>
        <v>0</v>
      </c>
      <c r="P137" s="173">
        <f t="shared" ca="1" si="260"/>
        <v>19.176308327540092</v>
      </c>
      <c r="Q137" s="140">
        <f ca="1">VLOOKUP($D137,Curves!$N$2:$T$2600,4)*$B137</f>
        <v>34.850240647489635</v>
      </c>
      <c r="R137" s="141">
        <f ca="1">VLOOKUP($D137,Curves!$N$2:$T$2600,5)*$B137</f>
        <v>17.425120323744817</v>
      </c>
      <c r="S137" s="181">
        <f t="shared" ca="1" si="266"/>
        <v>1</v>
      </c>
      <c r="T137" s="182">
        <f t="shared" ca="1" si="267"/>
        <v>0</v>
      </c>
      <c r="U137" s="151">
        <f t="shared" ca="1" si="268"/>
        <v>18.427112142454551</v>
      </c>
      <c r="V137" s="151">
        <f t="shared" ca="1" si="269"/>
        <v>19.215739705702489</v>
      </c>
      <c r="W137" s="151">
        <f t="shared" ca="1" si="270"/>
        <v>19.176308327540092</v>
      </c>
      <c r="X137" s="343">
        <f ca="1">VLOOKUP($D137,[2]CurveFetch!$D$8:$S$13000,16,0)*$B137</f>
        <v>34.850240647489635</v>
      </c>
      <c r="Y137" s="141">
        <f ca="1">VLOOKUP($D137,Curves!$N$2:$T$2600,7)*$B137</f>
        <v>17.425120323744817</v>
      </c>
      <c r="Z137" s="200">
        <f t="shared" ca="1" si="271"/>
        <v>1</v>
      </c>
      <c r="AA137" s="181">
        <f t="shared" ca="1" si="272"/>
        <v>0</v>
      </c>
      <c r="AB137" s="181">
        <f t="shared" ca="1" si="273"/>
        <v>1</v>
      </c>
      <c r="AC137" s="181">
        <f t="shared" ca="1" si="273"/>
        <v>1</v>
      </c>
      <c r="AD137" s="181">
        <f t="shared" ca="1" si="274"/>
        <v>1</v>
      </c>
      <c r="AE137" s="182">
        <f t="shared" ca="1" si="275"/>
        <v>0</v>
      </c>
      <c r="AF137" s="23">
        <f t="shared" ca="1" si="176"/>
        <v>5880</v>
      </c>
      <c r="AG137" s="23">
        <f t="shared" ca="1" si="177"/>
        <v>0</v>
      </c>
      <c r="AH137" s="23">
        <f t="shared" ca="1" si="194"/>
        <v>48000</v>
      </c>
      <c r="AI137" s="23">
        <f t="shared" ca="1" si="195"/>
        <v>0</v>
      </c>
      <c r="AJ137" s="23">
        <f t="shared" ca="1" si="206"/>
        <v>54000</v>
      </c>
      <c r="AK137" s="23">
        <f t="shared" ca="1" si="207"/>
        <v>0</v>
      </c>
      <c r="AL137" s="23">
        <f t="shared" ca="1" si="216"/>
        <v>60000</v>
      </c>
      <c r="AM137" s="23">
        <f t="shared" ca="1" si="217"/>
        <v>0</v>
      </c>
      <c r="AN137" s="23">
        <f t="shared" ca="1" si="224"/>
        <v>60000</v>
      </c>
      <c r="AO137" s="23">
        <f t="shared" ca="1" si="225"/>
        <v>0</v>
      </c>
      <c r="AP137" s="23">
        <f t="shared" ca="1" si="218"/>
        <v>86400</v>
      </c>
      <c r="AQ137" s="23">
        <f t="shared" ca="1" si="219"/>
        <v>0</v>
      </c>
      <c r="AR137" s="23">
        <f t="shared" ca="1" si="228"/>
        <v>61200</v>
      </c>
      <c r="AS137" s="23">
        <f t="shared" ca="1" si="229"/>
        <v>0</v>
      </c>
      <c r="AT137" s="23">
        <f t="shared" ca="1" si="248"/>
        <v>132000</v>
      </c>
      <c r="AU137" s="23">
        <f t="shared" ca="1" si="249"/>
        <v>0</v>
      </c>
      <c r="AV137" s="228">
        <f t="shared" ca="1" si="154"/>
        <v>152280</v>
      </c>
      <c r="AW137" s="26">
        <f t="shared" ca="1" si="155"/>
        <v>447480</v>
      </c>
      <c r="AX137" s="228">
        <f t="shared" ca="1" si="156"/>
        <v>507480</v>
      </c>
      <c r="AY137" s="23">
        <f t="shared" ca="1" si="170"/>
        <v>62400</v>
      </c>
      <c r="AZ137" s="23">
        <f t="shared" ca="1" si="171"/>
        <v>0</v>
      </c>
      <c r="BA137" s="23">
        <f t="shared" ca="1" si="178"/>
        <v>60000</v>
      </c>
      <c r="BB137" s="23">
        <f t="shared" ca="1" si="179"/>
        <v>0</v>
      </c>
      <c r="BC137" s="23">
        <f t="shared" ca="1" si="172"/>
        <v>10560</v>
      </c>
      <c r="BD137" s="23">
        <f t="shared" ca="1" si="173"/>
        <v>0</v>
      </c>
      <c r="BE137" s="23">
        <f t="shared" ca="1" si="180"/>
        <v>6120</v>
      </c>
      <c r="BF137" s="23">
        <f t="shared" ca="1" si="181"/>
        <v>0</v>
      </c>
      <c r="BG137" s="23">
        <f t="shared" ca="1" si="186"/>
        <v>20400</v>
      </c>
      <c r="BH137" s="23">
        <f t="shared" ca="1" si="187"/>
        <v>0</v>
      </c>
      <c r="BI137" s="23">
        <f t="shared" ca="1" si="202"/>
        <v>105600</v>
      </c>
      <c r="BJ137" s="23">
        <f t="shared" ca="1" si="203"/>
        <v>0</v>
      </c>
      <c r="BK137" s="23">
        <f t="shared" ca="1" si="204"/>
        <v>127200</v>
      </c>
      <c r="BL137" s="23">
        <f t="shared" ca="1" si="205"/>
        <v>0</v>
      </c>
      <c r="BM137" s="23">
        <f t="shared" ca="1" si="208"/>
        <v>60000</v>
      </c>
      <c r="BN137" s="23">
        <f t="shared" ca="1" si="209"/>
        <v>0</v>
      </c>
      <c r="BO137" s="23">
        <f t="shared" ca="1" si="226"/>
        <v>63600</v>
      </c>
      <c r="BP137" s="23">
        <f t="shared" ca="1" si="227"/>
        <v>0</v>
      </c>
      <c r="BQ137" s="23">
        <f t="shared" ca="1" si="236"/>
        <v>62400</v>
      </c>
      <c r="BR137" s="23">
        <f t="shared" ca="1" si="237"/>
        <v>0</v>
      </c>
      <c r="BS137" s="23">
        <f t="shared" ca="1" si="252"/>
        <v>132000</v>
      </c>
      <c r="BT137" s="23">
        <f t="shared" ca="1" si="253"/>
        <v>0</v>
      </c>
      <c r="BU137" s="23">
        <f t="shared" ca="1" si="254"/>
        <v>120000</v>
      </c>
      <c r="BV137" s="23">
        <f t="shared" ca="1" si="255"/>
        <v>0</v>
      </c>
      <c r="BW137" s="389">
        <f t="shared" ca="1" si="157"/>
        <v>371880</v>
      </c>
      <c r="BX137" s="224">
        <f t="shared" ca="1" si="158"/>
        <v>623880</v>
      </c>
      <c r="BY137" s="93">
        <f t="shared" ca="1" si="159"/>
        <v>830280</v>
      </c>
      <c r="BZ137" s="23">
        <f t="shared" ca="1" si="184"/>
        <v>125760</v>
      </c>
      <c r="CA137" s="23">
        <f t="shared" ca="1" si="185"/>
        <v>0</v>
      </c>
      <c r="CB137" s="23">
        <f t="shared" ca="1" si="210"/>
        <v>115200</v>
      </c>
      <c r="CC137" s="23">
        <f t="shared" ca="1" si="211"/>
        <v>0</v>
      </c>
      <c r="CD137" s="23">
        <f t="shared" ca="1" si="240"/>
        <v>120000</v>
      </c>
      <c r="CE137" s="23">
        <f t="shared" ca="1" si="241"/>
        <v>0</v>
      </c>
      <c r="CF137" s="228">
        <f t="shared" ca="1" si="160"/>
        <v>125760</v>
      </c>
      <c r="CG137" s="224">
        <f t="shared" ca="1" si="161"/>
        <v>240960</v>
      </c>
      <c r="CH137" s="228">
        <f t="shared" ca="1" si="162"/>
        <v>360960</v>
      </c>
      <c r="CI137" s="23">
        <f t="shared" ca="1" si="163"/>
        <v>65400</v>
      </c>
      <c r="CJ137" s="23">
        <f t="shared" ca="1" si="164"/>
        <v>32700</v>
      </c>
      <c r="CK137" s="23">
        <f t="shared" ca="1" si="168"/>
        <v>62400</v>
      </c>
      <c r="CL137" s="23">
        <f t="shared" ca="1" si="169"/>
        <v>31200</v>
      </c>
      <c r="CM137" s="23">
        <f t="shared" ca="1" si="174"/>
        <v>60000</v>
      </c>
      <c r="CN137" s="23">
        <f t="shared" ca="1" si="175"/>
        <v>30000</v>
      </c>
      <c r="CO137" s="23">
        <f t="shared" ca="1" si="182"/>
        <v>8400</v>
      </c>
      <c r="CP137" s="23">
        <f t="shared" ca="1" si="183"/>
        <v>4200</v>
      </c>
      <c r="CQ137" s="23">
        <f t="shared" ca="1" si="188"/>
        <v>27000</v>
      </c>
      <c r="CR137" s="23">
        <f t="shared" ca="1" si="189"/>
        <v>13500</v>
      </c>
      <c r="CS137" s="23">
        <f t="shared" ca="1" si="190"/>
        <v>15600</v>
      </c>
      <c r="CT137" s="23">
        <f t="shared" ca="1" si="191"/>
        <v>7800</v>
      </c>
      <c r="CU137" s="23">
        <f t="shared" ca="1" si="196"/>
        <v>42000</v>
      </c>
      <c r="CV137" s="23">
        <f t="shared" ca="1" si="197"/>
        <v>21000</v>
      </c>
      <c r="CW137" s="23">
        <f t="shared" ca="1" si="234"/>
        <v>63600</v>
      </c>
      <c r="CX137" s="23">
        <f t="shared" ca="1" si="235"/>
        <v>31800</v>
      </c>
      <c r="CY137" s="23">
        <f t="shared" ca="1" si="198"/>
        <v>72000</v>
      </c>
      <c r="CZ137" s="23">
        <f t="shared" ca="1" si="199"/>
        <v>36000</v>
      </c>
      <c r="DA137" s="23">
        <f t="shared" ca="1" si="212"/>
        <v>99000</v>
      </c>
      <c r="DB137" s="23">
        <f t="shared" ca="1" si="213"/>
        <v>49500</v>
      </c>
      <c r="DC137" s="23"/>
      <c r="DD137" s="23"/>
      <c r="DE137" s="23">
        <f t="shared" ca="1" si="214"/>
        <v>240000</v>
      </c>
      <c r="DF137" s="23">
        <f t="shared" ca="1" si="215"/>
        <v>120000</v>
      </c>
      <c r="DG137" s="23">
        <f t="shared" ca="1" si="220"/>
        <v>120000</v>
      </c>
      <c r="DH137" s="23">
        <f t="shared" ca="1" si="221"/>
        <v>60000</v>
      </c>
      <c r="DI137" s="23">
        <f t="shared" ca="1" si="230"/>
        <v>127200</v>
      </c>
      <c r="DJ137" s="23">
        <f t="shared" ca="1" si="231"/>
        <v>63600</v>
      </c>
      <c r="DK137" s="23">
        <f t="shared" ca="1" si="238"/>
        <v>63600</v>
      </c>
      <c r="DL137" s="23">
        <f t="shared" ca="1" si="239"/>
        <v>31800</v>
      </c>
      <c r="DM137" s="23">
        <f t="shared" ca="1" si="242"/>
        <v>150000</v>
      </c>
      <c r="DN137" s="23">
        <f t="shared" ca="1" si="243"/>
        <v>75000</v>
      </c>
      <c r="DO137" s="23">
        <f t="shared" ca="1" si="244"/>
        <v>66000</v>
      </c>
      <c r="DP137" s="23">
        <f t="shared" ca="1" si="245"/>
        <v>33000</v>
      </c>
      <c r="DQ137" s="23">
        <f t="shared" ca="1" si="258"/>
        <v>129600</v>
      </c>
      <c r="DR137" s="23">
        <f t="shared" ca="1" si="259"/>
        <v>64800</v>
      </c>
      <c r="DS137" s="228">
        <f t="shared" ca="1" si="165"/>
        <v>610200</v>
      </c>
      <c r="DT137" s="93">
        <f t="shared" ca="1" si="166"/>
        <v>1450800</v>
      </c>
      <c r="DU137" s="228">
        <f t="shared" ca="1" si="167"/>
        <v>2117700</v>
      </c>
      <c r="DZ137" s="23">
        <f t="shared" ca="1" si="192"/>
        <v>60000</v>
      </c>
      <c r="EA137" s="23">
        <f t="shared" ca="1" si="193"/>
        <v>30000</v>
      </c>
      <c r="EB137" s="23">
        <f t="shared" ca="1" si="200"/>
        <v>26400</v>
      </c>
      <c r="EC137" s="23">
        <f t="shared" ca="1" si="201"/>
        <v>13200</v>
      </c>
      <c r="ED137" s="23">
        <f t="shared" ca="1" si="222"/>
        <v>120000</v>
      </c>
      <c r="EE137" s="23">
        <f t="shared" ca="1" si="223"/>
        <v>60000</v>
      </c>
      <c r="EF137" s="23">
        <f t="shared" ca="1" si="250"/>
        <v>168000</v>
      </c>
      <c r="EG137" s="23">
        <f t="shared" ca="1" si="251"/>
        <v>84000</v>
      </c>
      <c r="EH137" s="23">
        <f t="shared" ca="1" si="232"/>
        <v>60000</v>
      </c>
      <c r="EI137" s="23">
        <f t="shared" ca="1" si="233"/>
        <v>30000</v>
      </c>
      <c r="EJ137" s="23">
        <f t="shared" ca="1" si="246"/>
        <v>60000</v>
      </c>
      <c r="EK137" s="23">
        <f t="shared" ca="1" si="247"/>
        <v>30000</v>
      </c>
      <c r="EL137" s="23">
        <f t="shared" ca="1" si="256"/>
        <v>120000</v>
      </c>
      <c r="EM137" s="23">
        <f t="shared" ca="1" si="257"/>
        <v>60000</v>
      </c>
      <c r="EN137" s="228">
        <f t="shared" ref="EN137:EN200" ca="1" si="276">SUM(EB137:EC137)</f>
        <v>39600</v>
      </c>
      <c r="EO137" s="93">
        <f t="shared" ref="EO137:EO200" ca="1" si="277">SUM(EB137:EE137,EJ137:EM137)</f>
        <v>489600</v>
      </c>
      <c r="EP137" s="93">
        <f t="shared" ref="EP137:EP200" ca="1" si="278">SUM(DZ137:EM137)</f>
        <v>921600</v>
      </c>
    </row>
    <row r="138" spans="1:146" x14ac:dyDescent="0.2">
      <c r="A138" s="172">
        <f ca="1">VLOOKUP($D138,Curves!$A$2:$I$1700,9)</f>
        <v>6.0932773932695E-2</v>
      </c>
      <c r="B138" s="86">
        <f t="shared" ca="1" si="261"/>
        <v>0.52293518221698154</v>
      </c>
      <c r="C138" s="86">
        <f t="shared" si="262"/>
        <v>30</v>
      </c>
      <c r="D138" s="139">
        <v>40848</v>
      </c>
      <c r="E138" s="173">
        <f ca="1">VLOOKUP($D138,Curves!$A$2:$H$1700,2)*$B138</f>
        <v>2.3511165792475492</v>
      </c>
      <c r="F138" s="172">
        <f ca="1">VLOOKUP($D138,Curves!$A$2:$H$1700,3)*$B138</f>
        <v>0.27192629475283042</v>
      </c>
      <c r="G138" s="172">
        <f ca="1">VLOOKUP($D138,Curves!$A$2:$H$1700,7)*$B138</f>
        <v>-9.9357684621226489E-2</v>
      </c>
      <c r="H138" s="172">
        <f ca="1">VLOOKUP($D138,Curves!$A$2:$H$1700,5)*$B138</f>
        <v>5.2293518221698159E-3</v>
      </c>
      <c r="I138" s="172">
        <f ca="1">VLOOKUP($D138,Curves!$A$2:$H$1700,4)*$B138</f>
        <v>0</v>
      </c>
      <c r="J138" s="174">
        <f ca="1">VLOOKUP($D138,Curves!$A$2:$H$1700,8)*$B138</f>
        <v>0</v>
      </c>
      <c r="K138" s="172">
        <f t="shared" ca="1" si="263"/>
        <v>19.633374344356618</v>
      </c>
      <c r="L138" s="140">
        <f ca="1">VLOOKUP($D138,Curves!$N$2:$T$2600,2)*$B138</f>
        <v>18.9754874895165</v>
      </c>
      <c r="M138" s="141">
        <f ca="1">VLOOKUP($D138,Curves!$N$2:$T$2600,3)*$B138</f>
        <v>9.4877437447582498</v>
      </c>
      <c r="N138" s="181">
        <f t="shared" ca="1" si="264"/>
        <v>0</v>
      </c>
      <c r="O138" s="182">
        <f t="shared" ca="1" si="265"/>
        <v>0</v>
      </c>
      <c r="P138" s="173">
        <f t="shared" ca="1" si="260"/>
        <v>19.633374344356618</v>
      </c>
      <c r="Q138" s="140">
        <f ca="1">VLOOKUP($D138,Curves!$N$2:$T$2600,4)*$B138</f>
        <v>18.9754874895165</v>
      </c>
      <c r="R138" s="141">
        <f ca="1">VLOOKUP($D138,Curves!$N$2:$T$2600,5)*$B138</f>
        <v>9.4877437447582498</v>
      </c>
      <c r="S138" s="181">
        <f t="shared" ca="1" si="266"/>
        <v>0</v>
      </c>
      <c r="T138" s="182">
        <f t="shared" ca="1" si="267"/>
        <v>0</v>
      </c>
      <c r="U138" s="151">
        <f t="shared" ca="1" si="268"/>
        <v>18.888191709697423</v>
      </c>
      <c r="V138" s="151">
        <f t="shared" ca="1" si="269"/>
        <v>19.672594483022895</v>
      </c>
      <c r="W138" s="151">
        <f t="shared" ca="1" si="270"/>
        <v>19.633374344356618</v>
      </c>
      <c r="X138" s="343">
        <f ca="1">VLOOKUP($D138,[2]CurveFetch!$D$8:$S$13000,16,0)*$B138</f>
        <v>18.9754874895165</v>
      </c>
      <c r="Y138" s="141">
        <f ca="1">VLOOKUP($D138,Curves!$N$2:$T$2600,7)*$B138</f>
        <v>9.4877437447582498</v>
      </c>
      <c r="Z138" s="200">
        <f t="shared" ca="1" si="271"/>
        <v>1</v>
      </c>
      <c r="AA138" s="181">
        <f t="shared" ca="1" si="272"/>
        <v>0</v>
      </c>
      <c r="AB138" s="181">
        <f t="shared" ca="1" si="273"/>
        <v>0</v>
      </c>
      <c r="AC138" s="181">
        <f t="shared" ca="1" si="273"/>
        <v>0</v>
      </c>
      <c r="AD138" s="181">
        <f t="shared" ca="1" si="274"/>
        <v>0</v>
      </c>
      <c r="AE138" s="182">
        <f t="shared" ca="1" si="275"/>
        <v>0</v>
      </c>
      <c r="AF138" s="23">
        <f t="shared" ca="1" si="176"/>
        <v>0</v>
      </c>
      <c r="AG138" s="23">
        <f t="shared" ca="1" si="177"/>
        <v>0</v>
      </c>
      <c r="AH138" s="23">
        <f t="shared" ca="1" si="194"/>
        <v>0</v>
      </c>
      <c r="AI138" s="23">
        <f t="shared" ca="1" si="195"/>
        <v>0</v>
      </c>
      <c r="AJ138" s="23">
        <f t="shared" ca="1" si="206"/>
        <v>0</v>
      </c>
      <c r="AK138" s="23">
        <f t="shared" ca="1" si="207"/>
        <v>0</v>
      </c>
      <c r="AL138" s="23">
        <f t="shared" ca="1" si="216"/>
        <v>0</v>
      </c>
      <c r="AM138" s="23">
        <f t="shared" ca="1" si="217"/>
        <v>0</v>
      </c>
      <c r="AN138" s="23">
        <f t="shared" ca="1" si="224"/>
        <v>0</v>
      </c>
      <c r="AO138" s="23">
        <f t="shared" ca="1" si="225"/>
        <v>0</v>
      </c>
      <c r="AP138" s="23">
        <f t="shared" ca="1" si="218"/>
        <v>0</v>
      </c>
      <c r="AQ138" s="23">
        <f t="shared" ca="1" si="219"/>
        <v>0</v>
      </c>
      <c r="AR138" s="23">
        <f t="shared" ca="1" si="228"/>
        <v>0</v>
      </c>
      <c r="AS138" s="23">
        <f t="shared" ca="1" si="229"/>
        <v>0</v>
      </c>
      <c r="AT138" s="23">
        <f t="shared" ca="1" si="248"/>
        <v>0</v>
      </c>
      <c r="AU138" s="23">
        <f t="shared" ca="1" si="249"/>
        <v>0</v>
      </c>
      <c r="AV138" s="228">
        <f t="shared" ref="AV138:AV201" ca="1" si="279">SUM(AF138:AG138,AL138:AM138,AP138:AQ138)</f>
        <v>0</v>
      </c>
      <c r="AW138" s="26">
        <f t="shared" ref="AW138:AW201" ca="1" si="280">SUM(AF138:AM138,AP138:AU138)</f>
        <v>0</v>
      </c>
      <c r="AX138" s="228">
        <f t="shared" ref="AX138:AX201" ca="1" si="281">SUM(AF138:AU138)</f>
        <v>0</v>
      </c>
      <c r="AY138" s="23">
        <f t="shared" ca="1" si="170"/>
        <v>0</v>
      </c>
      <c r="AZ138" s="23">
        <f t="shared" ca="1" si="171"/>
        <v>0</v>
      </c>
      <c r="BA138" s="23">
        <f t="shared" ca="1" si="178"/>
        <v>0</v>
      </c>
      <c r="BB138" s="23">
        <f t="shared" ca="1" si="179"/>
        <v>0</v>
      </c>
      <c r="BC138" s="23">
        <f t="shared" ca="1" si="172"/>
        <v>0</v>
      </c>
      <c r="BD138" s="23">
        <f t="shared" ca="1" si="173"/>
        <v>0</v>
      </c>
      <c r="BE138" s="23">
        <f t="shared" ca="1" si="180"/>
        <v>0</v>
      </c>
      <c r="BF138" s="23">
        <f t="shared" ca="1" si="181"/>
        <v>0</v>
      </c>
      <c r="BG138" s="23">
        <f t="shared" ca="1" si="186"/>
        <v>0</v>
      </c>
      <c r="BH138" s="23">
        <f t="shared" ca="1" si="187"/>
        <v>0</v>
      </c>
      <c r="BI138" s="23">
        <f t="shared" ca="1" si="202"/>
        <v>0</v>
      </c>
      <c r="BJ138" s="23">
        <f t="shared" ca="1" si="203"/>
        <v>0</v>
      </c>
      <c r="BK138" s="23">
        <f t="shared" ca="1" si="204"/>
        <v>0</v>
      </c>
      <c r="BL138" s="23">
        <f t="shared" ca="1" si="205"/>
        <v>0</v>
      </c>
      <c r="BM138" s="23">
        <f t="shared" ca="1" si="208"/>
        <v>0</v>
      </c>
      <c r="BN138" s="23">
        <f t="shared" ca="1" si="209"/>
        <v>0</v>
      </c>
      <c r="BO138" s="23">
        <f t="shared" ca="1" si="226"/>
        <v>0</v>
      </c>
      <c r="BP138" s="23">
        <f t="shared" ca="1" si="227"/>
        <v>0</v>
      </c>
      <c r="BQ138" s="23">
        <f t="shared" ca="1" si="236"/>
        <v>0</v>
      </c>
      <c r="BR138" s="23">
        <f t="shared" ca="1" si="237"/>
        <v>0</v>
      </c>
      <c r="BS138" s="23">
        <f t="shared" ca="1" si="252"/>
        <v>0</v>
      </c>
      <c r="BT138" s="23">
        <f t="shared" ca="1" si="253"/>
        <v>0</v>
      </c>
      <c r="BU138" s="23">
        <f t="shared" ca="1" si="254"/>
        <v>0</v>
      </c>
      <c r="BV138" s="23">
        <f t="shared" ca="1" si="255"/>
        <v>0</v>
      </c>
      <c r="BW138" s="389">
        <f t="shared" ref="BW138:BW201" ca="1" si="282">SUM(AY138:BF138,BI138:BL138)</f>
        <v>0</v>
      </c>
      <c r="BX138" s="224">
        <f t="shared" ref="BX138:BX201" ca="1" si="283">SUM(AY138:BF138,BI138:BL138,BS138:BV138)</f>
        <v>0</v>
      </c>
      <c r="BY138" s="93">
        <f t="shared" ref="BY138:BY201" ca="1" si="284">SUM(AY138:BV138)</f>
        <v>0</v>
      </c>
      <c r="BZ138" s="23">
        <f t="shared" ca="1" si="184"/>
        <v>0</v>
      </c>
      <c r="CA138" s="23">
        <f t="shared" ca="1" si="185"/>
        <v>0</v>
      </c>
      <c r="CB138" s="23">
        <f t="shared" ca="1" si="210"/>
        <v>0</v>
      </c>
      <c r="CC138" s="23">
        <f t="shared" ca="1" si="211"/>
        <v>0</v>
      </c>
      <c r="CD138" s="23">
        <f t="shared" ca="1" si="240"/>
        <v>0</v>
      </c>
      <c r="CE138" s="23">
        <f t="shared" ca="1" si="241"/>
        <v>0</v>
      </c>
      <c r="CF138" s="228">
        <f t="shared" ref="CF138:CF201" ca="1" si="285">SUM(BZ138:CA138)</f>
        <v>0</v>
      </c>
      <c r="CG138" s="224">
        <f t="shared" ref="CG138:CG201" ca="1" si="286">SUM(BZ138:CC138)</f>
        <v>0</v>
      </c>
      <c r="CH138" s="228">
        <f t="shared" ref="CH138:CH201" ca="1" si="287">SUM(BZ138:CE138)</f>
        <v>0</v>
      </c>
      <c r="CI138" s="23">
        <f t="shared" ref="CI138:CI201" ca="1" si="288">$CI$7*$J$2*$J$5*$AB138</f>
        <v>0</v>
      </c>
      <c r="CJ138" s="23">
        <f t="shared" ref="CJ138:CJ201" ca="1" si="289">$CI$7*$J$3*$J$5*$AC138</f>
        <v>0</v>
      </c>
      <c r="CK138" s="23">
        <f t="shared" ca="1" si="168"/>
        <v>0</v>
      </c>
      <c r="CL138" s="23">
        <f t="shared" ca="1" si="169"/>
        <v>0</v>
      </c>
      <c r="CM138" s="23">
        <f t="shared" ca="1" si="174"/>
        <v>0</v>
      </c>
      <c r="CN138" s="23">
        <f t="shared" ca="1" si="175"/>
        <v>0</v>
      </c>
      <c r="CO138" s="23">
        <f t="shared" ca="1" si="182"/>
        <v>0</v>
      </c>
      <c r="CP138" s="23">
        <f t="shared" ca="1" si="183"/>
        <v>0</v>
      </c>
      <c r="CQ138" s="23">
        <f t="shared" ca="1" si="188"/>
        <v>0</v>
      </c>
      <c r="CR138" s="23">
        <f t="shared" ca="1" si="189"/>
        <v>0</v>
      </c>
      <c r="CS138" s="23">
        <f t="shared" ca="1" si="190"/>
        <v>0</v>
      </c>
      <c r="CT138" s="23">
        <f t="shared" ca="1" si="191"/>
        <v>0</v>
      </c>
      <c r="CU138" s="23">
        <f t="shared" ca="1" si="196"/>
        <v>0</v>
      </c>
      <c r="CV138" s="23">
        <f t="shared" ca="1" si="197"/>
        <v>0</v>
      </c>
      <c r="CW138" s="23">
        <f t="shared" ca="1" si="234"/>
        <v>0</v>
      </c>
      <c r="CX138" s="23">
        <f t="shared" ca="1" si="235"/>
        <v>0</v>
      </c>
      <c r="CY138" s="23">
        <f t="shared" ca="1" si="198"/>
        <v>0</v>
      </c>
      <c r="CZ138" s="23">
        <f t="shared" ca="1" si="199"/>
        <v>0</v>
      </c>
      <c r="DA138" s="23">
        <f t="shared" ca="1" si="212"/>
        <v>0</v>
      </c>
      <c r="DB138" s="23">
        <f t="shared" ca="1" si="213"/>
        <v>0</v>
      </c>
      <c r="DC138" s="23"/>
      <c r="DD138" s="23"/>
      <c r="DE138" s="23">
        <f t="shared" ca="1" si="214"/>
        <v>0</v>
      </c>
      <c r="DF138" s="23">
        <f t="shared" ca="1" si="215"/>
        <v>0</v>
      </c>
      <c r="DG138" s="23">
        <f t="shared" ca="1" si="220"/>
        <v>0</v>
      </c>
      <c r="DH138" s="23">
        <f t="shared" ca="1" si="221"/>
        <v>0</v>
      </c>
      <c r="DI138" s="23">
        <f t="shared" ca="1" si="230"/>
        <v>0</v>
      </c>
      <c r="DJ138" s="23">
        <f t="shared" ca="1" si="231"/>
        <v>0</v>
      </c>
      <c r="DK138" s="23">
        <f t="shared" ca="1" si="238"/>
        <v>0</v>
      </c>
      <c r="DL138" s="23">
        <f t="shared" ca="1" si="239"/>
        <v>0</v>
      </c>
      <c r="DM138" s="23">
        <f t="shared" ca="1" si="242"/>
        <v>0</v>
      </c>
      <c r="DN138" s="23">
        <f t="shared" ca="1" si="243"/>
        <v>0</v>
      </c>
      <c r="DO138" s="23">
        <f t="shared" ca="1" si="244"/>
        <v>0</v>
      </c>
      <c r="DP138" s="23">
        <f t="shared" ca="1" si="245"/>
        <v>0</v>
      </c>
      <c r="DQ138" s="23">
        <f t="shared" ca="1" si="258"/>
        <v>0</v>
      </c>
      <c r="DR138" s="23">
        <f t="shared" ca="1" si="259"/>
        <v>0</v>
      </c>
      <c r="DS138" s="228">
        <f t="shared" ref="DS138:DS201" ca="1" si="290">SUM(CI138:CR138,CW138:CX138,DG138:DH138)</f>
        <v>0</v>
      </c>
      <c r="DT138" s="93">
        <f t="shared" ref="DT138:DT201" ca="1" si="291">SUM(CI138:CZ138,DC138:DL138)</f>
        <v>0</v>
      </c>
      <c r="DU138" s="228">
        <f t="shared" ref="DU138:DU201" ca="1" si="292">SUM(CI138:DR138)</f>
        <v>0</v>
      </c>
      <c r="DZ138" s="23">
        <f t="shared" ca="1" si="192"/>
        <v>0</v>
      </c>
      <c r="EA138" s="23">
        <f t="shared" ca="1" si="193"/>
        <v>0</v>
      </c>
      <c r="EB138" s="23">
        <f t="shared" ca="1" si="200"/>
        <v>0</v>
      </c>
      <c r="EC138" s="23">
        <f t="shared" ca="1" si="201"/>
        <v>0</v>
      </c>
      <c r="ED138" s="23">
        <f t="shared" ca="1" si="222"/>
        <v>0</v>
      </c>
      <c r="EE138" s="23">
        <f t="shared" ca="1" si="223"/>
        <v>0</v>
      </c>
      <c r="EF138" s="23">
        <f t="shared" ca="1" si="250"/>
        <v>0</v>
      </c>
      <c r="EG138" s="23">
        <f t="shared" ca="1" si="251"/>
        <v>0</v>
      </c>
      <c r="EH138" s="23">
        <f t="shared" ca="1" si="232"/>
        <v>0</v>
      </c>
      <c r="EI138" s="23">
        <f t="shared" ca="1" si="233"/>
        <v>0</v>
      </c>
      <c r="EJ138" s="23">
        <f t="shared" ca="1" si="246"/>
        <v>0</v>
      </c>
      <c r="EK138" s="23">
        <f t="shared" ca="1" si="247"/>
        <v>0</v>
      </c>
      <c r="EL138" s="23">
        <f t="shared" ca="1" si="256"/>
        <v>0</v>
      </c>
      <c r="EM138" s="23">
        <f t="shared" ca="1" si="257"/>
        <v>0</v>
      </c>
      <c r="EN138" s="228">
        <f t="shared" ca="1" si="276"/>
        <v>0</v>
      </c>
      <c r="EO138" s="93">
        <f t="shared" ca="1" si="277"/>
        <v>0</v>
      </c>
      <c r="EP138" s="93">
        <f t="shared" ca="1" si="278"/>
        <v>0</v>
      </c>
    </row>
    <row r="139" spans="1:146" x14ac:dyDescent="0.2">
      <c r="A139" s="172">
        <f ca="1">VLOOKUP($D139,Curves!$A$2:$I$1700,9)</f>
        <v>6.0958568870407001E-2</v>
      </c>
      <c r="B139" s="86">
        <f t="shared" ca="1" si="261"/>
        <v>0.52022170535783085</v>
      </c>
      <c r="C139" s="86">
        <f t="shared" si="262"/>
        <v>31</v>
      </c>
      <c r="D139" s="139">
        <v>40878</v>
      </c>
      <c r="E139" s="173">
        <f ca="1">VLOOKUP($D139,Curves!$A$2:$H$1700,2)*$B139</f>
        <v>2.4039445004585365</v>
      </c>
      <c r="F139" s="172">
        <f ca="1">VLOOKUP($D139,Curves!$A$2:$H$1700,3)*$B139</f>
        <v>0.27051528678607206</v>
      </c>
      <c r="G139" s="172">
        <f ca="1">VLOOKUP($D139,Curves!$A$2:$H$1700,7)*$B139</f>
        <v>-9.8842124017987865E-2</v>
      </c>
      <c r="H139" s="172">
        <f ca="1">VLOOKUP($D139,Curves!$A$2:$H$1700,5)*$B139</f>
        <v>5.2022170535783088E-3</v>
      </c>
      <c r="I139" s="172">
        <f ca="1">VLOOKUP($D139,Curves!$A$2:$H$1700,4)*$B139</f>
        <v>0</v>
      </c>
      <c r="J139" s="174">
        <f ca="1">VLOOKUP($D139,Curves!$A$2:$H$1700,8)*$B139</f>
        <v>0</v>
      </c>
      <c r="K139" s="172">
        <f t="shared" ca="1" si="263"/>
        <v>20.029583753439024</v>
      </c>
      <c r="L139" s="140">
        <f ca="1">VLOOKUP($D139,Curves!$N$2:$T$2600,2)*$B139</f>
        <v>11.073699331099467</v>
      </c>
      <c r="M139" s="141">
        <f ca="1">VLOOKUP($D139,Curves!$N$2:$T$2600,3)*$B139</f>
        <v>5.5368496655497337</v>
      </c>
      <c r="N139" s="181">
        <f t="shared" ca="1" si="264"/>
        <v>0</v>
      </c>
      <c r="O139" s="182">
        <f t="shared" ca="1" si="265"/>
        <v>0</v>
      </c>
      <c r="P139" s="173">
        <f t="shared" ca="1" si="260"/>
        <v>20.029583753439024</v>
      </c>
      <c r="Q139" s="140">
        <f ca="1">VLOOKUP($D139,Curves!$N$2:$T$2600,4)*$B139</f>
        <v>11.073699331099467</v>
      </c>
      <c r="R139" s="141">
        <f ca="1">VLOOKUP($D139,Curves!$N$2:$T$2600,5)*$B139</f>
        <v>5.5368496655497337</v>
      </c>
      <c r="S139" s="181">
        <f t="shared" ca="1" si="266"/>
        <v>0</v>
      </c>
      <c r="T139" s="182">
        <f t="shared" ca="1" si="267"/>
        <v>0</v>
      </c>
      <c r="U139" s="151">
        <f t="shared" ca="1" si="268"/>
        <v>19.288267823304114</v>
      </c>
      <c r="V139" s="151">
        <f t="shared" ca="1" si="269"/>
        <v>20.068600381340861</v>
      </c>
      <c r="W139" s="151">
        <f t="shared" ca="1" si="270"/>
        <v>20.029583753439024</v>
      </c>
      <c r="X139" s="343">
        <f ca="1">VLOOKUP($D139,[2]CurveFetch!$D$8:$S$13000,16,0)*$B139</f>
        <v>11.073699331099467</v>
      </c>
      <c r="Y139" s="141">
        <f ca="1">VLOOKUP($D139,Curves!$N$2:$T$2600,7)*$B139</f>
        <v>5.5368496655497337</v>
      </c>
      <c r="Z139" s="200">
        <f t="shared" ca="1" si="271"/>
        <v>0</v>
      </c>
      <c r="AA139" s="181">
        <f t="shared" ca="1" si="272"/>
        <v>0</v>
      </c>
      <c r="AB139" s="181">
        <f t="shared" ca="1" si="273"/>
        <v>0</v>
      </c>
      <c r="AC139" s="181">
        <f t="shared" ca="1" si="273"/>
        <v>0</v>
      </c>
      <c r="AD139" s="181">
        <f t="shared" ca="1" si="274"/>
        <v>0</v>
      </c>
      <c r="AE139" s="182">
        <f t="shared" ca="1" si="275"/>
        <v>0</v>
      </c>
      <c r="AF139" s="23">
        <f t="shared" ca="1" si="176"/>
        <v>0</v>
      </c>
      <c r="AG139" s="23">
        <f t="shared" ca="1" si="177"/>
        <v>0</v>
      </c>
      <c r="AH139" s="23">
        <f t="shared" ca="1" si="194"/>
        <v>0</v>
      </c>
      <c r="AI139" s="23">
        <f t="shared" ca="1" si="195"/>
        <v>0</v>
      </c>
      <c r="AJ139" s="23">
        <f t="shared" ca="1" si="206"/>
        <v>0</v>
      </c>
      <c r="AK139" s="23">
        <f t="shared" ca="1" si="207"/>
        <v>0</v>
      </c>
      <c r="AL139" s="23">
        <f t="shared" ca="1" si="216"/>
        <v>0</v>
      </c>
      <c r="AM139" s="23">
        <f t="shared" ca="1" si="217"/>
        <v>0</v>
      </c>
      <c r="AN139" s="23">
        <f t="shared" ca="1" si="224"/>
        <v>0</v>
      </c>
      <c r="AO139" s="23">
        <f t="shared" ca="1" si="225"/>
        <v>0</v>
      </c>
      <c r="AP139" s="23">
        <f t="shared" ca="1" si="218"/>
        <v>0</v>
      </c>
      <c r="AQ139" s="23">
        <f t="shared" ca="1" si="219"/>
        <v>0</v>
      </c>
      <c r="AR139" s="23">
        <f t="shared" ca="1" si="228"/>
        <v>0</v>
      </c>
      <c r="AS139" s="23">
        <f t="shared" ca="1" si="229"/>
        <v>0</v>
      </c>
      <c r="AT139" s="23">
        <f t="shared" ca="1" si="248"/>
        <v>0</v>
      </c>
      <c r="AU139" s="23">
        <f t="shared" ca="1" si="249"/>
        <v>0</v>
      </c>
      <c r="AV139" s="228">
        <f t="shared" ca="1" si="279"/>
        <v>0</v>
      </c>
      <c r="AW139" s="26">
        <f t="shared" ca="1" si="280"/>
        <v>0</v>
      </c>
      <c r="AX139" s="228">
        <f t="shared" ca="1" si="281"/>
        <v>0</v>
      </c>
      <c r="AY139" s="23">
        <f t="shared" ca="1" si="170"/>
        <v>0</v>
      </c>
      <c r="AZ139" s="23">
        <f t="shared" ca="1" si="171"/>
        <v>0</v>
      </c>
      <c r="BA139" s="23">
        <f t="shared" ca="1" si="178"/>
        <v>0</v>
      </c>
      <c r="BB139" s="23">
        <f t="shared" ca="1" si="179"/>
        <v>0</v>
      </c>
      <c r="BC139" s="23">
        <f t="shared" ca="1" si="172"/>
        <v>0</v>
      </c>
      <c r="BD139" s="23">
        <f t="shared" ca="1" si="173"/>
        <v>0</v>
      </c>
      <c r="BE139" s="23">
        <f t="shared" ca="1" si="180"/>
        <v>0</v>
      </c>
      <c r="BF139" s="23">
        <f t="shared" ca="1" si="181"/>
        <v>0</v>
      </c>
      <c r="BG139" s="23">
        <f t="shared" ca="1" si="186"/>
        <v>0</v>
      </c>
      <c r="BH139" s="23">
        <f t="shared" ca="1" si="187"/>
        <v>0</v>
      </c>
      <c r="BI139" s="23">
        <f t="shared" ca="1" si="202"/>
        <v>0</v>
      </c>
      <c r="BJ139" s="23">
        <f t="shared" ca="1" si="203"/>
        <v>0</v>
      </c>
      <c r="BK139" s="23">
        <f t="shared" ca="1" si="204"/>
        <v>0</v>
      </c>
      <c r="BL139" s="23">
        <f t="shared" ca="1" si="205"/>
        <v>0</v>
      </c>
      <c r="BM139" s="23">
        <f t="shared" ca="1" si="208"/>
        <v>0</v>
      </c>
      <c r="BN139" s="23">
        <f t="shared" ca="1" si="209"/>
        <v>0</v>
      </c>
      <c r="BO139" s="23">
        <f t="shared" ca="1" si="226"/>
        <v>0</v>
      </c>
      <c r="BP139" s="23">
        <f t="shared" ca="1" si="227"/>
        <v>0</v>
      </c>
      <c r="BQ139" s="23">
        <f t="shared" ca="1" si="236"/>
        <v>0</v>
      </c>
      <c r="BR139" s="23">
        <f t="shared" ca="1" si="237"/>
        <v>0</v>
      </c>
      <c r="BS139" s="23">
        <f t="shared" ca="1" si="252"/>
        <v>0</v>
      </c>
      <c r="BT139" s="23">
        <f t="shared" ca="1" si="253"/>
        <v>0</v>
      </c>
      <c r="BU139" s="23">
        <f t="shared" ca="1" si="254"/>
        <v>0</v>
      </c>
      <c r="BV139" s="23">
        <f t="shared" ca="1" si="255"/>
        <v>0</v>
      </c>
      <c r="BW139" s="389">
        <f t="shared" ca="1" si="282"/>
        <v>0</v>
      </c>
      <c r="BX139" s="224">
        <f t="shared" ca="1" si="283"/>
        <v>0</v>
      </c>
      <c r="BY139" s="93">
        <f t="shared" ca="1" si="284"/>
        <v>0</v>
      </c>
      <c r="BZ139" s="23">
        <f t="shared" ca="1" si="184"/>
        <v>0</v>
      </c>
      <c r="CA139" s="23">
        <f t="shared" ca="1" si="185"/>
        <v>0</v>
      </c>
      <c r="CB139" s="23">
        <f t="shared" ca="1" si="210"/>
        <v>0</v>
      </c>
      <c r="CC139" s="23">
        <f t="shared" ca="1" si="211"/>
        <v>0</v>
      </c>
      <c r="CD139" s="23">
        <f t="shared" ca="1" si="240"/>
        <v>0</v>
      </c>
      <c r="CE139" s="23">
        <f t="shared" ca="1" si="241"/>
        <v>0</v>
      </c>
      <c r="CF139" s="228">
        <f t="shared" ca="1" si="285"/>
        <v>0</v>
      </c>
      <c r="CG139" s="224">
        <f t="shared" ca="1" si="286"/>
        <v>0</v>
      </c>
      <c r="CH139" s="228">
        <f t="shared" ca="1" si="287"/>
        <v>0</v>
      </c>
      <c r="CI139" s="23">
        <f t="shared" ca="1" si="288"/>
        <v>0</v>
      </c>
      <c r="CJ139" s="23">
        <f t="shared" ca="1" si="289"/>
        <v>0</v>
      </c>
      <c r="CK139" s="23">
        <f t="shared" ca="1" si="168"/>
        <v>0</v>
      </c>
      <c r="CL139" s="23">
        <f t="shared" ca="1" si="169"/>
        <v>0</v>
      </c>
      <c r="CM139" s="23">
        <f t="shared" ca="1" si="174"/>
        <v>0</v>
      </c>
      <c r="CN139" s="23">
        <f t="shared" ca="1" si="175"/>
        <v>0</v>
      </c>
      <c r="CO139" s="23">
        <f t="shared" ca="1" si="182"/>
        <v>0</v>
      </c>
      <c r="CP139" s="23">
        <f t="shared" ca="1" si="183"/>
        <v>0</v>
      </c>
      <c r="CQ139" s="23">
        <f t="shared" ca="1" si="188"/>
        <v>0</v>
      </c>
      <c r="CR139" s="23">
        <f t="shared" ca="1" si="189"/>
        <v>0</v>
      </c>
      <c r="CS139" s="23">
        <f t="shared" ca="1" si="190"/>
        <v>0</v>
      </c>
      <c r="CT139" s="23">
        <f t="shared" ca="1" si="191"/>
        <v>0</v>
      </c>
      <c r="CU139" s="23">
        <f t="shared" ca="1" si="196"/>
        <v>0</v>
      </c>
      <c r="CV139" s="23">
        <f t="shared" ca="1" si="197"/>
        <v>0</v>
      </c>
      <c r="CW139" s="23">
        <f t="shared" ca="1" si="234"/>
        <v>0</v>
      </c>
      <c r="CX139" s="23">
        <f t="shared" ca="1" si="235"/>
        <v>0</v>
      </c>
      <c r="CY139" s="23">
        <f t="shared" ca="1" si="198"/>
        <v>0</v>
      </c>
      <c r="CZ139" s="23">
        <f t="shared" ca="1" si="199"/>
        <v>0</v>
      </c>
      <c r="DA139" s="23">
        <f t="shared" ca="1" si="212"/>
        <v>0</v>
      </c>
      <c r="DB139" s="23">
        <f t="shared" ca="1" si="213"/>
        <v>0</v>
      </c>
      <c r="DC139" s="23"/>
      <c r="DD139" s="23"/>
      <c r="DE139" s="23">
        <f t="shared" ca="1" si="214"/>
        <v>0</v>
      </c>
      <c r="DF139" s="23">
        <f t="shared" ca="1" si="215"/>
        <v>0</v>
      </c>
      <c r="DG139" s="23">
        <f t="shared" ca="1" si="220"/>
        <v>0</v>
      </c>
      <c r="DH139" s="23">
        <f t="shared" ca="1" si="221"/>
        <v>0</v>
      </c>
      <c r="DI139" s="23">
        <f t="shared" ca="1" si="230"/>
        <v>0</v>
      </c>
      <c r="DJ139" s="23">
        <f t="shared" ca="1" si="231"/>
        <v>0</v>
      </c>
      <c r="DK139" s="23">
        <f t="shared" ca="1" si="238"/>
        <v>0</v>
      </c>
      <c r="DL139" s="23">
        <f t="shared" ca="1" si="239"/>
        <v>0</v>
      </c>
      <c r="DM139" s="23">
        <f t="shared" ca="1" si="242"/>
        <v>0</v>
      </c>
      <c r="DN139" s="23">
        <f t="shared" ca="1" si="243"/>
        <v>0</v>
      </c>
      <c r="DO139" s="23">
        <f t="shared" ca="1" si="244"/>
        <v>0</v>
      </c>
      <c r="DP139" s="23">
        <f t="shared" ca="1" si="245"/>
        <v>0</v>
      </c>
      <c r="DQ139" s="23">
        <f t="shared" ca="1" si="258"/>
        <v>0</v>
      </c>
      <c r="DR139" s="23">
        <f t="shared" ca="1" si="259"/>
        <v>0</v>
      </c>
      <c r="DS139" s="228">
        <f t="shared" ca="1" si="290"/>
        <v>0</v>
      </c>
      <c r="DT139" s="93">
        <f t="shared" ca="1" si="291"/>
        <v>0</v>
      </c>
      <c r="DU139" s="228">
        <f t="shared" ca="1" si="292"/>
        <v>0</v>
      </c>
      <c r="DZ139" s="23">
        <f t="shared" ca="1" si="192"/>
        <v>0</v>
      </c>
      <c r="EA139" s="23">
        <f t="shared" ca="1" si="193"/>
        <v>0</v>
      </c>
      <c r="EB139" s="23">
        <f t="shared" ca="1" si="200"/>
        <v>0</v>
      </c>
      <c r="EC139" s="23">
        <f t="shared" ca="1" si="201"/>
        <v>0</v>
      </c>
      <c r="ED139" s="23">
        <f t="shared" ca="1" si="222"/>
        <v>0</v>
      </c>
      <c r="EE139" s="23">
        <f t="shared" ca="1" si="223"/>
        <v>0</v>
      </c>
      <c r="EF139" s="23">
        <f t="shared" ca="1" si="250"/>
        <v>0</v>
      </c>
      <c r="EG139" s="23">
        <f t="shared" ca="1" si="251"/>
        <v>0</v>
      </c>
      <c r="EH139" s="23">
        <f t="shared" ca="1" si="232"/>
        <v>0</v>
      </c>
      <c r="EI139" s="23">
        <f t="shared" ca="1" si="233"/>
        <v>0</v>
      </c>
      <c r="EJ139" s="23">
        <f t="shared" ca="1" si="246"/>
        <v>0</v>
      </c>
      <c r="EK139" s="23">
        <f t="shared" ca="1" si="247"/>
        <v>0</v>
      </c>
      <c r="EL139" s="23">
        <f t="shared" ca="1" si="256"/>
        <v>0</v>
      </c>
      <c r="EM139" s="23">
        <f t="shared" ca="1" si="257"/>
        <v>0</v>
      </c>
      <c r="EN139" s="228">
        <f t="shared" ca="1" si="276"/>
        <v>0</v>
      </c>
      <c r="EO139" s="93">
        <f t="shared" ca="1" si="277"/>
        <v>0</v>
      </c>
      <c r="EP139" s="93">
        <f t="shared" ca="1" si="278"/>
        <v>0</v>
      </c>
    </row>
    <row r="140" spans="1:146" x14ac:dyDescent="0.2">
      <c r="A140" s="172">
        <f ca="1">VLOOKUP($D140,Curves!$A$2:$I$1700,9)</f>
        <v>6.0985223639609003E-2</v>
      </c>
      <c r="B140" s="86">
        <f t="shared" ca="1" si="261"/>
        <v>0.51743033688961981</v>
      </c>
      <c r="C140" s="86">
        <f t="shared" si="262"/>
        <v>31</v>
      </c>
      <c r="D140" s="139">
        <v>40909</v>
      </c>
      <c r="E140" s="173">
        <f ca="1">VLOOKUP($D140,Curves!$A$2:$H$1700,2)*$B140</f>
        <v>2.4681427069634863</v>
      </c>
      <c r="F140" s="172">
        <f ca="1">VLOOKUP($D140,Curves!$A$2:$H$1700,3)*$B140</f>
        <v>0.26906377518260233</v>
      </c>
      <c r="G140" s="172">
        <f ca="1">VLOOKUP($D140,Curves!$A$2:$H$1700,7)*$B140</f>
        <v>-9.8311764009027761E-2</v>
      </c>
      <c r="H140" s="172">
        <f ca="1">VLOOKUP($D140,Curves!$A$2:$H$1700,5)*$B140</f>
        <v>5.1743033688961982E-3</v>
      </c>
      <c r="I140" s="172">
        <f ca="1">VLOOKUP($D140,Curves!$A$2:$H$1700,4)*$B140</f>
        <v>0</v>
      </c>
      <c r="J140" s="174">
        <f ca="1">VLOOKUP($D140,Curves!$A$2:$H$1700,8)*$B140</f>
        <v>0</v>
      </c>
      <c r="K140" s="172">
        <f t="shared" ca="1" si="263"/>
        <v>20.511070302226148</v>
      </c>
      <c r="L140" s="140">
        <f ca="1">VLOOKUP($D140,Curves!$N$2:$T$2600,2)*$B140</f>
        <v>27.577018977902867</v>
      </c>
      <c r="M140" s="141">
        <f ca="1">VLOOKUP($D140,Curves!$N$2:$T$2600,3)*$B140</f>
        <v>13.788509488951433</v>
      </c>
      <c r="N140" s="181">
        <f t="shared" ca="1" si="264"/>
        <v>1</v>
      </c>
      <c r="O140" s="182">
        <f t="shared" ca="1" si="265"/>
        <v>0</v>
      </c>
      <c r="P140" s="173">
        <f t="shared" ca="1" si="260"/>
        <v>20.511070302226148</v>
      </c>
      <c r="Q140" s="140">
        <f ca="1">VLOOKUP($D140,Curves!$N$2:$T$2600,4)*$B140</f>
        <v>27.577018977902867</v>
      </c>
      <c r="R140" s="141">
        <f ca="1">VLOOKUP($D140,Curves!$N$2:$T$2600,5)*$B140</f>
        <v>13.788509488951433</v>
      </c>
      <c r="S140" s="181">
        <f t="shared" ca="1" si="266"/>
        <v>1</v>
      </c>
      <c r="T140" s="182">
        <f t="shared" ca="1" si="267"/>
        <v>0</v>
      </c>
      <c r="U140" s="151">
        <f t="shared" ca="1" si="268"/>
        <v>19.773732072158438</v>
      </c>
      <c r="V140" s="151">
        <f t="shared" ca="1" si="269"/>
        <v>20.549877577492868</v>
      </c>
      <c r="W140" s="151">
        <f t="shared" ca="1" si="270"/>
        <v>20.511070302226148</v>
      </c>
      <c r="X140" s="343">
        <f ca="1">VLOOKUP($D140,[2]CurveFetch!$D$8:$S$13000,16,0)*$B140</f>
        <v>27.577018977902867</v>
      </c>
      <c r="Y140" s="141">
        <f ca="1">VLOOKUP($D140,Curves!$N$2:$T$2600,7)*$B140</f>
        <v>13.788509488951433</v>
      </c>
      <c r="Z140" s="200">
        <f t="shared" ca="1" si="271"/>
        <v>1</v>
      </c>
      <c r="AA140" s="181">
        <f t="shared" ca="1" si="272"/>
        <v>0</v>
      </c>
      <c r="AB140" s="181">
        <f t="shared" ca="1" si="273"/>
        <v>1</v>
      </c>
      <c r="AC140" s="181">
        <f t="shared" ca="1" si="273"/>
        <v>1</v>
      </c>
      <c r="AD140" s="181">
        <f t="shared" ca="1" si="274"/>
        <v>1</v>
      </c>
      <c r="AE140" s="182">
        <f t="shared" ca="1" si="275"/>
        <v>0</v>
      </c>
      <c r="AF140" s="23">
        <f t="shared" ca="1" si="176"/>
        <v>5880</v>
      </c>
      <c r="AG140" s="23">
        <f t="shared" ca="1" si="177"/>
        <v>0</v>
      </c>
      <c r="AH140" s="23">
        <f t="shared" ca="1" si="194"/>
        <v>48000</v>
      </c>
      <c r="AI140" s="23">
        <f t="shared" ca="1" si="195"/>
        <v>0</v>
      </c>
      <c r="AJ140" s="23">
        <f t="shared" ca="1" si="206"/>
        <v>54000</v>
      </c>
      <c r="AK140" s="23">
        <f t="shared" ca="1" si="207"/>
        <v>0</v>
      </c>
      <c r="AL140" s="23">
        <f t="shared" ca="1" si="216"/>
        <v>60000</v>
      </c>
      <c r="AM140" s="23">
        <f t="shared" ca="1" si="217"/>
        <v>0</v>
      </c>
      <c r="AN140" s="23">
        <f t="shared" ca="1" si="224"/>
        <v>60000</v>
      </c>
      <c r="AO140" s="23">
        <f t="shared" ca="1" si="225"/>
        <v>0</v>
      </c>
      <c r="AP140" s="23">
        <f t="shared" ca="1" si="218"/>
        <v>86400</v>
      </c>
      <c r="AQ140" s="23">
        <f t="shared" ca="1" si="219"/>
        <v>0</v>
      </c>
      <c r="AR140" s="23">
        <f t="shared" ca="1" si="228"/>
        <v>61200</v>
      </c>
      <c r="AS140" s="23">
        <f t="shared" ca="1" si="229"/>
        <v>0</v>
      </c>
      <c r="AT140" s="23">
        <f t="shared" ca="1" si="248"/>
        <v>132000</v>
      </c>
      <c r="AU140" s="23">
        <f t="shared" ca="1" si="249"/>
        <v>0</v>
      </c>
      <c r="AV140" s="228">
        <f t="shared" ca="1" si="279"/>
        <v>152280</v>
      </c>
      <c r="AW140" s="26">
        <f t="shared" ca="1" si="280"/>
        <v>447480</v>
      </c>
      <c r="AX140" s="228">
        <f t="shared" ca="1" si="281"/>
        <v>507480</v>
      </c>
      <c r="AY140" s="23">
        <f t="shared" ca="1" si="170"/>
        <v>62400</v>
      </c>
      <c r="AZ140" s="23">
        <f t="shared" ca="1" si="171"/>
        <v>0</v>
      </c>
      <c r="BA140" s="23">
        <f t="shared" ca="1" si="178"/>
        <v>60000</v>
      </c>
      <c r="BB140" s="23">
        <f t="shared" ca="1" si="179"/>
        <v>0</v>
      </c>
      <c r="BC140" s="23">
        <f t="shared" ca="1" si="172"/>
        <v>10560</v>
      </c>
      <c r="BD140" s="23">
        <f t="shared" ca="1" si="173"/>
        <v>0</v>
      </c>
      <c r="BE140" s="23">
        <f t="shared" ca="1" si="180"/>
        <v>6120</v>
      </c>
      <c r="BF140" s="23">
        <f t="shared" ca="1" si="181"/>
        <v>0</v>
      </c>
      <c r="BG140" s="23">
        <f t="shared" ca="1" si="186"/>
        <v>20400</v>
      </c>
      <c r="BH140" s="23">
        <f t="shared" ca="1" si="187"/>
        <v>0</v>
      </c>
      <c r="BI140" s="23">
        <f t="shared" ca="1" si="202"/>
        <v>105600</v>
      </c>
      <c r="BJ140" s="23">
        <f t="shared" ca="1" si="203"/>
        <v>0</v>
      </c>
      <c r="BK140" s="23">
        <f t="shared" ca="1" si="204"/>
        <v>127200</v>
      </c>
      <c r="BL140" s="23">
        <f t="shared" ca="1" si="205"/>
        <v>0</v>
      </c>
      <c r="BM140" s="23">
        <f t="shared" ca="1" si="208"/>
        <v>60000</v>
      </c>
      <c r="BN140" s="23">
        <f t="shared" ca="1" si="209"/>
        <v>0</v>
      </c>
      <c r="BO140" s="23">
        <f t="shared" ca="1" si="226"/>
        <v>63600</v>
      </c>
      <c r="BP140" s="23">
        <f t="shared" ca="1" si="227"/>
        <v>0</v>
      </c>
      <c r="BQ140" s="23">
        <f t="shared" ca="1" si="236"/>
        <v>62400</v>
      </c>
      <c r="BR140" s="23">
        <f t="shared" ca="1" si="237"/>
        <v>0</v>
      </c>
      <c r="BS140" s="23">
        <f t="shared" ca="1" si="252"/>
        <v>132000</v>
      </c>
      <c r="BT140" s="23">
        <f t="shared" ca="1" si="253"/>
        <v>0</v>
      </c>
      <c r="BU140" s="23">
        <f t="shared" ca="1" si="254"/>
        <v>120000</v>
      </c>
      <c r="BV140" s="23">
        <f t="shared" ca="1" si="255"/>
        <v>0</v>
      </c>
      <c r="BW140" s="389">
        <f t="shared" ca="1" si="282"/>
        <v>371880</v>
      </c>
      <c r="BX140" s="224">
        <f t="shared" ca="1" si="283"/>
        <v>623880</v>
      </c>
      <c r="BY140" s="93">
        <f t="shared" ca="1" si="284"/>
        <v>830280</v>
      </c>
      <c r="BZ140" s="23">
        <f t="shared" ca="1" si="184"/>
        <v>125760</v>
      </c>
      <c r="CA140" s="23">
        <f t="shared" ca="1" si="185"/>
        <v>0</v>
      </c>
      <c r="CB140" s="23">
        <f t="shared" ca="1" si="210"/>
        <v>115200</v>
      </c>
      <c r="CC140" s="23">
        <f t="shared" ca="1" si="211"/>
        <v>0</v>
      </c>
      <c r="CD140" s="23">
        <f t="shared" ca="1" si="240"/>
        <v>120000</v>
      </c>
      <c r="CE140" s="23">
        <f t="shared" ca="1" si="241"/>
        <v>0</v>
      </c>
      <c r="CF140" s="228">
        <f t="shared" ca="1" si="285"/>
        <v>125760</v>
      </c>
      <c r="CG140" s="224">
        <f t="shared" ca="1" si="286"/>
        <v>240960</v>
      </c>
      <c r="CH140" s="228">
        <f t="shared" ca="1" si="287"/>
        <v>360960</v>
      </c>
      <c r="CI140" s="23">
        <f t="shared" ca="1" si="288"/>
        <v>65400</v>
      </c>
      <c r="CJ140" s="23">
        <f t="shared" ca="1" si="289"/>
        <v>32700</v>
      </c>
      <c r="CK140" s="23">
        <f t="shared" ref="CK140:CK203" ca="1" si="293">$CK$7*$J$2*$J$5*$AB140</f>
        <v>62400</v>
      </c>
      <c r="CL140" s="23">
        <f t="shared" ref="CL140:CL203" ca="1" si="294">$CK$7*$J$3*$J$5*$AC140</f>
        <v>31200</v>
      </c>
      <c r="CM140" s="23">
        <f t="shared" ca="1" si="174"/>
        <v>60000</v>
      </c>
      <c r="CN140" s="23">
        <f t="shared" ca="1" si="175"/>
        <v>30000</v>
      </c>
      <c r="CO140" s="23">
        <f t="shared" ca="1" si="182"/>
        <v>8400</v>
      </c>
      <c r="CP140" s="23">
        <f t="shared" ca="1" si="183"/>
        <v>4200</v>
      </c>
      <c r="CQ140" s="23">
        <f t="shared" ca="1" si="188"/>
        <v>27000</v>
      </c>
      <c r="CR140" s="23">
        <f t="shared" ca="1" si="189"/>
        <v>13500</v>
      </c>
      <c r="CS140" s="23">
        <f t="shared" ca="1" si="190"/>
        <v>15600</v>
      </c>
      <c r="CT140" s="23">
        <f t="shared" ca="1" si="191"/>
        <v>7800</v>
      </c>
      <c r="CU140" s="23">
        <f t="shared" ca="1" si="196"/>
        <v>42000</v>
      </c>
      <c r="CV140" s="23">
        <f t="shared" ca="1" si="197"/>
        <v>21000</v>
      </c>
      <c r="CW140" s="23">
        <f t="shared" ca="1" si="234"/>
        <v>63600</v>
      </c>
      <c r="CX140" s="23">
        <f t="shared" ca="1" si="235"/>
        <v>31800</v>
      </c>
      <c r="CY140" s="23">
        <f t="shared" ca="1" si="198"/>
        <v>72000</v>
      </c>
      <c r="CZ140" s="23">
        <f t="shared" ca="1" si="199"/>
        <v>36000</v>
      </c>
      <c r="DA140" s="23">
        <f t="shared" ca="1" si="212"/>
        <v>99000</v>
      </c>
      <c r="DB140" s="23">
        <f t="shared" ca="1" si="213"/>
        <v>49500</v>
      </c>
      <c r="DC140" s="23"/>
      <c r="DD140" s="23"/>
      <c r="DE140" s="23">
        <f t="shared" ca="1" si="214"/>
        <v>240000</v>
      </c>
      <c r="DF140" s="23">
        <f t="shared" ca="1" si="215"/>
        <v>120000</v>
      </c>
      <c r="DG140" s="23">
        <f t="shared" ca="1" si="220"/>
        <v>120000</v>
      </c>
      <c r="DH140" s="23">
        <f t="shared" ca="1" si="221"/>
        <v>60000</v>
      </c>
      <c r="DI140" s="23">
        <f t="shared" ca="1" si="230"/>
        <v>127200</v>
      </c>
      <c r="DJ140" s="23">
        <f t="shared" ca="1" si="231"/>
        <v>63600</v>
      </c>
      <c r="DK140" s="23">
        <f t="shared" ca="1" si="238"/>
        <v>63600</v>
      </c>
      <c r="DL140" s="23">
        <f t="shared" ca="1" si="239"/>
        <v>31800</v>
      </c>
      <c r="DM140" s="23">
        <f t="shared" ca="1" si="242"/>
        <v>150000</v>
      </c>
      <c r="DN140" s="23">
        <f t="shared" ca="1" si="243"/>
        <v>75000</v>
      </c>
      <c r="DO140" s="23">
        <f t="shared" ca="1" si="244"/>
        <v>66000</v>
      </c>
      <c r="DP140" s="23">
        <f t="shared" ca="1" si="245"/>
        <v>33000</v>
      </c>
      <c r="DQ140" s="23">
        <f t="shared" ca="1" si="258"/>
        <v>129600</v>
      </c>
      <c r="DR140" s="23">
        <f t="shared" ca="1" si="259"/>
        <v>64800</v>
      </c>
      <c r="DS140" s="228">
        <f t="shared" ca="1" si="290"/>
        <v>610200</v>
      </c>
      <c r="DT140" s="93">
        <f t="shared" ca="1" si="291"/>
        <v>1450800</v>
      </c>
      <c r="DU140" s="228">
        <f t="shared" ca="1" si="292"/>
        <v>2117700</v>
      </c>
      <c r="DZ140" s="23">
        <f t="shared" ca="1" si="192"/>
        <v>60000</v>
      </c>
      <c r="EA140" s="23">
        <f t="shared" ca="1" si="193"/>
        <v>30000</v>
      </c>
      <c r="EB140" s="23">
        <f t="shared" ca="1" si="200"/>
        <v>26400</v>
      </c>
      <c r="EC140" s="23">
        <f t="shared" ca="1" si="201"/>
        <v>13200</v>
      </c>
      <c r="ED140" s="23">
        <f t="shared" ca="1" si="222"/>
        <v>120000</v>
      </c>
      <c r="EE140" s="23">
        <f t="shared" ca="1" si="223"/>
        <v>60000</v>
      </c>
      <c r="EF140" s="23">
        <f t="shared" ca="1" si="250"/>
        <v>168000</v>
      </c>
      <c r="EG140" s="23">
        <f t="shared" ca="1" si="251"/>
        <v>84000</v>
      </c>
      <c r="EH140" s="23">
        <f t="shared" ca="1" si="232"/>
        <v>60000</v>
      </c>
      <c r="EI140" s="23">
        <f t="shared" ca="1" si="233"/>
        <v>30000</v>
      </c>
      <c r="EJ140" s="23">
        <f t="shared" ca="1" si="246"/>
        <v>60000</v>
      </c>
      <c r="EK140" s="23">
        <f t="shared" ca="1" si="247"/>
        <v>30000</v>
      </c>
      <c r="EL140" s="23">
        <f t="shared" ca="1" si="256"/>
        <v>120000</v>
      </c>
      <c r="EM140" s="23">
        <f t="shared" ca="1" si="257"/>
        <v>60000</v>
      </c>
      <c r="EN140" s="228">
        <f t="shared" ca="1" si="276"/>
        <v>39600</v>
      </c>
      <c r="EO140" s="93">
        <f t="shared" ca="1" si="277"/>
        <v>489600</v>
      </c>
      <c r="EP140" s="93">
        <f t="shared" ca="1" si="278"/>
        <v>921600</v>
      </c>
    </row>
    <row r="141" spans="1:146" x14ac:dyDescent="0.2">
      <c r="A141" s="172">
        <f ca="1">VLOOKUP($D141,Curves!$A$2:$I$1700,9)</f>
        <v>6.1011878409047003E-2</v>
      </c>
      <c r="B141" s="86">
        <f t="shared" ca="1" si="261"/>
        <v>0.51465168835953745</v>
      </c>
      <c r="C141" s="86">
        <f t="shared" si="262"/>
        <v>29</v>
      </c>
      <c r="D141" s="139">
        <v>40940</v>
      </c>
      <c r="E141" s="173">
        <f ca="1">VLOOKUP($D141,Curves!$A$2:$H$1700,2)*$B141</f>
        <v>2.4003354745088825</v>
      </c>
      <c r="F141" s="172">
        <f ca="1">VLOOKUP($D141,Curves!$A$2:$H$1700,3)*$B141</f>
        <v>0.26761887794695949</v>
      </c>
      <c r="G141" s="172">
        <f ca="1">VLOOKUP($D141,Curves!$A$2:$H$1700,7)*$B141</f>
        <v>-9.7783820788312117E-2</v>
      </c>
      <c r="H141" s="172">
        <f ca="1">VLOOKUP($D141,Curves!$A$2:$H$1700,5)*$B141</f>
        <v>5.1465168835953742E-3</v>
      </c>
      <c r="I141" s="172">
        <f ca="1">VLOOKUP($D141,Curves!$A$2:$H$1700,4)*$B141</f>
        <v>0</v>
      </c>
      <c r="J141" s="174">
        <f ca="1">VLOOKUP($D141,Curves!$A$2:$H$1700,8)*$B141</f>
        <v>0</v>
      </c>
      <c r="K141" s="172">
        <f t="shared" ca="1" si="263"/>
        <v>20.002516058816617</v>
      </c>
      <c r="L141" s="140">
        <f ca="1">VLOOKUP($D141,Curves!$N$2:$T$2600,2)*$B141</f>
        <v>22.28241096438337</v>
      </c>
      <c r="M141" s="141">
        <f ca="1">VLOOKUP($D141,Curves!$N$2:$T$2600,3)*$B141</f>
        <v>11.141205482191685</v>
      </c>
      <c r="N141" s="181">
        <f t="shared" ca="1" si="264"/>
        <v>1</v>
      </c>
      <c r="O141" s="182">
        <f t="shared" ca="1" si="265"/>
        <v>0</v>
      </c>
      <c r="P141" s="173">
        <f t="shared" ca="1" si="260"/>
        <v>20.002516058816617</v>
      </c>
      <c r="Q141" s="140">
        <f ca="1">VLOOKUP($D141,Curves!$N$2:$T$2600,4)*$B141</f>
        <v>22.28241096438337</v>
      </c>
      <c r="R141" s="141">
        <f ca="1">VLOOKUP($D141,Curves!$N$2:$T$2600,5)*$B141</f>
        <v>11.141205482191685</v>
      </c>
      <c r="S141" s="181">
        <f t="shared" ca="1" si="266"/>
        <v>1</v>
      </c>
      <c r="T141" s="182">
        <f t="shared" ca="1" si="267"/>
        <v>0</v>
      </c>
      <c r="U141" s="151">
        <f t="shared" ca="1" si="268"/>
        <v>19.269137402904278</v>
      </c>
      <c r="V141" s="151">
        <f t="shared" ca="1" si="269"/>
        <v>20.041114935443584</v>
      </c>
      <c r="W141" s="151">
        <f t="shared" ca="1" si="270"/>
        <v>20.002516058816617</v>
      </c>
      <c r="X141" s="343">
        <f ca="1">VLOOKUP($D141,[2]CurveFetch!$D$8:$S$13000,16,0)*$B141</f>
        <v>22.28241096438337</v>
      </c>
      <c r="Y141" s="141">
        <f ca="1">VLOOKUP($D141,Curves!$N$2:$T$2600,7)*$B141</f>
        <v>11.141205482191685</v>
      </c>
      <c r="Z141" s="200">
        <f t="shared" ca="1" si="271"/>
        <v>1</v>
      </c>
      <c r="AA141" s="181">
        <f t="shared" ca="1" si="272"/>
        <v>0</v>
      </c>
      <c r="AB141" s="181">
        <f t="shared" ca="1" si="273"/>
        <v>1</v>
      </c>
      <c r="AC141" s="181">
        <f t="shared" ca="1" si="273"/>
        <v>1</v>
      </c>
      <c r="AD141" s="181">
        <f t="shared" ca="1" si="274"/>
        <v>1</v>
      </c>
      <c r="AE141" s="182">
        <f t="shared" ca="1" si="275"/>
        <v>0</v>
      </c>
      <c r="AF141" s="23">
        <f t="shared" ca="1" si="176"/>
        <v>5880</v>
      </c>
      <c r="AG141" s="23">
        <f t="shared" ca="1" si="177"/>
        <v>0</v>
      </c>
      <c r="AH141" s="23">
        <f t="shared" ca="1" si="194"/>
        <v>48000</v>
      </c>
      <c r="AI141" s="23">
        <f t="shared" ca="1" si="195"/>
        <v>0</v>
      </c>
      <c r="AJ141" s="23">
        <f t="shared" ca="1" si="206"/>
        <v>54000</v>
      </c>
      <c r="AK141" s="23">
        <f t="shared" ca="1" si="207"/>
        <v>0</v>
      </c>
      <c r="AL141" s="23">
        <f t="shared" ca="1" si="216"/>
        <v>60000</v>
      </c>
      <c r="AM141" s="23">
        <f t="shared" ca="1" si="217"/>
        <v>0</v>
      </c>
      <c r="AN141" s="23">
        <f t="shared" ca="1" si="224"/>
        <v>60000</v>
      </c>
      <c r="AO141" s="23">
        <f t="shared" ca="1" si="225"/>
        <v>0</v>
      </c>
      <c r="AP141" s="23">
        <f t="shared" ca="1" si="218"/>
        <v>86400</v>
      </c>
      <c r="AQ141" s="23">
        <f t="shared" ca="1" si="219"/>
        <v>0</v>
      </c>
      <c r="AR141" s="23">
        <f t="shared" ca="1" si="228"/>
        <v>61200</v>
      </c>
      <c r="AS141" s="23">
        <f t="shared" ca="1" si="229"/>
        <v>0</v>
      </c>
      <c r="AT141" s="23">
        <f t="shared" ca="1" si="248"/>
        <v>132000</v>
      </c>
      <c r="AU141" s="23">
        <f t="shared" ca="1" si="249"/>
        <v>0</v>
      </c>
      <c r="AV141" s="228">
        <f t="shared" ca="1" si="279"/>
        <v>152280</v>
      </c>
      <c r="AW141" s="26">
        <f t="shared" ca="1" si="280"/>
        <v>447480</v>
      </c>
      <c r="AX141" s="228">
        <f t="shared" ca="1" si="281"/>
        <v>507480</v>
      </c>
      <c r="AY141" s="23">
        <f t="shared" ref="AY141:AY204" ca="1" si="295">$AY$7*$J$2*$J$5*$S141</f>
        <v>62400</v>
      </c>
      <c r="AZ141" s="23">
        <f t="shared" ref="AZ141:AZ204" ca="1" si="296">$AY$7*$J$3*$J$5*$T141</f>
        <v>0</v>
      </c>
      <c r="BA141" s="23">
        <f t="shared" ca="1" si="178"/>
        <v>60000</v>
      </c>
      <c r="BB141" s="23">
        <f t="shared" ca="1" si="179"/>
        <v>0</v>
      </c>
      <c r="BC141" s="23">
        <f t="shared" ref="BC141:BC204" ca="1" si="297">$BC$7*$J$2*$J$5*$S141</f>
        <v>10560</v>
      </c>
      <c r="BD141" s="23">
        <f t="shared" ref="BD141:BD204" ca="1" si="298">$BC$7*$J$3*$J$5*$T141</f>
        <v>0</v>
      </c>
      <c r="BE141" s="23">
        <f t="shared" ca="1" si="180"/>
        <v>6120</v>
      </c>
      <c r="BF141" s="23">
        <f t="shared" ca="1" si="181"/>
        <v>0</v>
      </c>
      <c r="BG141" s="23">
        <f t="shared" ca="1" si="186"/>
        <v>20400</v>
      </c>
      <c r="BH141" s="23">
        <f t="shared" ca="1" si="187"/>
        <v>0</v>
      </c>
      <c r="BI141" s="23">
        <f t="shared" ca="1" si="202"/>
        <v>105600</v>
      </c>
      <c r="BJ141" s="23">
        <f t="shared" ca="1" si="203"/>
        <v>0</v>
      </c>
      <c r="BK141" s="23">
        <f t="shared" ca="1" si="204"/>
        <v>127200</v>
      </c>
      <c r="BL141" s="23">
        <f t="shared" ca="1" si="205"/>
        <v>0</v>
      </c>
      <c r="BM141" s="23">
        <f t="shared" ca="1" si="208"/>
        <v>60000</v>
      </c>
      <c r="BN141" s="23">
        <f t="shared" ca="1" si="209"/>
        <v>0</v>
      </c>
      <c r="BO141" s="23">
        <f t="shared" ca="1" si="226"/>
        <v>63600</v>
      </c>
      <c r="BP141" s="23">
        <f t="shared" ca="1" si="227"/>
        <v>0</v>
      </c>
      <c r="BQ141" s="23">
        <f t="shared" ca="1" si="236"/>
        <v>62400</v>
      </c>
      <c r="BR141" s="23">
        <f t="shared" ca="1" si="237"/>
        <v>0</v>
      </c>
      <c r="BS141" s="23">
        <f t="shared" ca="1" si="252"/>
        <v>132000</v>
      </c>
      <c r="BT141" s="23">
        <f t="shared" ca="1" si="253"/>
        <v>0</v>
      </c>
      <c r="BU141" s="23">
        <f t="shared" ca="1" si="254"/>
        <v>120000</v>
      </c>
      <c r="BV141" s="23">
        <f t="shared" ca="1" si="255"/>
        <v>0</v>
      </c>
      <c r="BW141" s="389">
        <f t="shared" ca="1" si="282"/>
        <v>371880</v>
      </c>
      <c r="BX141" s="224">
        <f t="shared" ca="1" si="283"/>
        <v>623880</v>
      </c>
      <c r="BY141" s="93">
        <f t="shared" ca="1" si="284"/>
        <v>830280</v>
      </c>
      <c r="BZ141" s="23">
        <f t="shared" ca="1" si="184"/>
        <v>125760</v>
      </c>
      <c r="CA141" s="23">
        <f t="shared" ca="1" si="185"/>
        <v>0</v>
      </c>
      <c r="CB141" s="23">
        <f t="shared" ca="1" si="210"/>
        <v>115200</v>
      </c>
      <c r="CC141" s="23">
        <f t="shared" ca="1" si="211"/>
        <v>0</v>
      </c>
      <c r="CD141" s="23">
        <f t="shared" ca="1" si="240"/>
        <v>120000</v>
      </c>
      <c r="CE141" s="23">
        <f t="shared" ca="1" si="241"/>
        <v>0</v>
      </c>
      <c r="CF141" s="228">
        <f t="shared" ca="1" si="285"/>
        <v>125760</v>
      </c>
      <c r="CG141" s="224">
        <f t="shared" ca="1" si="286"/>
        <v>240960</v>
      </c>
      <c r="CH141" s="228">
        <f t="shared" ca="1" si="287"/>
        <v>360960</v>
      </c>
      <c r="CI141" s="23">
        <f t="shared" ca="1" si="288"/>
        <v>65400</v>
      </c>
      <c r="CJ141" s="23">
        <f t="shared" ca="1" si="289"/>
        <v>32700</v>
      </c>
      <c r="CK141" s="23">
        <f t="shared" ca="1" si="293"/>
        <v>62400</v>
      </c>
      <c r="CL141" s="23">
        <f t="shared" ca="1" si="294"/>
        <v>31200</v>
      </c>
      <c r="CM141" s="23">
        <f t="shared" ref="CM141:CM204" ca="1" si="299">$CM$7*$J$2*$J$5*$AB141</f>
        <v>60000</v>
      </c>
      <c r="CN141" s="23">
        <f t="shared" ref="CN141:CN204" ca="1" si="300">$CM$7*$J$3*$J$5*$AC141</f>
        <v>30000</v>
      </c>
      <c r="CO141" s="23">
        <f t="shared" ca="1" si="182"/>
        <v>8400</v>
      </c>
      <c r="CP141" s="23">
        <f t="shared" ca="1" si="183"/>
        <v>4200</v>
      </c>
      <c r="CQ141" s="23">
        <f t="shared" ca="1" si="188"/>
        <v>27000</v>
      </c>
      <c r="CR141" s="23">
        <f t="shared" ca="1" si="189"/>
        <v>13500</v>
      </c>
      <c r="CS141" s="23">
        <f t="shared" ca="1" si="190"/>
        <v>15600</v>
      </c>
      <c r="CT141" s="23">
        <f t="shared" ca="1" si="191"/>
        <v>7800</v>
      </c>
      <c r="CU141" s="23">
        <f t="shared" ca="1" si="196"/>
        <v>42000</v>
      </c>
      <c r="CV141" s="23">
        <f t="shared" ca="1" si="197"/>
        <v>21000</v>
      </c>
      <c r="CW141" s="23">
        <f t="shared" ca="1" si="234"/>
        <v>63600</v>
      </c>
      <c r="CX141" s="23">
        <f t="shared" ca="1" si="235"/>
        <v>31800</v>
      </c>
      <c r="CY141" s="23">
        <f t="shared" ca="1" si="198"/>
        <v>72000</v>
      </c>
      <c r="CZ141" s="23">
        <f t="shared" ca="1" si="199"/>
        <v>36000</v>
      </c>
      <c r="DA141" s="23">
        <f t="shared" ca="1" si="212"/>
        <v>99000</v>
      </c>
      <c r="DB141" s="23">
        <f t="shared" ca="1" si="213"/>
        <v>49500</v>
      </c>
      <c r="DC141" s="23"/>
      <c r="DD141" s="23"/>
      <c r="DE141" s="23">
        <f t="shared" ca="1" si="214"/>
        <v>240000</v>
      </c>
      <c r="DF141" s="23">
        <f t="shared" ca="1" si="215"/>
        <v>120000</v>
      </c>
      <c r="DG141" s="23">
        <f t="shared" ca="1" si="220"/>
        <v>120000</v>
      </c>
      <c r="DH141" s="23">
        <f t="shared" ca="1" si="221"/>
        <v>60000</v>
      </c>
      <c r="DI141" s="23">
        <f t="shared" ca="1" si="230"/>
        <v>127200</v>
      </c>
      <c r="DJ141" s="23">
        <f t="shared" ca="1" si="231"/>
        <v>63600</v>
      </c>
      <c r="DK141" s="23">
        <f t="shared" ca="1" si="238"/>
        <v>63600</v>
      </c>
      <c r="DL141" s="23">
        <f t="shared" ca="1" si="239"/>
        <v>31800</v>
      </c>
      <c r="DM141" s="23">
        <f t="shared" ca="1" si="242"/>
        <v>150000</v>
      </c>
      <c r="DN141" s="23">
        <f t="shared" ca="1" si="243"/>
        <v>75000</v>
      </c>
      <c r="DO141" s="23">
        <f t="shared" ca="1" si="244"/>
        <v>66000</v>
      </c>
      <c r="DP141" s="23">
        <f t="shared" ca="1" si="245"/>
        <v>33000</v>
      </c>
      <c r="DQ141" s="23">
        <f t="shared" ca="1" si="258"/>
        <v>129600</v>
      </c>
      <c r="DR141" s="23">
        <f t="shared" ca="1" si="259"/>
        <v>64800</v>
      </c>
      <c r="DS141" s="228">
        <f t="shared" ca="1" si="290"/>
        <v>610200</v>
      </c>
      <c r="DT141" s="93">
        <f t="shared" ca="1" si="291"/>
        <v>1450800</v>
      </c>
      <c r="DU141" s="228">
        <f t="shared" ca="1" si="292"/>
        <v>2117700</v>
      </c>
      <c r="DZ141" s="23">
        <f t="shared" ca="1" si="192"/>
        <v>60000</v>
      </c>
      <c r="EA141" s="23">
        <f t="shared" ca="1" si="193"/>
        <v>30000</v>
      </c>
      <c r="EB141" s="23">
        <f t="shared" ca="1" si="200"/>
        <v>26400</v>
      </c>
      <c r="EC141" s="23">
        <f t="shared" ca="1" si="201"/>
        <v>13200</v>
      </c>
      <c r="ED141" s="23">
        <f t="shared" ca="1" si="222"/>
        <v>120000</v>
      </c>
      <c r="EE141" s="23">
        <f t="shared" ca="1" si="223"/>
        <v>60000</v>
      </c>
      <c r="EF141" s="23">
        <f t="shared" ca="1" si="250"/>
        <v>168000</v>
      </c>
      <c r="EG141" s="23">
        <f t="shared" ca="1" si="251"/>
        <v>84000</v>
      </c>
      <c r="EH141" s="23">
        <f t="shared" ca="1" si="232"/>
        <v>60000</v>
      </c>
      <c r="EI141" s="23">
        <f t="shared" ca="1" si="233"/>
        <v>30000</v>
      </c>
      <c r="EJ141" s="23">
        <f t="shared" ca="1" si="246"/>
        <v>60000</v>
      </c>
      <c r="EK141" s="23">
        <f t="shared" ca="1" si="247"/>
        <v>30000</v>
      </c>
      <c r="EL141" s="23">
        <f t="shared" ca="1" si="256"/>
        <v>120000</v>
      </c>
      <c r="EM141" s="23">
        <f t="shared" ca="1" si="257"/>
        <v>60000</v>
      </c>
      <c r="EN141" s="228">
        <f t="shared" ca="1" si="276"/>
        <v>39600</v>
      </c>
      <c r="EO141" s="93">
        <f t="shared" ca="1" si="277"/>
        <v>489600</v>
      </c>
      <c r="EP141" s="93">
        <f t="shared" ca="1" si="278"/>
        <v>921600</v>
      </c>
    </row>
    <row r="142" spans="1:146" x14ac:dyDescent="0.2">
      <c r="A142" s="172">
        <f ca="1">VLOOKUP($D142,Curves!$A$2:$I$1700,9)</f>
        <v>6.1036813516152998E-2</v>
      </c>
      <c r="B142" s="86">
        <f t="shared" ca="1" si="261"/>
        <v>0.51206378399227792</v>
      </c>
      <c r="C142" s="86">
        <f t="shared" si="262"/>
        <v>31</v>
      </c>
      <c r="D142" s="139">
        <v>40969</v>
      </c>
      <c r="E142" s="173">
        <f ca="1">VLOOKUP($D142,Curves!$A$2:$H$1700,2)*$B142</f>
        <v>2.3114559209411425</v>
      </c>
      <c r="F142" s="172">
        <f ca="1">VLOOKUP($D142,Curves!$A$2:$H$1700,3)*$B142</f>
        <v>0.26627316767598452</v>
      </c>
      <c r="G142" s="172">
        <f ca="1">VLOOKUP($D142,Curves!$A$2:$H$1700,7)*$B142</f>
        <v>-9.7292118958532806E-2</v>
      </c>
      <c r="H142" s="172">
        <f ca="1">VLOOKUP($D142,Curves!$A$2:$H$1700,5)*$B142</f>
        <v>5.1206378399227797E-3</v>
      </c>
      <c r="I142" s="172">
        <f ca="1">VLOOKUP($D142,Curves!$A$2:$H$1700,4)*$B142</f>
        <v>0</v>
      </c>
      <c r="J142" s="174">
        <f ca="1">VLOOKUP($D142,Curves!$A$2:$H$1700,8)*$B142</f>
        <v>0</v>
      </c>
      <c r="K142" s="172">
        <f t="shared" ca="1" si="263"/>
        <v>19.335919407058569</v>
      </c>
      <c r="L142" s="140">
        <f ca="1">VLOOKUP($D142,Curves!$N$2:$T$2600,2)*$B142</f>
        <v>17.049726958185285</v>
      </c>
      <c r="M142" s="141">
        <f ca="1">VLOOKUP($D142,Curves!$N$2:$T$2600,3)*$B142</f>
        <v>8.5248634790926427</v>
      </c>
      <c r="N142" s="181">
        <f t="shared" ca="1" si="264"/>
        <v>0</v>
      </c>
      <c r="O142" s="182">
        <f t="shared" ca="1" si="265"/>
        <v>0</v>
      </c>
      <c r="P142" s="173">
        <f t="shared" ca="1" si="260"/>
        <v>19.335919407058569</v>
      </c>
      <c r="Q142" s="140">
        <f ca="1">VLOOKUP($D142,Curves!$N$2:$T$2600,4)*$B142</f>
        <v>17.049726958185285</v>
      </c>
      <c r="R142" s="141">
        <f ca="1">VLOOKUP($D142,Curves!$N$2:$T$2600,5)*$B142</f>
        <v>8.5248634790926427</v>
      </c>
      <c r="S142" s="181">
        <f t="shared" ca="1" si="266"/>
        <v>0</v>
      </c>
      <c r="T142" s="182">
        <f t="shared" ca="1" si="267"/>
        <v>0</v>
      </c>
      <c r="U142" s="151">
        <f t="shared" ca="1" si="268"/>
        <v>18.606228514869574</v>
      </c>
      <c r="V142" s="151">
        <f t="shared" ca="1" si="269"/>
        <v>19.37432419085799</v>
      </c>
      <c r="W142" s="151">
        <f t="shared" ca="1" si="270"/>
        <v>19.335919407058569</v>
      </c>
      <c r="X142" s="343">
        <f ca="1">VLOOKUP($D142,[2]CurveFetch!$D$8:$S$13000,16,0)*$B142</f>
        <v>17.049726958185285</v>
      </c>
      <c r="Y142" s="141">
        <f ca="1">VLOOKUP($D142,Curves!$N$2:$T$2600,7)*$B142</f>
        <v>8.5248634790926427</v>
      </c>
      <c r="Z142" s="200">
        <f t="shared" ca="1" si="271"/>
        <v>0</v>
      </c>
      <c r="AA142" s="181">
        <f t="shared" ca="1" si="272"/>
        <v>0</v>
      </c>
      <c r="AB142" s="181">
        <f t="shared" ca="1" si="273"/>
        <v>0</v>
      </c>
      <c r="AC142" s="181">
        <f t="shared" ca="1" si="273"/>
        <v>0</v>
      </c>
      <c r="AD142" s="181">
        <f t="shared" ca="1" si="274"/>
        <v>0</v>
      </c>
      <c r="AE142" s="182">
        <f t="shared" ca="1" si="275"/>
        <v>0</v>
      </c>
      <c r="AF142" s="23">
        <f t="shared" ref="AF142:AF205" ca="1" si="301">$AF$7*$J$2*$J$5*$N142</f>
        <v>0</v>
      </c>
      <c r="AG142" s="23">
        <f t="shared" ref="AG142:AG205" ca="1" si="302">$AF$7*$J$2*$J$5*$O142</f>
        <v>0</v>
      </c>
      <c r="AH142" s="23">
        <f t="shared" ca="1" si="194"/>
        <v>0</v>
      </c>
      <c r="AI142" s="23">
        <f t="shared" ca="1" si="195"/>
        <v>0</v>
      </c>
      <c r="AJ142" s="23">
        <f t="shared" ca="1" si="206"/>
        <v>0</v>
      </c>
      <c r="AK142" s="23">
        <f t="shared" ca="1" si="207"/>
        <v>0</v>
      </c>
      <c r="AL142" s="23">
        <f t="shared" ca="1" si="216"/>
        <v>0</v>
      </c>
      <c r="AM142" s="23">
        <f t="shared" ca="1" si="217"/>
        <v>0</v>
      </c>
      <c r="AN142" s="23">
        <f t="shared" ca="1" si="224"/>
        <v>0</v>
      </c>
      <c r="AO142" s="23">
        <f t="shared" ca="1" si="225"/>
        <v>0</v>
      </c>
      <c r="AP142" s="23">
        <f t="shared" ca="1" si="218"/>
        <v>0</v>
      </c>
      <c r="AQ142" s="23">
        <f t="shared" ca="1" si="219"/>
        <v>0</v>
      </c>
      <c r="AR142" s="23">
        <f t="shared" ca="1" si="228"/>
        <v>0</v>
      </c>
      <c r="AS142" s="23">
        <f t="shared" ca="1" si="229"/>
        <v>0</v>
      </c>
      <c r="AT142" s="23">
        <f t="shared" ca="1" si="248"/>
        <v>0</v>
      </c>
      <c r="AU142" s="23">
        <f t="shared" ca="1" si="249"/>
        <v>0</v>
      </c>
      <c r="AV142" s="228">
        <f t="shared" ca="1" si="279"/>
        <v>0</v>
      </c>
      <c r="AW142" s="26">
        <f t="shared" ca="1" si="280"/>
        <v>0</v>
      </c>
      <c r="AX142" s="228">
        <f t="shared" ca="1" si="281"/>
        <v>0</v>
      </c>
      <c r="AY142" s="23">
        <f t="shared" ca="1" si="295"/>
        <v>0</v>
      </c>
      <c r="AZ142" s="23">
        <f t="shared" ca="1" si="296"/>
        <v>0</v>
      </c>
      <c r="BA142" s="23">
        <f t="shared" ref="BA142:BA205" ca="1" si="303">$BA$7*$J$2*$J$5*$S142</f>
        <v>0</v>
      </c>
      <c r="BB142" s="23">
        <f t="shared" ref="BB142:BB205" ca="1" si="304">$BA$7*$J$3*$J$5*$T142</f>
        <v>0</v>
      </c>
      <c r="BC142" s="23">
        <f t="shared" ca="1" si="297"/>
        <v>0</v>
      </c>
      <c r="BD142" s="23">
        <f t="shared" ca="1" si="298"/>
        <v>0</v>
      </c>
      <c r="BE142" s="23">
        <f t="shared" ca="1" si="180"/>
        <v>0</v>
      </c>
      <c r="BF142" s="23">
        <f t="shared" ca="1" si="181"/>
        <v>0</v>
      </c>
      <c r="BG142" s="23">
        <f t="shared" ca="1" si="186"/>
        <v>0</v>
      </c>
      <c r="BH142" s="23">
        <f t="shared" ca="1" si="187"/>
        <v>0</v>
      </c>
      <c r="BI142" s="23">
        <f t="shared" ca="1" si="202"/>
        <v>0</v>
      </c>
      <c r="BJ142" s="23">
        <f t="shared" ca="1" si="203"/>
        <v>0</v>
      </c>
      <c r="BK142" s="23">
        <f t="shared" ca="1" si="204"/>
        <v>0</v>
      </c>
      <c r="BL142" s="23">
        <f t="shared" ca="1" si="205"/>
        <v>0</v>
      </c>
      <c r="BM142" s="23">
        <f t="shared" ca="1" si="208"/>
        <v>0</v>
      </c>
      <c r="BN142" s="23">
        <f t="shared" ca="1" si="209"/>
        <v>0</v>
      </c>
      <c r="BO142" s="23">
        <f t="shared" ca="1" si="226"/>
        <v>0</v>
      </c>
      <c r="BP142" s="23">
        <f t="shared" ca="1" si="227"/>
        <v>0</v>
      </c>
      <c r="BQ142" s="23">
        <f t="shared" ca="1" si="236"/>
        <v>0</v>
      </c>
      <c r="BR142" s="23">
        <f t="shared" ca="1" si="237"/>
        <v>0</v>
      </c>
      <c r="BS142" s="23">
        <f t="shared" ca="1" si="252"/>
        <v>0</v>
      </c>
      <c r="BT142" s="23">
        <f t="shared" ca="1" si="253"/>
        <v>0</v>
      </c>
      <c r="BU142" s="23">
        <f t="shared" ca="1" si="254"/>
        <v>0</v>
      </c>
      <c r="BV142" s="23">
        <f t="shared" ca="1" si="255"/>
        <v>0</v>
      </c>
      <c r="BW142" s="389">
        <f t="shared" ca="1" si="282"/>
        <v>0</v>
      </c>
      <c r="BX142" s="224">
        <f t="shared" ca="1" si="283"/>
        <v>0</v>
      </c>
      <c r="BY142" s="93">
        <f t="shared" ca="1" si="284"/>
        <v>0</v>
      </c>
      <c r="BZ142" s="23">
        <f t="shared" ca="1" si="184"/>
        <v>0</v>
      </c>
      <c r="CA142" s="23">
        <f t="shared" ca="1" si="185"/>
        <v>0</v>
      </c>
      <c r="CB142" s="23">
        <f t="shared" ca="1" si="210"/>
        <v>0</v>
      </c>
      <c r="CC142" s="23">
        <f t="shared" ca="1" si="211"/>
        <v>0</v>
      </c>
      <c r="CD142" s="23">
        <f t="shared" ca="1" si="240"/>
        <v>0</v>
      </c>
      <c r="CE142" s="23">
        <f t="shared" ca="1" si="241"/>
        <v>0</v>
      </c>
      <c r="CF142" s="228">
        <f t="shared" ca="1" si="285"/>
        <v>0</v>
      </c>
      <c r="CG142" s="224">
        <f t="shared" ca="1" si="286"/>
        <v>0</v>
      </c>
      <c r="CH142" s="228">
        <f t="shared" ca="1" si="287"/>
        <v>0</v>
      </c>
      <c r="CI142" s="23">
        <f t="shared" ca="1" si="288"/>
        <v>0</v>
      </c>
      <c r="CJ142" s="23">
        <f t="shared" ca="1" si="289"/>
        <v>0</v>
      </c>
      <c r="CK142" s="23">
        <f t="shared" ca="1" si="293"/>
        <v>0</v>
      </c>
      <c r="CL142" s="23">
        <f t="shared" ca="1" si="294"/>
        <v>0</v>
      </c>
      <c r="CM142" s="23">
        <f t="shared" ca="1" si="299"/>
        <v>0</v>
      </c>
      <c r="CN142" s="23">
        <f t="shared" ca="1" si="300"/>
        <v>0</v>
      </c>
      <c r="CO142" s="23">
        <f t="shared" ca="1" si="182"/>
        <v>0</v>
      </c>
      <c r="CP142" s="23">
        <f t="shared" ca="1" si="183"/>
        <v>0</v>
      </c>
      <c r="CQ142" s="23">
        <f t="shared" ca="1" si="188"/>
        <v>0</v>
      </c>
      <c r="CR142" s="23">
        <f t="shared" ca="1" si="189"/>
        <v>0</v>
      </c>
      <c r="CS142" s="23">
        <f t="shared" ca="1" si="190"/>
        <v>0</v>
      </c>
      <c r="CT142" s="23">
        <f t="shared" ca="1" si="191"/>
        <v>0</v>
      </c>
      <c r="CU142" s="23">
        <f t="shared" ca="1" si="196"/>
        <v>0</v>
      </c>
      <c r="CV142" s="23">
        <f t="shared" ca="1" si="197"/>
        <v>0</v>
      </c>
      <c r="CW142" s="23">
        <f t="shared" ca="1" si="234"/>
        <v>0</v>
      </c>
      <c r="CX142" s="23">
        <f t="shared" ca="1" si="235"/>
        <v>0</v>
      </c>
      <c r="CY142" s="23">
        <f t="shared" ca="1" si="198"/>
        <v>0</v>
      </c>
      <c r="CZ142" s="23">
        <f t="shared" ca="1" si="199"/>
        <v>0</v>
      </c>
      <c r="DA142" s="23">
        <f t="shared" ca="1" si="212"/>
        <v>0</v>
      </c>
      <c r="DB142" s="23">
        <f t="shared" ca="1" si="213"/>
        <v>0</v>
      </c>
      <c r="DC142" s="23"/>
      <c r="DD142" s="23"/>
      <c r="DE142" s="23">
        <f t="shared" ca="1" si="214"/>
        <v>0</v>
      </c>
      <c r="DF142" s="23">
        <f t="shared" ca="1" si="215"/>
        <v>0</v>
      </c>
      <c r="DG142" s="23">
        <f t="shared" ca="1" si="220"/>
        <v>0</v>
      </c>
      <c r="DH142" s="23">
        <f t="shared" ca="1" si="221"/>
        <v>0</v>
      </c>
      <c r="DI142" s="23">
        <f t="shared" ca="1" si="230"/>
        <v>0</v>
      </c>
      <c r="DJ142" s="23">
        <f t="shared" ca="1" si="231"/>
        <v>0</v>
      </c>
      <c r="DK142" s="23">
        <f t="shared" ca="1" si="238"/>
        <v>0</v>
      </c>
      <c r="DL142" s="23">
        <f t="shared" ca="1" si="239"/>
        <v>0</v>
      </c>
      <c r="DM142" s="23">
        <f t="shared" ca="1" si="242"/>
        <v>0</v>
      </c>
      <c r="DN142" s="23">
        <f t="shared" ca="1" si="243"/>
        <v>0</v>
      </c>
      <c r="DO142" s="23">
        <f t="shared" ca="1" si="244"/>
        <v>0</v>
      </c>
      <c r="DP142" s="23">
        <f t="shared" ca="1" si="245"/>
        <v>0</v>
      </c>
      <c r="DQ142" s="23">
        <f t="shared" ca="1" si="258"/>
        <v>0</v>
      </c>
      <c r="DR142" s="23">
        <f t="shared" ca="1" si="259"/>
        <v>0</v>
      </c>
      <c r="DS142" s="228">
        <f t="shared" ca="1" si="290"/>
        <v>0</v>
      </c>
      <c r="DT142" s="93">
        <f t="shared" ca="1" si="291"/>
        <v>0</v>
      </c>
      <c r="DU142" s="228">
        <f t="shared" ca="1" si="292"/>
        <v>0</v>
      </c>
      <c r="DZ142" s="23">
        <f t="shared" ca="1" si="192"/>
        <v>0</v>
      </c>
      <c r="EA142" s="23">
        <f t="shared" ca="1" si="193"/>
        <v>0</v>
      </c>
      <c r="EB142" s="23">
        <f t="shared" ca="1" si="200"/>
        <v>0</v>
      </c>
      <c r="EC142" s="23">
        <f t="shared" ca="1" si="201"/>
        <v>0</v>
      </c>
      <c r="ED142" s="23">
        <f t="shared" ca="1" si="222"/>
        <v>0</v>
      </c>
      <c r="EE142" s="23">
        <f t="shared" ca="1" si="223"/>
        <v>0</v>
      </c>
      <c r="EF142" s="23">
        <f t="shared" ca="1" si="250"/>
        <v>0</v>
      </c>
      <c r="EG142" s="23">
        <f t="shared" ca="1" si="251"/>
        <v>0</v>
      </c>
      <c r="EH142" s="23">
        <f t="shared" ca="1" si="232"/>
        <v>0</v>
      </c>
      <c r="EI142" s="23">
        <f t="shared" ca="1" si="233"/>
        <v>0</v>
      </c>
      <c r="EJ142" s="23">
        <f t="shared" ca="1" si="246"/>
        <v>0</v>
      </c>
      <c r="EK142" s="23">
        <f t="shared" ca="1" si="247"/>
        <v>0</v>
      </c>
      <c r="EL142" s="23">
        <f t="shared" ca="1" si="256"/>
        <v>0</v>
      </c>
      <c r="EM142" s="23">
        <f t="shared" ca="1" si="257"/>
        <v>0</v>
      </c>
      <c r="EN142" s="228">
        <f t="shared" ca="1" si="276"/>
        <v>0</v>
      </c>
      <c r="EO142" s="93">
        <f t="shared" ca="1" si="277"/>
        <v>0</v>
      </c>
      <c r="EP142" s="93">
        <f t="shared" ca="1" si="278"/>
        <v>0</v>
      </c>
    </row>
    <row r="143" spans="1:146" x14ac:dyDescent="0.2">
      <c r="A143" s="172">
        <f ca="1">VLOOKUP($D143,Curves!$A$2:$I$1700,9)</f>
        <v>6.1063468286047001E-2</v>
      </c>
      <c r="B143" s="86">
        <f t="shared" ca="1" si="261"/>
        <v>0.50930962990762763</v>
      </c>
      <c r="C143" s="86">
        <f t="shared" si="262"/>
        <v>30</v>
      </c>
      <c r="D143" s="139">
        <v>41000</v>
      </c>
      <c r="E143" s="173">
        <f ca="1">VLOOKUP($D143,Curves!$A$2:$H$1700,2)*$B143</f>
        <v>2.2058200071299354</v>
      </c>
      <c r="F143" s="172">
        <f ca="1">VLOOKUP($D143,Curves!$A$2:$H$1700,3)*$B143</f>
        <v>0.34123745203811051</v>
      </c>
      <c r="G143" s="172">
        <f ca="1">VLOOKUP($D143,Curves!$A$2:$H$1700,7)*$B143</f>
        <v>-9.6768829682449251E-2</v>
      </c>
      <c r="H143" s="172">
        <f ca="1">VLOOKUP($D143,Curves!$A$2:$H$1700,5)*$B143</f>
        <v>5.093096299076276E-3</v>
      </c>
      <c r="I143" s="172">
        <f ca="1">VLOOKUP($D143,Curves!$A$2:$H$1700,4)*$B143</f>
        <v>0</v>
      </c>
      <c r="J143" s="174">
        <f ca="1">VLOOKUP($D143,Curves!$A$2:$H$1700,8)*$B143</f>
        <v>0</v>
      </c>
      <c r="K143" s="172">
        <f t="shared" ca="1" si="263"/>
        <v>18.543650053474515</v>
      </c>
      <c r="L143" s="140">
        <f ca="1">VLOOKUP($D143,Curves!$N$2:$T$2600,2)*$B143</f>
        <v>16.366664957081614</v>
      </c>
      <c r="M143" s="141">
        <f ca="1">VLOOKUP($D143,Curves!$N$2:$T$2600,3)*$B143</f>
        <v>8.183332478540807</v>
      </c>
      <c r="N143" s="181">
        <f t="shared" ca="1" si="264"/>
        <v>0</v>
      </c>
      <c r="O143" s="182">
        <f t="shared" ca="1" si="265"/>
        <v>0</v>
      </c>
      <c r="P143" s="173">
        <f t="shared" ca="1" si="260"/>
        <v>18.543650053474515</v>
      </c>
      <c r="Q143" s="140">
        <f ca="1">VLOOKUP($D143,Curves!$N$2:$T$2600,4)*$B143</f>
        <v>16.366664957081614</v>
      </c>
      <c r="R143" s="141">
        <f ca="1">VLOOKUP($D143,Curves!$N$2:$T$2600,5)*$B143</f>
        <v>8.183332478540807</v>
      </c>
      <c r="S143" s="181">
        <f t="shared" ca="1" si="266"/>
        <v>0</v>
      </c>
      <c r="T143" s="182">
        <f t="shared" ca="1" si="267"/>
        <v>0</v>
      </c>
      <c r="U143" s="151">
        <f t="shared" ca="1" si="268"/>
        <v>17.817883830856147</v>
      </c>
      <c r="V143" s="151">
        <f t="shared" ca="1" si="269"/>
        <v>18.581848275717586</v>
      </c>
      <c r="W143" s="151">
        <f t="shared" ca="1" si="270"/>
        <v>18.543650053474515</v>
      </c>
      <c r="X143" s="343">
        <f ca="1">VLOOKUP($D143,[2]CurveFetch!$D$8:$S$13000,16,0)*$B143</f>
        <v>16.366664957081614</v>
      </c>
      <c r="Y143" s="141">
        <f ca="1">VLOOKUP($D143,Curves!$N$2:$T$2600,7)*$B143</f>
        <v>8.183332478540807</v>
      </c>
      <c r="Z143" s="200">
        <f t="shared" ca="1" si="271"/>
        <v>0</v>
      </c>
      <c r="AA143" s="181">
        <f t="shared" ca="1" si="272"/>
        <v>0</v>
      </c>
      <c r="AB143" s="181">
        <f t="shared" ca="1" si="273"/>
        <v>0</v>
      </c>
      <c r="AC143" s="181">
        <f t="shared" ca="1" si="273"/>
        <v>0</v>
      </c>
      <c r="AD143" s="181">
        <f t="shared" ca="1" si="274"/>
        <v>0</v>
      </c>
      <c r="AE143" s="182">
        <f t="shared" ca="1" si="275"/>
        <v>0</v>
      </c>
      <c r="AF143" s="23">
        <f t="shared" ca="1" si="301"/>
        <v>0</v>
      </c>
      <c r="AG143" s="23">
        <f t="shared" ca="1" si="302"/>
        <v>0</v>
      </c>
      <c r="AH143" s="23">
        <f t="shared" ca="1" si="194"/>
        <v>0</v>
      </c>
      <c r="AI143" s="23">
        <f t="shared" ca="1" si="195"/>
        <v>0</v>
      </c>
      <c r="AJ143" s="23">
        <f t="shared" ca="1" si="206"/>
        <v>0</v>
      </c>
      <c r="AK143" s="23">
        <f t="shared" ca="1" si="207"/>
        <v>0</v>
      </c>
      <c r="AL143" s="23">
        <f t="shared" ca="1" si="216"/>
        <v>0</v>
      </c>
      <c r="AM143" s="23">
        <f t="shared" ca="1" si="217"/>
        <v>0</v>
      </c>
      <c r="AN143" s="23">
        <f t="shared" ca="1" si="224"/>
        <v>0</v>
      </c>
      <c r="AO143" s="23">
        <f t="shared" ca="1" si="225"/>
        <v>0</v>
      </c>
      <c r="AP143" s="23">
        <f t="shared" ca="1" si="218"/>
        <v>0</v>
      </c>
      <c r="AQ143" s="23">
        <f t="shared" ca="1" si="219"/>
        <v>0</v>
      </c>
      <c r="AR143" s="23">
        <f t="shared" ca="1" si="228"/>
        <v>0</v>
      </c>
      <c r="AS143" s="23">
        <f t="shared" ca="1" si="229"/>
        <v>0</v>
      </c>
      <c r="AT143" s="23">
        <f t="shared" ca="1" si="248"/>
        <v>0</v>
      </c>
      <c r="AU143" s="23">
        <f t="shared" ca="1" si="249"/>
        <v>0</v>
      </c>
      <c r="AV143" s="228">
        <f t="shared" ca="1" si="279"/>
        <v>0</v>
      </c>
      <c r="AW143" s="26">
        <f t="shared" ca="1" si="280"/>
        <v>0</v>
      </c>
      <c r="AX143" s="228">
        <f t="shared" ca="1" si="281"/>
        <v>0</v>
      </c>
      <c r="AY143" s="23">
        <f t="shared" ca="1" si="295"/>
        <v>0</v>
      </c>
      <c r="AZ143" s="23">
        <f t="shared" ca="1" si="296"/>
        <v>0</v>
      </c>
      <c r="BA143" s="23">
        <f t="shared" ca="1" si="303"/>
        <v>0</v>
      </c>
      <c r="BB143" s="23">
        <f t="shared" ca="1" si="304"/>
        <v>0</v>
      </c>
      <c r="BC143" s="23">
        <f t="shared" ca="1" si="297"/>
        <v>0</v>
      </c>
      <c r="BD143" s="23">
        <f t="shared" ca="1" si="298"/>
        <v>0</v>
      </c>
      <c r="BE143" s="23">
        <f t="shared" ref="BE143:BE206" ca="1" si="305">$BE$7*$J$2*$J$5*$S143</f>
        <v>0</v>
      </c>
      <c r="BF143" s="23">
        <f t="shared" ref="BF143:BF206" ca="1" si="306">$BE$7*$J$3*$J$5*$T143</f>
        <v>0</v>
      </c>
      <c r="BG143" s="23">
        <f t="shared" ca="1" si="186"/>
        <v>0</v>
      </c>
      <c r="BH143" s="23">
        <f t="shared" ca="1" si="187"/>
        <v>0</v>
      </c>
      <c r="BI143" s="23">
        <f t="shared" ca="1" si="202"/>
        <v>0</v>
      </c>
      <c r="BJ143" s="23">
        <f t="shared" ca="1" si="203"/>
        <v>0</v>
      </c>
      <c r="BK143" s="23">
        <f t="shared" ca="1" si="204"/>
        <v>0</v>
      </c>
      <c r="BL143" s="23">
        <f t="shared" ca="1" si="205"/>
        <v>0</v>
      </c>
      <c r="BM143" s="23">
        <f t="shared" ca="1" si="208"/>
        <v>0</v>
      </c>
      <c r="BN143" s="23">
        <f t="shared" ca="1" si="209"/>
        <v>0</v>
      </c>
      <c r="BO143" s="23">
        <f t="shared" ca="1" si="226"/>
        <v>0</v>
      </c>
      <c r="BP143" s="23">
        <f t="shared" ca="1" si="227"/>
        <v>0</v>
      </c>
      <c r="BQ143" s="23">
        <f t="shared" ca="1" si="236"/>
        <v>0</v>
      </c>
      <c r="BR143" s="23">
        <f t="shared" ca="1" si="237"/>
        <v>0</v>
      </c>
      <c r="BS143" s="23">
        <f t="shared" ca="1" si="252"/>
        <v>0</v>
      </c>
      <c r="BT143" s="23">
        <f t="shared" ca="1" si="253"/>
        <v>0</v>
      </c>
      <c r="BU143" s="23">
        <f t="shared" ca="1" si="254"/>
        <v>0</v>
      </c>
      <c r="BV143" s="23">
        <f t="shared" ca="1" si="255"/>
        <v>0</v>
      </c>
      <c r="BW143" s="389">
        <f t="shared" ca="1" si="282"/>
        <v>0</v>
      </c>
      <c r="BX143" s="224">
        <f t="shared" ca="1" si="283"/>
        <v>0</v>
      </c>
      <c r="BY143" s="93">
        <f t="shared" ca="1" si="284"/>
        <v>0</v>
      </c>
      <c r="BZ143" s="23">
        <f t="shared" ca="1" si="184"/>
        <v>0</v>
      </c>
      <c r="CA143" s="23">
        <f t="shared" ca="1" si="185"/>
        <v>0</v>
      </c>
      <c r="CB143" s="23">
        <f t="shared" ca="1" si="210"/>
        <v>0</v>
      </c>
      <c r="CC143" s="23">
        <f t="shared" ca="1" si="211"/>
        <v>0</v>
      </c>
      <c r="CD143" s="23">
        <f t="shared" ca="1" si="240"/>
        <v>0</v>
      </c>
      <c r="CE143" s="23">
        <f t="shared" ca="1" si="241"/>
        <v>0</v>
      </c>
      <c r="CF143" s="228">
        <f t="shared" ca="1" si="285"/>
        <v>0</v>
      </c>
      <c r="CG143" s="224">
        <f t="shared" ca="1" si="286"/>
        <v>0</v>
      </c>
      <c r="CH143" s="228">
        <f t="shared" ca="1" si="287"/>
        <v>0</v>
      </c>
      <c r="CI143" s="23">
        <f t="shared" ca="1" si="288"/>
        <v>0</v>
      </c>
      <c r="CJ143" s="23">
        <f t="shared" ca="1" si="289"/>
        <v>0</v>
      </c>
      <c r="CK143" s="23">
        <f t="shared" ca="1" si="293"/>
        <v>0</v>
      </c>
      <c r="CL143" s="23">
        <f t="shared" ca="1" si="294"/>
        <v>0</v>
      </c>
      <c r="CM143" s="23">
        <f t="shared" ca="1" si="299"/>
        <v>0</v>
      </c>
      <c r="CN143" s="23">
        <f t="shared" ca="1" si="300"/>
        <v>0</v>
      </c>
      <c r="CO143" s="23">
        <f t="shared" ref="CO143:CO206" ca="1" si="307">$CO$7*$J$2*$J$5*$AB143</f>
        <v>0</v>
      </c>
      <c r="CP143" s="23">
        <f t="shared" ref="CP143:CP206" ca="1" si="308">$CO$7*$J$3*$J$5*$AC143</f>
        <v>0</v>
      </c>
      <c r="CQ143" s="23">
        <f t="shared" ca="1" si="188"/>
        <v>0</v>
      </c>
      <c r="CR143" s="23">
        <f t="shared" ca="1" si="189"/>
        <v>0</v>
      </c>
      <c r="CS143" s="23">
        <f t="shared" ca="1" si="190"/>
        <v>0</v>
      </c>
      <c r="CT143" s="23">
        <f t="shared" ca="1" si="191"/>
        <v>0</v>
      </c>
      <c r="CU143" s="23">
        <f t="shared" ca="1" si="196"/>
        <v>0</v>
      </c>
      <c r="CV143" s="23">
        <f t="shared" ca="1" si="197"/>
        <v>0</v>
      </c>
      <c r="CW143" s="23">
        <f t="shared" ca="1" si="234"/>
        <v>0</v>
      </c>
      <c r="CX143" s="23">
        <f t="shared" ca="1" si="235"/>
        <v>0</v>
      </c>
      <c r="CY143" s="23">
        <f t="shared" ca="1" si="198"/>
        <v>0</v>
      </c>
      <c r="CZ143" s="23">
        <f t="shared" ca="1" si="199"/>
        <v>0</v>
      </c>
      <c r="DA143" s="23">
        <f t="shared" ca="1" si="212"/>
        <v>0</v>
      </c>
      <c r="DB143" s="23">
        <f t="shared" ca="1" si="213"/>
        <v>0</v>
      </c>
      <c r="DC143" s="23"/>
      <c r="DD143" s="23"/>
      <c r="DE143" s="23">
        <f t="shared" ca="1" si="214"/>
        <v>0</v>
      </c>
      <c r="DF143" s="23">
        <f t="shared" ca="1" si="215"/>
        <v>0</v>
      </c>
      <c r="DG143" s="23">
        <f t="shared" ca="1" si="220"/>
        <v>0</v>
      </c>
      <c r="DH143" s="23">
        <f t="shared" ca="1" si="221"/>
        <v>0</v>
      </c>
      <c r="DI143" s="23">
        <f t="shared" ca="1" si="230"/>
        <v>0</v>
      </c>
      <c r="DJ143" s="23">
        <f t="shared" ca="1" si="231"/>
        <v>0</v>
      </c>
      <c r="DK143" s="23">
        <f t="shared" ca="1" si="238"/>
        <v>0</v>
      </c>
      <c r="DL143" s="23">
        <f t="shared" ca="1" si="239"/>
        <v>0</v>
      </c>
      <c r="DM143" s="23">
        <f t="shared" ca="1" si="242"/>
        <v>0</v>
      </c>
      <c r="DN143" s="23">
        <f t="shared" ca="1" si="243"/>
        <v>0</v>
      </c>
      <c r="DO143" s="23">
        <f t="shared" ca="1" si="244"/>
        <v>0</v>
      </c>
      <c r="DP143" s="23">
        <f t="shared" ca="1" si="245"/>
        <v>0</v>
      </c>
      <c r="DQ143" s="23">
        <f t="shared" ca="1" si="258"/>
        <v>0</v>
      </c>
      <c r="DR143" s="23">
        <f t="shared" ca="1" si="259"/>
        <v>0</v>
      </c>
      <c r="DS143" s="228">
        <f t="shared" ca="1" si="290"/>
        <v>0</v>
      </c>
      <c r="DT143" s="93">
        <f t="shared" ca="1" si="291"/>
        <v>0</v>
      </c>
      <c r="DU143" s="228">
        <f t="shared" ca="1" si="292"/>
        <v>0</v>
      </c>
      <c r="DZ143" s="23">
        <f t="shared" ca="1" si="192"/>
        <v>0</v>
      </c>
      <c r="EA143" s="23">
        <f t="shared" ca="1" si="193"/>
        <v>0</v>
      </c>
      <c r="EB143" s="23">
        <f t="shared" ca="1" si="200"/>
        <v>0</v>
      </c>
      <c r="EC143" s="23">
        <f t="shared" ca="1" si="201"/>
        <v>0</v>
      </c>
      <c r="ED143" s="23">
        <f t="shared" ca="1" si="222"/>
        <v>0</v>
      </c>
      <c r="EE143" s="23">
        <f t="shared" ca="1" si="223"/>
        <v>0</v>
      </c>
      <c r="EF143" s="23">
        <f t="shared" ca="1" si="250"/>
        <v>0</v>
      </c>
      <c r="EG143" s="23">
        <f t="shared" ca="1" si="251"/>
        <v>0</v>
      </c>
      <c r="EH143" s="23">
        <f t="shared" ca="1" si="232"/>
        <v>0</v>
      </c>
      <c r="EI143" s="23">
        <f t="shared" ca="1" si="233"/>
        <v>0</v>
      </c>
      <c r="EJ143" s="23">
        <f t="shared" ca="1" si="246"/>
        <v>0</v>
      </c>
      <c r="EK143" s="23">
        <f t="shared" ca="1" si="247"/>
        <v>0</v>
      </c>
      <c r="EL143" s="23">
        <f t="shared" ca="1" si="256"/>
        <v>0</v>
      </c>
      <c r="EM143" s="23">
        <f t="shared" ca="1" si="257"/>
        <v>0</v>
      </c>
      <c r="EN143" s="228">
        <f t="shared" ca="1" si="276"/>
        <v>0</v>
      </c>
      <c r="EO143" s="93">
        <f t="shared" ca="1" si="277"/>
        <v>0</v>
      </c>
      <c r="EP143" s="93">
        <f t="shared" ca="1" si="278"/>
        <v>0</v>
      </c>
    </row>
    <row r="144" spans="1:146" x14ac:dyDescent="0.2">
      <c r="A144" s="172">
        <f ca="1">VLOOKUP($D144,Curves!$A$2:$I$1700,9)</f>
        <v>6.1089263224879002E-2</v>
      </c>
      <c r="B144" s="86">
        <f t="shared" ca="1" si="261"/>
        <v>0.50665630837646536</v>
      </c>
      <c r="C144" s="86">
        <f t="shared" si="262"/>
        <v>31</v>
      </c>
      <c r="D144" s="139">
        <v>41030</v>
      </c>
      <c r="E144" s="173">
        <f ca="1">VLOOKUP($D144,Curves!$A$2:$H$1700,2)*$B144</f>
        <v>2.18166206386906</v>
      </c>
      <c r="F144" s="172">
        <f ca="1">VLOOKUP($D144,Curves!$A$2:$H$1700,3)*$B144</f>
        <v>0.33945972661223184</v>
      </c>
      <c r="G144" s="172">
        <f ca="1">VLOOKUP($D144,Curves!$A$2:$H$1700,7)*$B144</f>
        <v>-9.6264698591528419E-2</v>
      </c>
      <c r="H144" s="172">
        <f ca="1">VLOOKUP($D144,Curves!$A$2:$H$1700,5)*$B144</f>
        <v>5.0665630837646537E-3</v>
      </c>
      <c r="I144" s="172">
        <f ca="1">VLOOKUP($D144,Curves!$A$2:$H$1700,4)*$B144</f>
        <v>0</v>
      </c>
      <c r="J144" s="174">
        <f ca="1">VLOOKUP($D144,Curves!$A$2:$H$1700,8)*$B144</f>
        <v>0</v>
      </c>
      <c r="K144" s="172">
        <f t="shared" ca="1" si="263"/>
        <v>18.362465479017949</v>
      </c>
      <c r="L144" s="140">
        <f ca="1">VLOOKUP($D144,Curves!$N$2:$T$2600,2)*$B144</f>
        <v>18.814682011560041</v>
      </c>
      <c r="M144" s="141">
        <f ca="1">VLOOKUP($D144,Curves!$N$2:$T$2600,3)*$B144</f>
        <v>9.4073410057800206</v>
      </c>
      <c r="N144" s="181">
        <f t="shared" ca="1" si="264"/>
        <v>1</v>
      </c>
      <c r="O144" s="182">
        <f t="shared" ca="1" si="265"/>
        <v>0</v>
      </c>
      <c r="P144" s="173">
        <f t="shared" ca="1" si="260"/>
        <v>18.362465479017949</v>
      </c>
      <c r="Q144" s="140">
        <f ca="1">VLOOKUP($D144,Curves!$N$2:$T$2600,4)*$B144</f>
        <v>18.814682011560041</v>
      </c>
      <c r="R144" s="141">
        <f ca="1">VLOOKUP($D144,Curves!$N$2:$T$2600,5)*$B144</f>
        <v>9.4073410057800206</v>
      </c>
      <c r="S144" s="181">
        <f t="shared" ca="1" si="266"/>
        <v>1</v>
      </c>
      <c r="T144" s="182">
        <f t="shared" ca="1" si="267"/>
        <v>0</v>
      </c>
      <c r="U144" s="151">
        <f t="shared" ca="1" si="268"/>
        <v>17.640480239581485</v>
      </c>
      <c r="V144" s="151">
        <f t="shared" ca="1" si="269"/>
        <v>18.400464702146184</v>
      </c>
      <c r="W144" s="151">
        <f t="shared" ca="1" si="270"/>
        <v>18.362465479017949</v>
      </c>
      <c r="X144" s="343">
        <f ca="1">VLOOKUP($D144,[2]CurveFetch!$D$8:$S$13000,16,0)*$B144</f>
        <v>18.814682011560041</v>
      </c>
      <c r="Y144" s="141">
        <f ca="1">VLOOKUP($D144,Curves!$N$2:$T$2600,7)*$B144</f>
        <v>9.4073410057800206</v>
      </c>
      <c r="Z144" s="200">
        <f t="shared" ca="1" si="271"/>
        <v>1</v>
      </c>
      <c r="AA144" s="181">
        <f t="shared" ca="1" si="272"/>
        <v>0</v>
      </c>
      <c r="AB144" s="181">
        <f t="shared" ca="1" si="273"/>
        <v>1</v>
      </c>
      <c r="AC144" s="181">
        <f t="shared" ca="1" si="273"/>
        <v>1</v>
      </c>
      <c r="AD144" s="181">
        <f t="shared" ca="1" si="274"/>
        <v>1</v>
      </c>
      <c r="AE144" s="182">
        <f t="shared" ca="1" si="275"/>
        <v>0</v>
      </c>
      <c r="AF144" s="23">
        <f t="shared" ca="1" si="301"/>
        <v>5880</v>
      </c>
      <c r="AG144" s="23">
        <f t="shared" ca="1" si="302"/>
        <v>0</v>
      </c>
      <c r="AH144" s="23">
        <f t="shared" ca="1" si="194"/>
        <v>48000</v>
      </c>
      <c r="AI144" s="23">
        <f t="shared" ca="1" si="195"/>
        <v>0</v>
      </c>
      <c r="AJ144" s="23">
        <f t="shared" ca="1" si="206"/>
        <v>54000</v>
      </c>
      <c r="AK144" s="23">
        <f t="shared" ca="1" si="207"/>
        <v>0</v>
      </c>
      <c r="AL144" s="23">
        <f t="shared" ca="1" si="216"/>
        <v>60000</v>
      </c>
      <c r="AM144" s="23">
        <f t="shared" ca="1" si="217"/>
        <v>0</v>
      </c>
      <c r="AN144" s="23">
        <f t="shared" ca="1" si="224"/>
        <v>60000</v>
      </c>
      <c r="AO144" s="23">
        <f t="shared" ca="1" si="225"/>
        <v>0</v>
      </c>
      <c r="AP144" s="23">
        <f t="shared" ca="1" si="218"/>
        <v>86400</v>
      </c>
      <c r="AQ144" s="23">
        <f t="shared" ca="1" si="219"/>
        <v>0</v>
      </c>
      <c r="AR144" s="23">
        <f t="shared" ca="1" si="228"/>
        <v>61200</v>
      </c>
      <c r="AS144" s="23">
        <f t="shared" ca="1" si="229"/>
        <v>0</v>
      </c>
      <c r="AT144" s="23">
        <f t="shared" ca="1" si="248"/>
        <v>132000</v>
      </c>
      <c r="AU144" s="23">
        <f t="shared" ca="1" si="249"/>
        <v>0</v>
      </c>
      <c r="AV144" s="228">
        <f t="shared" ca="1" si="279"/>
        <v>152280</v>
      </c>
      <c r="AW144" s="26">
        <f t="shared" ca="1" si="280"/>
        <v>447480</v>
      </c>
      <c r="AX144" s="228">
        <f t="shared" ca="1" si="281"/>
        <v>507480</v>
      </c>
      <c r="AY144" s="23">
        <f t="shared" ca="1" si="295"/>
        <v>62400</v>
      </c>
      <c r="AZ144" s="23">
        <f t="shared" ca="1" si="296"/>
        <v>0</v>
      </c>
      <c r="BA144" s="23">
        <f t="shared" ca="1" si="303"/>
        <v>60000</v>
      </c>
      <c r="BB144" s="23">
        <f t="shared" ca="1" si="304"/>
        <v>0</v>
      </c>
      <c r="BC144" s="23">
        <f t="shared" ca="1" si="297"/>
        <v>10560</v>
      </c>
      <c r="BD144" s="23">
        <f t="shared" ca="1" si="298"/>
        <v>0</v>
      </c>
      <c r="BE144" s="23">
        <f t="shared" ca="1" si="305"/>
        <v>6120</v>
      </c>
      <c r="BF144" s="23">
        <f t="shared" ca="1" si="306"/>
        <v>0</v>
      </c>
      <c r="BG144" s="23">
        <f t="shared" ca="1" si="186"/>
        <v>20400</v>
      </c>
      <c r="BH144" s="23">
        <f t="shared" ca="1" si="187"/>
        <v>0</v>
      </c>
      <c r="BI144" s="23">
        <f t="shared" ca="1" si="202"/>
        <v>105600</v>
      </c>
      <c r="BJ144" s="23">
        <f t="shared" ca="1" si="203"/>
        <v>0</v>
      </c>
      <c r="BK144" s="23">
        <f t="shared" ca="1" si="204"/>
        <v>127200</v>
      </c>
      <c r="BL144" s="23">
        <f t="shared" ca="1" si="205"/>
        <v>0</v>
      </c>
      <c r="BM144" s="23">
        <f t="shared" ca="1" si="208"/>
        <v>60000</v>
      </c>
      <c r="BN144" s="23">
        <f t="shared" ca="1" si="209"/>
        <v>0</v>
      </c>
      <c r="BO144" s="23">
        <f t="shared" ca="1" si="226"/>
        <v>63600</v>
      </c>
      <c r="BP144" s="23">
        <f t="shared" ca="1" si="227"/>
        <v>0</v>
      </c>
      <c r="BQ144" s="23">
        <f t="shared" ca="1" si="236"/>
        <v>62400</v>
      </c>
      <c r="BR144" s="23">
        <f t="shared" ca="1" si="237"/>
        <v>0</v>
      </c>
      <c r="BS144" s="23">
        <f t="shared" ca="1" si="252"/>
        <v>132000</v>
      </c>
      <c r="BT144" s="23">
        <f t="shared" ca="1" si="253"/>
        <v>0</v>
      </c>
      <c r="BU144" s="23">
        <f t="shared" ca="1" si="254"/>
        <v>120000</v>
      </c>
      <c r="BV144" s="23">
        <f t="shared" ca="1" si="255"/>
        <v>0</v>
      </c>
      <c r="BW144" s="389">
        <f t="shared" ca="1" si="282"/>
        <v>371880</v>
      </c>
      <c r="BX144" s="224">
        <f t="shared" ca="1" si="283"/>
        <v>623880</v>
      </c>
      <c r="BY144" s="93">
        <f t="shared" ca="1" si="284"/>
        <v>830280</v>
      </c>
      <c r="BZ144" s="23">
        <f t="shared" ref="BZ144:BZ207" ca="1" si="309">$BZ$7*$J$2*$J$5*$N144</f>
        <v>125760</v>
      </c>
      <c r="CA144" s="23">
        <f t="shared" ref="CA144:CA207" ca="1" si="310">$BZ$7*$J$3*$J$5*$O144</f>
        <v>0</v>
      </c>
      <c r="CB144" s="23">
        <f t="shared" ca="1" si="210"/>
        <v>115200</v>
      </c>
      <c r="CC144" s="23">
        <f t="shared" ca="1" si="211"/>
        <v>0</v>
      </c>
      <c r="CD144" s="23">
        <f t="shared" ca="1" si="240"/>
        <v>120000</v>
      </c>
      <c r="CE144" s="23">
        <f t="shared" ca="1" si="241"/>
        <v>0</v>
      </c>
      <c r="CF144" s="228">
        <f t="shared" ca="1" si="285"/>
        <v>125760</v>
      </c>
      <c r="CG144" s="224">
        <f t="shared" ca="1" si="286"/>
        <v>240960</v>
      </c>
      <c r="CH144" s="228">
        <f t="shared" ca="1" si="287"/>
        <v>360960</v>
      </c>
      <c r="CI144" s="23">
        <f t="shared" ca="1" si="288"/>
        <v>65400</v>
      </c>
      <c r="CJ144" s="23">
        <f t="shared" ca="1" si="289"/>
        <v>32700</v>
      </c>
      <c r="CK144" s="23">
        <f t="shared" ca="1" si="293"/>
        <v>62400</v>
      </c>
      <c r="CL144" s="23">
        <f t="shared" ca="1" si="294"/>
        <v>31200</v>
      </c>
      <c r="CM144" s="23">
        <f t="shared" ca="1" si="299"/>
        <v>60000</v>
      </c>
      <c r="CN144" s="23">
        <f t="shared" ca="1" si="300"/>
        <v>30000</v>
      </c>
      <c r="CO144" s="23">
        <f t="shared" ca="1" si="307"/>
        <v>8400</v>
      </c>
      <c r="CP144" s="23">
        <f t="shared" ca="1" si="308"/>
        <v>4200</v>
      </c>
      <c r="CQ144" s="23">
        <f t="shared" ca="1" si="188"/>
        <v>27000</v>
      </c>
      <c r="CR144" s="23">
        <f t="shared" ca="1" si="189"/>
        <v>13500</v>
      </c>
      <c r="CS144" s="23">
        <f t="shared" ca="1" si="190"/>
        <v>15600</v>
      </c>
      <c r="CT144" s="23">
        <f t="shared" ca="1" si="191"/>
        <v>7800</v>
      </c>
      <c r="CU144" s="23">
        <f t="shared" ca="1" si="196"/>
        <v>42000</v>
      </c>
      <c r="CV144" s="23">
        <f t="shared" ca="1" si="197"/>
        <v>21000</v>
      </c>
      <c r="CW144" s="23">
        <f t="shared" ca="1" si="234"/>
        <v>63600</v>
      </c>
      <c r="CX144" s="23">
        <f t="shared" ca="1" si="235"/>
        <v>31800</v>
      </c>
      <c r="CY144" s="23">
        <f t="shared" ca="1" si="198"/>
        <v>72000</v>
      </c>
      <c r="CZ144" s="23">
        <f t="shared" ca="1" si="199"/>
        <v>36000</v>
      </c>
      <c r="DA144" s="23">
        <f t="shared" ca="1" si="212"/>
        <v>99000</v>
      </c>
      <c r="DB144" s="23">
        <f t="shared" ca="1" si="213"/>
        <v>49500</v>
      </c>
      <c r="DC144" s="23"/>
      <c r="DD144" s="23"/>
      <c r="DE144" s="23">
        <f t="shared" ca="1" si="214"/>
        <v>240000</v>
      </c>
      <c r="DF144" s="23">
        <f t="shared" ca="1" si="215"/>
        <v>120000</v>
      </c>
      <c r="DG144" s="23">
        <f t="shared" ca="1" si="220"/>
        <v>120000</v>
      </c>
      <c r="DH144" s="23">
        <f t="shared" ca="1" si="221"/>
        <v>60000</v>
      </c>
      <c r="DI144" s="23">
        <f t="shared" ca="1" si="230"/>
        <v>127200</v>
      </c>
      <c r="DJ144" s="23">
        <f t="shared" ca="1" si="231"/>
        <v>63600</v>
      </c>
      <c r="DK144" s="23">
        <f t="shared" ca="1" si="238"/>
        <v>63600</v>
      </c>
      <c r="DL144" s="23">
        <f t="shared" ca="1" si="239"/>
        <v>31800</v>
      </c>
      <c r="DM144" s="23">
        <f t="shared" ca="1" si="242"/>
        <v>150000</v>
      </c>
      <c r="DN144" s="23">
        <f t="shared" ca="1" si="243"/>
        <v>75000</v>
      </c>
      <c r="DO144" s="23">
        <f t="shared" ca="1" si="244"/>
        <v>66000</v>
      </c>
      <c r="DP144" s="23">
        <f t="shared" ca="1" si="245"/>
        <v>33000</v>
      </c>
      <c r="DQ144" s="23">
        <f t="shared" ca="1" si="258"/>
        <v>129600</v>
      </c>
      <c r="DR144" s="23">
        <f t="shared" ca="1" si="259"/>
        <v>64800</v>
      </c>
      <c r="DS144" s="228">
        <f t="shared" ca="1" si="290"/>
        <v>610200</v>
      </c>
      <c r="DT144" s="93">
        <f t="shared" ca="1" si="291"/>
        <v>1450800</v>
      </c>
      <c r="DU144" s="228">
        <f t="shared" ca="1" si="292"/>
        <v>2117700</v>
      </c>
      <c r="DZ144" s="23">
        <f t="shared" ca="1" si="192"/>
        <v>60000</v>
      </c>
      <c r="EA144" s="23">
        <f t="shared" ca="1" si="193"/>
        <v>30000</v>
      </c>
      <c r="EB144" s="23">
        <f t="shared" ca="1" si="200"/>
        <v>26400</v>
      </c>
      <c r="EC144" s="23">
        <f t="shared" ca="1" si="201"/>
        <v>13200</v>
      </c>
      <c r="ED144" s="23">
        <f t="shared" ca="1" si="222"/>
        <v>120000</v>
      </c>
      <c r="EE144" s="23">
        <f t="shared" ca="1" si="223"/>
        <v>60000</v>
      </c>
      <c r="EF144" s="23">
        <f t="shared" ca="1" si="250"/>
        <v>168000</v>
      </c>
      <c r="EG144" s="23">
        <f t="shared" ca="1" si="251"/>
        <v>84000</v>
      </c>
      <c r="EH144" s="23">
        <f t="shared" ca="1" si="232"/>
        <v>60000</v>
      </c>
      <c r="EI144" s="23">
        <f t="shared" ca="1" si="233"/>
        <v>30000</v>
      </c>
      <c r="EJ144" s="23">
        <f t="shared" ca="1" si="246"/>
        <v>60000</v>
      </c>
      <c r="EK144" s="23">
        <f t="shared" ca="1" si="247"/>
        <v>30000</v>
      </c>
      <c r="EL144" s="23">
        <f t="shared" ca="1" si="256"/>
        <v>120000</v>
      </c>
      <c r="EM144" s="23">
        <f t="shared" ca="1" si="257"/>
        <v>60000</v>
      </c>
      <c r="EN144" s="228">
        <f t="shared" ca="1" si="276"/>
        <v>39600</v>
      </c>
      <c r="EO144" s="93">
        <f t="shared" ca="1" si="277"/>
        <v>489600</v>
      </c>
      <c r="EP144" s="93">
        <f t="shared" ca="1" si="278"/>
        <v>921600</v>
      </c>
    </row>
    <row r="145" spans="1:146" x14ac:dyDescent="0.2">
      <c r="A145" s="172">
        <f ca="1">VLOOKUP($D145,Curves!$A$2:$I$1700,9)</f>
        <v>6.1115917995238002E-2</v>
      </c>
      <c r="B145" s="86">
        <f t="shared" ca="1" si="261"/>
        <v>0.50392688871843394</v>
      </c>
      <c r="C145" s="86">
        <f t="shared" si="262"/>
        <v>30</v>
      </c>
      <c r="D145" s="139">
        <v>41061</v>
      </c>
      <c r="E145" s="173">
        <f ca="1">VLOOKUP($D145,Curves!$A$2:$H$1700,2)*$B145</f>
        <v>2.184523062594411</v>
      </c>
      <c r="F145" s="172">
        <f ca="1">VLOOKUP($D145,Curves!$A$2:$H$1700,3)*$B145</f>
        <v>0.33763101544135077</v>
      </c>
      <c r="G145" s="172">
        <f ca="1">VLOOKUP($D145,Curves!$A$2:$H$1700,7)*$B145</f>
        <v>-9.5746108856502449E-2</v>
      </c>
      <c r="H145" s="172">
        <f ca="1">VLOOKUP($D145,Curves!$A$2:$H$1700,5)*$B145</f>
        <v>5.0392688871843394E-3</v>
      </c>
      <c r="I145" s="172">
        <f ca="1">VLOOKUP($D145,Curves!$A$2:$H$1700,4)*$B145</f>
        <v>0</v>
      </c>
      <c r="J145" s="174">
        <f ca="1">VLOOKUP($D145,Curves!$A$2:$H$1700,8)*$B145</f>
        <v>0</v>
      </c>
      <c r="K145" s="172">
        <f t="shared" ca="1" si="263"/>
        <v>18.383922969458084</v>
      </c>
      <c r="L145" s="140">
        <f ca="1">VLOOKUP($D145,Curves!$N$2:$T$2600,2)*$B145</f>
        <v>31.31149723051989</v>
      </c>
      <c r="M145" s="141">
        <f ca="1">VLOOKUP($D145,Curves!$N$2:$T$2600,3)*$B145</f>
        <v>15.655748615259945</v>
      </c>
      <c r="N145" s="181">
        <f t="shared" ca="1" si="264"/>
        <v>1</v>
      </c>
      <c r="O145" s="182">
        <f t="shared" ca="1" si="265"/>
        <v>0</v>
      </c>
      <c r="P145" s="173">
        <f t="shared" ca="1" si="260"/>
        <v>18.383922969458084</v>
      </c>
      <c r="Q145" s="140">
        <f ca="1">VLOOKUP($D145,Curves!$N$2:$T$2600,4)*$B145</f>
        <v>31.31149723051989</v>
      </c>
      <c r="R145" s="141">
        <f ca="1">VLOOKUP($D145,Curves!$N$2:$T$2600,5)*$B145</f>
        <v>15.655748615259945</v>
      </c>
      <c r="S145" s="181">
        <f t="shared" ca="1" si="266"/>
        <v>1</v>
      </c>
      <c r="T145" s="182">
        <f t="shared" ca="1" si="267"/>
        <v>0</v>
      </c>
      <c r="U145" s="151">
        <f t="shared" ca="1" si="268"/>
        <v>17.665827153034314</v>
      </c>
      <c r="V145" s="151">
        <f t="shared" ca="1" si="269"/>
        <v>18.421717486111966</v>
      </c>
      <c r="W145" s="151">
        <f t="shared" ca="1" si="270"/>
        <v>18.383922969458084</v>
      </c>
      <c r="X145" s="343">
        <f ca="1">VLOOKUP($D145,[2]CurveFetch!$D$8:$S$13000,16,0)*$B145</f>
        <v>31.31149723051989</v>
      </c>
      <c r="Y145" s="141">
        <f ca="1">VLOOKUP($D145,Curves!$N$2:$T$2600,7)*$B145</f>
        <v>15.655748615259945</v>
      </c>
      <c r="Z145" s="200">
        <f t="shared" ca="1" si="271"/>
        <v>1</v>
      </c>
      <c r="AA145" s="181">
        <f t="shared" ca="1" si="272"/>
        <v>0</v>
      </c>
      <c r="AB145" s="181">
        <f t="shared" ca="1" si="273"/>
        <v>1</v>
      </c>
      <c r="AC145" s="181">
        <f t="shared" ca="1" si="273"/>
        <v>1</v>
      </c>
      <c r="AD145" s="181">
        <f t="shared" ca="1" si="274"/>
        <v>1</v>
      </c>
      <c r="AE145" s="182">
        <f t="shared" ca="1" si="275"/>
        <v>0</v>
      </c>
      <c r="AF145" s="23">
        <f t="shared" ca="1" si="301"/>
        <v>5880</v>
      </c>
      <c r="AG145" s="23">
        <f t="shared" ca="1" si="302"/>
        <v>0</v>
      </c>
      <c r="AH145" s="23">
        <f t="shared" ca="1" si="194"/>
        <v>48000</v>
      </c>
      <c r="AI145" s="23">
        <f t="shared" ca="1" si="195"/>
        <v>0</v>
      </c>
      <c r="AJ145" s="23">
        <f t="shared" ca="1" si="206"/>
        <v>54000</v>
      </c>
      <c r="AK145" s="23">
        <f t="shared" ca="1" si="207"/>
        <v>0</v>
      </c>
      <c r="AL145" s="23">
        <f t="shared" ca="1" si="216"/>
        <v>60000</v>
      </c>
      <c r="AM145" s="23">
        <f t="shared" ca="1" si="217"/>
        <v>0</v>
      </c>
      <c r="AN145" s="23">
        <f t="shared" ca="1" si="224"/>
        <v>60000</v>
      </c>
      <c r="AO145" s="23">
        <f t="shared" ca="1" si="225"/>
        <v>0</v>
      </c>
      <c r="AP145" s="23">
        <f t="shared" ca="1" si="218"/>
        <v>86400</v>
      </c>
      <c r="AQ145" s="23">
        <f t="shared" ca="1" si="219"/>
        <v>0</v>
      </c>
      <c r="AR145" s="23">
        <f t="shared" ca="1" si="228"/>
        <v>61200</v>
      </c>
      <c r="AS145" s="23">
        <f t="shared" ca="1" si="229"/>
        <v>0</v>
      </c>
      <c r="AT145" s="23">
        <f t="shared" ca="1" si="248"/>
        <v>132000</v>
      </c>
      <c r="AU145" s="23">
        <f t="shared" ca="1" si="249"/>
        <v>0</v>
      </c>
      <c r="AV145" s="228">
        <f t="shared" ca="1" si="279"/>
        <v>152280</v>
      </c>
      <c r="AW145" s="26">
        <f t="shared" ca="1" si="280"/>
        <v>447480</v>
      </c>
      <c r="AX145" s="228">
        <f t="shared" ca="1" si="281"/>
        <v>507480</v>
      </c>
      <c r="AY145" s="23">
        <f t="shared" ca="1" si="295"/>
        <v>62400</v>
      </c>
      <c r="AZ145" s="23">
        <f t="shared" ca="1" si="296"/>
        <v>0</v>
      </c>
      <c r="BA145" s="23">
        <f t="shared" ca="1" si="303"/>
        <v>60000</v>
      </c>
      <c r="BB145" s="23">
        <f t="shared" ca="1" si="304"/>
        <v>0</v>
      </c>
      <c r="BC145" s="23">
        <f t="shared" ca="1" si="297"/>
        <v>10560</v>
      </c>
      <c r="BD145" s="23">
        <f t="shared" ca="1" si="298"/>
        <v>0</v>
      </c>
      <c r="BE145" s="23">
        <f t="shared" ca="1" si="305"/>
        <v>6120</v>
      </c>
      <c r="BF145" s="23">
        <f t="shared" ca="1" si="306"/>
        <v>0</v>
      </c>
      <c r="BG145" s="23">
        <f t="shared" ca="1" si="186"/>
        <v>20400</v>
      </c>
      <c r="BH145" s="23">
        <f t="shared" ca="1" si="187"/>
        <v>0</v>
      </c>
      <c r="BI145" s="23">
        <f t="shared" ca="1" si="202"/>
        <v>105600</v>
      </c>
      <c r="BJ145" s="23">
        <f t="shared" ca="1" si="203"/>
        <v>0</v>
      </c>
      <c r="BK145" s="23">
        <f t="shared" ca="1" si="204"/>
        <v>127200</v>
      </c>
      <c r="BL145" s="23">
        <f t="shared" ca="1" si="205"/>
        <v>0</v>
      </c>
      <c r="BM145" s="23">
        <f t="shared" ca="1" si="208"/>
        <v>60000</v>
      </c>
      <c r="BN145" s="23">
        <f t="shared" ca="1" si="209"/>
        <v>0</v>
      </c>
      <c r="BO145" s="23">
        <f t="shared" ca="1" si="226"/>
        <v>63600</v>
      </c>
      <c r="BP145" s="23">
        <f t="shared" ca="1" si="227"/>
        <v>0</v>
      </c>
      <c r="BQ145" s="23">
        <f t="shared" ca="1" si="236"/>
        <v>62400</v>
      </c>
      <c r="BR145" s="23">
        <f t="shared" ca="1" si="237"/>
        <v>0</v>
      </c>
      <c r="BS145" s="23">
        <f t="shared" ca="1" si="252"/>
        <v>132000</v>
      </c>
      <c r="BT145" s="23">
        <f t="shared" ca="1" si="253"/>
        <v>0</v>
      </c>
      <c r="BU145" s="23">
        <f t="shared" ca="1" si="254"/>
        <v>120000</v>
      </c>
      <c r="BV145" s="23">
        <f t="shared" ca="1" si="255"/>
        <v>0</v>
      </c>
      <c r="BW145" s="389">
        <f t="shared" ca="1" si="282"/>
        <v>371880</v>
      </c>
      <c r="BX145" s="224">
        <f t="shared" ca="1" si="283"/>
        <v>623880</v>
      </c>
      <c r="BY145" s="93">
        <f t="shared" ca="1" si="284"/>
        <v>830280</v>
      </c>
      <c r="BZ145" s="23">
        <f t="shared" ca="1" si="309"/>
        <v>125760</v>
      </c>
      <c r="CA145" s="23">
        <f t="shared" ca="1" si="310"/>
        <v>0</v>
      </c>
      <c r="CB145" s="23">
        <f t="shared" ca="1" si="210"/>
        <v>115200</v>
      </c>
      <c r="CC145" s="23">
        <f t="shared" ca="1" si="211"/>
        <v>0</v>
      </c>
      <c r="CD145" s="23">
        <f t="shared" ca="1" si="240"/>
        <v>120000</v>
      </c>
      <c r="CE145" s="23">
        <f t="shared" ca="1" si="241"/>
        <v>0</v>
      </c>
      <c r="CF145" s="228">
        <f t="shared" ca="1" si="285"/>
        <v>125760</v>
      </c>
      <c r="CG145" s="224">
        <f t="shared" ca="1" si="286"/>
        <v>240960</v>
      </c>
      <c r="CH145" s="228">
        <f t="shared" ca="1" si="287"/>
        <v>360960</v>
      </c>
      <c r="CI145" s="23">
        <f t="shared" ca="1" si="288"/>
        <v>65400</v>
      </c>
      <c r="CJ145" s="23">
        <f t="shared" ca="1" si="289"/>
        <v>32700</v>
      </c>
      <c r="CK145" s="23">
        <f t="shared" ca="1" si="293"/>
        <v>62400</v>
      </c>
      <c r="CL145" s="23">
        <f t="shared" ca="1" si="294"/>
        <v>31200</v>
      </c>
      <c r="CM145" s="23">
        <f t="shared" ca="1" si="299"/>
        <v>60000</v>
      </c>
      <c r="CN145" s="23">
        <f t="shared" ca="1" si="300"/>
        <v>30000</v>
      </c>
      <c r="CO145" s="23">
        <f t="shared" ca="1" si="307"/>
        <v>8400</v>
      </c>
      <c r="CP145" s="23">
        <f t="shared" ca="1" si="308"/>
        <v>4200</v>
      </c>
      <c r="CQ145" s="23">
        <f t="shared" ca="1" si="188"/>
        <v>27000</v>
      </c>
      <c r="CR145" s="23">
        <f t="shared" ca="1" si="189"/>
        <v>13500</v>
      </c>
      <c r="CS145" s="23">
        <f t="shared" ca="1" si="190"/>
        <v>15600</v>
      </c>
      <c r="CT145" s="23">
        <f t="shared" ca="1" si="191"/>
        <v>7800</v>
      </c>
      <c r="CU145" s="23">
        <f t="shared" ca="1" si="196"/>
        <v>42000</v>
      </c>
      <c r="CV145" s="23">
        <f t="shared" ca="1" si="197"/>
        <v>21000</v>
      </c>
      <c r="CW145" s="23">
        <f t="shared" ca="1" si="234"/>
        <v>63600</v>
      </c>
      <c r="CX145" s="23">
        <f t="shared" ca="1" si="235"/>
        <v>31800</v>
      </c>
      <c r="CY145" s="23">
        <f t="shared" ca="1" si="198"/>
        <v>72000</v>
      </c>
      <c r="CZ145" s="23">
        <f t="shared" ca="1" si="199"/>
        <v>36000</v>
      </c>
      <c r="DA145" s="23">
        <f t="shared" ca="1" si="212"/>
        <v>99000</v>
      </c>
      <c r="DB145" s="23">
        <f t="shared" ca="1" si="213"/>
        <v>49500</v>
      </c>
      <c r="DC145" s="23"/>
      <c r="DD145" s="23"/>
      <c r="DE145" s="23">
        <f t="shared" ca="1" si="214"/>
        <v>240000</v>
      </c>
      <c r="DF145" s="23">
        <f t="shared" ca="1" si="215"/>
        <v>120000</v>
      </c>
      <c r="DG145" s="23">
        <f t="shared" ca="1" si="220"/>
        <v>120000</v>
      </c>
      <c r="DH145" s="23">
        <f t="shared" ca="1" si="221"/>
        <v>60000</v>
      </c>
      <c r="DI145" s="23">
        <f t="shared" ca="1" si="230"/>
        <v>127200</v>
      </c>
      <c r="DJ145" s="23">
        <f t="shared" ca="1" si="231"/>
        <v>63600</v>
      </c>
      <c r="DK145" s="23">
        <f t="shared" ca="1" si="238"/>
        <v>63600</v>
      </c>
      <c r="DL145" s="23">
        <f t="shared" ca="1" si="239"/>
        <v>31800</v>
      </c>
      <c r="DM145" s="23">
        <f t="shared" ca="1" si="242"/>
        <v>150000</v>
      </c>
      <c r="DN145" s="23">
        <f t="shared" ca="1" si="243"/>
        <v>75000</v>
      </c>
      <c r="DO145" s="23">
        <f t="shared" ca="1" si="244"/>
        <v>66000</v>
      </c>
      <c r="DP145" s="23">
        <f t="shared" ca="1" si="245"/>
        <v>33000</v>
      </c>
      <c r="DQ145" s="23">
        <f t="shared" ca="1" si="258"/>
        <v>129600</v>
      </c>
      <c r="DR145" s="23">
        <f t="shared" ca="1" si="259"/>
        <v>64800</v>
      </c>
      <c r="DS145" s="228">
        <f t="shared" ca="1" si="290"/>
        <v>610200</v>
      </c>
      <c r="DT145" s="93">
        <f t="shared" ca="1" si="291"/>
        <v>1450800</v>
      </c>
      <c r="DU145" s="228">
        <f t="shared" ca="1" si="292"/>
        <v>2117700</v>
      </c>
      <c r="DZ145" s="23">
        <f t="shared" ca="1" si="192"/>
        <v>60000</v>
      </c>
      <c r="EA145" s="23">
        <f t="shared" ca="1" si="193"/>
        <v>30000</v>
      </c>
      <c r="EB145" s="23">
        <f t="shared" ca="1" si="200"/>
        <v>26400</v>
      </c>
      <c r="EC145" s="23">
        <f t="shared" ca="1" si="201"/>
        <v>13200</v>
      </c>
      <c r="ED145" s="23">
        <f t="shared" ca="1" si="222"/>
        <v>120000</v>
      </c>
      <c r="EE145" s="23">
        <f t="shared" ca="1" si="223"/>
        <v>60000</v>
      </c>
      <c r="EF145" s="23">
        <f t="shared" ca="1" si="250"/>
        <v>168000</v>
      </c>
      <c r="EG145" s="23">
        <f t="shared" ca="1" si="251"/>
        <v>84000</v>
      </c>
      <c r="EH145" s="23">
        <f t="shared" ca="1" si="232"/>
        <v>60000</v>
      </c>
      <c r="EI145" s="23">
        <f t="shared" ca="1" si="233"/>
        <v>30000</v>
      </c>
      <c r="EJ145" s="23">
        <f t="shared" ca="1" si="246"/>
        <v>60000</v>
      </c>
      <c r="EK145" s="23">
        <f t="shared" ca="1" si="247"/>
        <v>30000</v>
      </c>
      <c r="EL145" s="23">
        <f t="shared" ca="1" si="256"/>
        <v>120000</v>
      </c>
      <c r="EM145" s="23">
        <f t="shared" ca="1" si="257"/>
        <v>60000</v>
      </c>
      <c r="EN145" s="228">
        <f t="shared" ca="1" si="276"/>
        <v>39600</v>
      </c>
      <c r="EO145" s="93">
        <f t="shared" ca="1" si="277"/>
        <v>489600</v>
      </c>
      <c r="EP145" s="93">
        <f t="shared" ca="1" si="278"/>
        <v>921600</v>
      </c>
    </row>
    <row r="146" spans="1:146" x14ac:dyDescent="0.2">
      <c r="A146" s="172">
        <f ca="1">VLOOKUP($D146,Curves!$A$2:$I$1700,9)</f>
        <v>6.1141712934518998E-2</v>
      </c>
      <c r="B146" s="86">
        <f t="shared" ca="1" si="261"/>
        <v>0.5012974218318067</v>
      </c>
      <c r="C146" s="86">
        <f t="shared" si="262"/>
        <v>31</v>
      </c>
      <c r="D146" s="139">
        <v>41091</v>
      </c>
      <c r="E146" s="173">
        <f ca="1">VLOOKUP($D146,Curves!$A$2:$H$1700,2)*$B146</f>
        <v>2.1881632462958365</v>
      </c>
      <c r="F146" s="172">
        <f ca="1">VLOOKUP($D146,Curves!$A$2:$H$1700,3)*$B146</f>
        <v>0.33586927262731053</v>
      </c>
      <c r="G146" s="172">
        <f ca="1">VLOOKUP($D146,Curves!$A$2:$H$1700,7)*$B146</f>
        <v>-9.5246510148043279E-2</v>
      </c>
      <c r="H146" s="172">
        <f ca="1">VLOOKUP($D146,Curves!$A$2:$H$1700,5)*$B146</f>
        <v>5.0129742183180675E-3</v>
      </c>
      <c r="I146" s="172">
        <f ca="1">VLOOKUP($D146,Curves!$A$2:$H$1700,4)*$B146</f>
        <v>0</v>
      </c>
      <c r="J146" s="174">
        <f ca="1">VLOOKUP($D146,Curves!$A$2:$H$1700,8)*$B146</f>
        <v>0</v>
      </c>
      <c r="K146" s="172">
        <f t="shared" ca="1" si="263"/>
        <v>18.411224347218774</v>
      </c>
      <c r="L146" s="140">
        <f ca="1">VLOOKUP($D146,Curves!$N$2:$T$2600,2)*$B146</f>
        <v>29.255466889393322</v>
      </c>
      <c r="M146" s="141">
        <f ca="1">VLOOKUP($D146,Curves!$N$2:$T$2600,3)*$B146</f>
        <v>14.627733444696661</v>
      </c>
      <c r="N146" s="181">
        <f t="shared" ca="1" si="264"/>
        <v>1</v>
      </c>
      <c r="O146" s="182">
        <f t="shared" ca="1" si="265"/>
        <v>0</v>
      </c>
      <c r="P146" s="173">
        <f t="shared" ca="1" si="260"/>
        <v>18.411224347218774</v>
      </c>
      <c r="Q146" s="140">
        <f ca="1">VLOOKUP($D146,Curves!$N$2:$T$2600,4)*$B146</f>
        <v>29.255466889393322</v>
      </c>
      <c r="R146" s="141">
        <f ca="1">VLOOKUP($D146,Curves!$N$2:$T$2600,5)*$B146</f>
        <v>14.627733444696661</v>
      </c>
      <c r="S146" s="181">
        <f t="shared" ca="1" si="266"/>
        <v>1</v>
      </c>
      <c r="T146" s="182">
        <f t="shared" ca="1" si="267"/>
        <v>0</v>
      </c>
      <c r="U146" s="151">
        <f t="shared" ca="1" si="268"/>
        <v>17.696875521108449</v>
      </c>
      <c r="V146" s="151">
        <f t="shared" ca="1" si="269"/>
        <v>18.448821653856161</v>
      </c>
      <c r="W146" s="151">
        <f t="shared" ca="1" si="270"/>
        <v>18.411224347218774</v>
      </c>
      <c r="X146" s="343">
        <f ca="1">VLOOKUP($D146,[2]CurveFetch!$D$8:$S$13000,16,0)*$B146</f>
        <v>29.255466889393322</v>
      </c>
      <c r="Y146" s="141">
        <f ca="1">VLOOKUP($D146,Curves!$N$2:$T$2600,7)*$B146</f>
        <v>14.627733444696661</v>
      </c>
      <c r="Z146" s="200">
        <f t="shared" ca="1" si="271"/>
        <v>1</v>
      </c>
      <c r="AA146" s="181">
        <f t="shared" ca="1" si="272"/>
        <v>0</v>
      </c>
      <c r="AB146" s="181">
        <f t="shared" ca="1" si="273"/>
        <v>1</v>
      </c>
      <c r="AC146" s="181">
        <f t="shared" ca="1" si="273"/>
        <v>1</v>
      </c>
      <c r="AD146" s="181">
        <f t="shared" ca="1" si="274"/>
        <v>1</v>
      </c>
      <c r="AE146" s="182">
        <f t="shared" ca="1" si="275"/>
        <v>0</v>
      </c>
      <c r="AF146" s="23">
        <f t="shared" ca="1" si="301"/>
        <v>5880</v>
      </c>
      <c r="AG146" s="23">
        <f t="shared" ca="1" si="302"/>
        <v>0</v>
      </c>
      <c r="AH146" s="23">
        <f t="shared" ca="1" si="194"/>
        <v>48000</v>
      </c>
      <c r="AI146" s="23">
        <f t="shared" ca="1" si="195"/>
        <v>0</v>
      </c>
      <c r="AJ146" s="23">
        <f t="shared" ca="1" si="206"/>
        <v>54000</v>
      </c>
      <c r="AK146" s="23">
        <f t="shared" ca="1" si="207"/>
        <v>0</v>
      </c>
      <c r="AL146" s="23">
        <f t="shared" ca="1" si="216"/>
        <v>60000</v>
      </c>
      <c r="AM146" s="23">
        <f t="shared" ca="1" si="217"/>
        <v>0</v>
      </c>
      <c r="AN146" s="23">
        <f t="shared" ca="1" si="224"/>
        <v>60000</v>
      </c>
      <c r="AO146" s="23">
        <f t="shared" ca="1" si="225"/>
        <v>0</v>
      </c>
      <c r="AP146" s="23">
        <f t="shared" ca="1" si="218"/>
        <v>86400</v>
      </c>
      <c r="AQ146" s="23">
        <f t="shared" ca="1" si="219"/>
        <v>0</v>
      </c>
      <c r="AR146" s="23">
        <f t="shared" ca="1" si="228"/>
        <v>61200</v>
      </c>
      <c r="AS146" s="23">
        <f t="shared" ca="1" si="229"/>
        <v>0</v>
      </c>
      <c r="AT146" s="23">
        <f t="shared" ca="1" si="248"/>
        <v>132000</v>
      </c>
      <c r="AU146" s="23">
        <f t="shared" ca="1" si="249"/>
        <v>0</v>
      </c>
      <c r="AV146" s="228">
        <f t="shared" ca="1" si="279"/>
        <v>152280</v>
      </c>
      <c r="AW146" s="26">
        <f t="shared" ca="1" si="280"/>
        <v>447480</v>
      </c>
      <c r="AX146" s="228">
        <f t="shared" ca="1" si="281"/>
        <v>507480</v>
      </c>
      <c r="AY146" s="23">
        <f t="shared" ca="1" si="295"/>
        <v>62400</v>
      </c>
      <c r="AZ146" s="23">
        <f t="shared" ca="1" si="296"/>
        <v>0</v>
      </c>
      <c r="BA146" s="23">
        <f t="shared" ca="1" si="303"/>
        <v>60000</v>
      </c>
      <c r="BB146" s="23">
        <f t="shared" ca="1" si="304"/>
        <v>0</v>
      </c>
      <c r="BC146" s="23">
        <f t="shared" ca="1" si="297"/>
        <v>10560</v>
      </c>
      <c r="BD146" s="23">
        <f t="shared" ca="1" si="298"/>
        <v>0</v>
      </c>
      <c r="BE146" s="23">
        <f t="shared" ca="1" si="305"/>
        <v>6120</v>
      </c>
      <c r="BF146" s="23">
        <f t="shared" ca="1" si="306"/>
        <v>0</v>
      </c>
      <c r="BG146" s="23">
        <f t="shared" ca="1" si="186"/>
        <v>20400</v>
      </c>
      <c r="BH146" s="23">
        <f t="shared" ca="1" si="187"/>
        <v>0</v>
      </c>
      <c r="BI146" s="23">
        <f t="shared" ca="1" si="202"/>
        <v>105600</v>
      </c>
      <c r="BJ146" s="23">
        <f t="shared" ca="1" si="203"/>
        <v>0</v>
      </c>
      <c r="BK146" s="23">
        <f t="shared" ca="1" si="204"/>
        <v>127200</v>
      </c>
      <c r="BL146" s="23">
        <f t="shared" ca="1" si="205"/>
        <v>0</v>
      </c>
      <c r="BM146" s="23">
        <f t="shared" ca="1" si="208"/>
        <v>60000</v>
      </c>
      <c r="BN146" s="23">
        <f t="shared" ca="1" si="209"/>
        <v>0</v>
      </c>
      <c r="BO146" s="23">
        <f t="shared" ca="1" si="226"/>
        <v>63600</v>
      </c>
      <c r="BP146" s="23">
        <f t="shared" ca="1" si="227"/>
        <v>0</v>
      </c>
      <c r="BQ146" s="23">
        <f t="shared" ca="1" si="236"/>
        <v>62400</v>
      </c>
      <c r="BR146" s="23">
        <f t="shared" ca="1" si="237"/>
        <v>0</v>
      </c>
      <c r="BS146" s="23">
        <f t="shared" ca="1" si="252"/>
        <v>132000</v>
      </c>
      <c r="BT146" s="23">
        <f t="shared" ca="1" si="253"/>
        <v>0</v>
      </c>
      <c r="BU146" s="23">
        <f t="shared" ca="1" si="254"/>
        <v>120000</v>
      </c>
      <c r="BV146" s="23">
        <f t="shared" ca="1" si="255"/>
        <v>0</v>
      </c>
      <c r="BW146" s="389">
        <f t="shared" ca="1" si="282"/>
        <v>371880</v>
      </c>
      <c r="BX146" s="224">
        <f t="shared" ca="1" si="283"/>
        <v>623880</v>
      </c>
      <c r="BY146" s="93">
        <f t="shared" ca="1" si="284"/>
        <v>830280</v>
      </c>
      <c r="BZ146" s="23">
        <f t="shared" ca="1" si="309"/>
        <v>125760</v>
      </c>
      <c r="CA146" s="23">
        <f t="shared" ca="1" si="310"/>
        <v>0</v>
      </c>
      <c r="CB146" s="23">
        <f t="shared" ca="1" si="210"/>
        <v>115200</v>
      </c>
      <c r="CC146" s="23">
        <f t="shared" ca="1" si="211"/>
        <v>0</v>
      </c>
      <c r="CD146" s="23">
        <f t="shared" ca="1" si="240"/>
        <v>120000</v>
      </c>
      <c r="CE146" s="23">
        <f t="shared" ca="1" si="241"/>
        <v>0</v>
      </c>
      <c r="CF146" s="228">
        <f t="shared" ca="1" si="285"/>
        <v>125760</v>
      </c>
      <c r="CG146" s="224">
        <f t="shared" ca="1" si="286"/>
        <v>240960</v>
      </c>
      <c r="CH146" s="228">
        <f t="shared" ca="1" si="287"/>
        <v>360960</v>
      </c>
      <c r="CI146" s="23">
        <f t="shared" ca="1" si="288"/>
        <v>65400</v>
      </c>
      <c r="CJ146" s="23">
        <f t="shared" ca="1" si="289"/>
        <v>32700</v>
      </c>
      <c r="CK146" s="23">
        <f t="shared" ca="1" si="293"/>
        <v>62400</v>
      </c>
      <c r="CL146" s="23">
        <f t="shared" ca="1" si="294"/>
        <v>31200</v>
      </c>
      <c r="CM146" s="23">
        <f t="shared" ca="1" si="299"/>
        <v>60000</v>
      </c>
      <c r="CN146" s="23">
        <f t="shared" ca="1" si="300"/>
        <v>30000</v>
      </c>
      <c r="CO146" s="23">
        <f t="shared" ca="1" si="307"/>
        <v>8400</v>
      </c>
      <c r="CP146" s="23">
        <f t="shared" ca="1" si="308"/>
        <v>4200</v>
      </c>
      <c r="CQ146" s="23">
        <f t="shared" ca="1" si="188"/>
        <v>27000</v>
      </c>
      <c r="CR146" s="23">
        <f t="shared" ca="1" si="189"/>
        <v>13500</v>
      </c>
      <c r="CS146" s="23">
        <f t="shared" ca="1" si="190"/>
        <v>15600</v>
      </c>
      <c r="CT146" s="23">
        <f t="shared" ca="1" si="191"/>
        <v>7800</v>
      </c>
      <c r="CU146" s="23">
        <f t="shared" ca="1" si="196"/>
        <v>42000</v>
      </c>
      <c r="CV146" s="23">
        <f t="shared" ca="1" si="197"/>
        <v>21000</v>
      </c>
      <c r="CW146" s="23">
        <f t="shared" ca="1" si="234"/>
        <v>63600</v>
      </c>
      <c r="CX146" s="23">
        <f t="shared" ca="1" si="235"/>
        <v>31800</v>
      </c>
      <c r="CY146" s="23">
        <f t="shared" ca="1" si="198"/>
        <v>72000</v>
      </c>
      <c r="CZ146" s="23">
        <f t="shared" ca="1" si="199"/>
        <v>36000</v>
      </c>
      <c r="DA146" s="23">
        <f t="shared" ca="1" si="212"/>
        <v>99000</v>
      </c>
      <c r="DB146" s="23">
        <f t="shared" ca="1" si="213"/>
        <v>49500</v>
      </c>
      <c r="DC146" s="23"/>
      <c r="DD146" s="23"/>
      <c r="DE146" s="23">
        <f t="shared" ca="1" si="214"/>
        <v>240000</v>
      </c>
      <c r="DF146" s="23">
        <f t="shared" ca="1" si="215"/>
        <v>120000</v>
      </c>
      <c r="DG146" s="23">
        <f t="shared" ca="1" si="220"/>
        <v>120000</v>
      </c>
      <c r="DH146" s="23">
        <f t="shared" ca="1" si="221"/>
        <v>60000</v>
      </c>
      <c r="DI146" s="23">
        <f t="shared" ca="1" si="230"/>
        <v>127200</v>
      </c>
      <c r="DJ146" s="23">
        <f t="shared" ca="1" si="231"/>
        <v>63600</v>
      </c>
      <c r="DK146" s="23">
        <f t="shared" ca="1" si="238"/>
        <v>63600</v>
      </c>
      <c r="DL146" s="23">
        <f t="shared" ca="1" si="239"/>
        <v>31800</v>
      </c>
      <c r="DM146" s="23">
        <f t="shared" ca="1" si="242"/>
        <v>150000</v>
      </c>
      <c r="DN146" s="23">
        <f t="shared" ca="1" si="243"/>
        <v>75000</v>
      </c>
      <c r="DO146" s="23">
        <f t="shared" ca="1" si="244"/>
        <v>66000</v>
      </c>
      <c r="DP146" s="23">
        <f t="shared" ca="1" si="245"/>
        <v>33000</v>
      </c>
      <c r="DQ146" s="23">
        <f t="shared" ca="1" si="258"/>
        <v>129600</v>
      </c>
      <c r="DR146" s="23">
        <f t="shared" ca="1" si="259"/>
        <v>64800</v>
      </c>
      <c r="DS146" s="228">
        <f t="shared" ca="1" si="290"/>
        <v>610200</v>
      </c>
      <c r="DT146" s="93">
        <f t="shared" ca="1" si="291"/>
        <v>1450800</v>
      </c>
      <c r="DU146" s="228">
        <f t="shared" ca="1" si="292"/>
        <v>2117700</v>
      </c>
      <c r="DZ146" s="23">
        <f t="shared" ca="1" si="192"/>
        <v>60000</v>
      </c>
      <c r="EA146" s="23">
        <f t="shared" ca="1" si="193"/>
        <v>30000</v>
      </c>
      <c r="EB146" s="23">
        <f t="shared" ca="1" si="200"/>
        <v>26400</v>
      </c>
      <c r="EC146" s="23">
        <f t="shared" ca="1" si="201"/>
        <v>13200</v>
      </c>
      <c r="ED146" s="23">
        <f t="shared" ca="1" si="222"/>
        <v>120000</v>
      </c>
      <c r="EE146" s="23">
        <f t="shared" ca="1" si="223"/>
        <v>60000</v>
      </c>
      <c r="EF146" s="23">
        <f t="shared" ca="1" si="250"/>
        <v>168000</v>
      </c>
      <c r="EG146" s="23">
        <f t="shared" ca="1" si="251"/>
        <v>84000</v>
      </c>
      <c r="EH146" s="23">
        <f t="shared" ca="1" si="232"/>
        <v>60000</v>
      </c>
      <c r="EI146" s="23">
        <f t="shared" ca="1" si="233"/>
        <v>30000</v>
      </c>
      <c r="EJ146" s="23">
        <f t="shared" ca="1" si="246"/>
        <v>60000</v>
      </c>
      <c r="EK146" s="23">
        <f t="shared" ca="1" si="247"/>
        <v>30000</v>
      </c>
      <c r="EL146" s="23">
        <f t="shared" ca="1" si="256"/>
        <v>120000</v>
      </c>
      <c r="EM146" s="23">
        <f t="shared" ca="1" si="257"/>
        <v>60000</v>
      </c>
      <c r="EN146" s="228">
        <f t="shared" ca="1" si="276"/>
        <v>39600</v>
      </c>
      <c r="EO146" s="93">
        <f t="shared" ca="1" si="277"/>
        <v>489600</v>
      </c>
      <c r="EP146" s="93">
        <f t="shared" ca="1" si="278"/>
        <v>921600</v>
      </c>
    </row>
    <row r="147" spans="1:146" x14ac:dyDescent="0.2">
      <c r="A147" s="172">
        <f ca="1">VLOOKUP($D147,Curves!$A$2:$I$1700,9)</f>
        <v>6.1168367705342001E-2</v>
      </c>
      <c r="B147" s="86">
        <f t="shared" ca="1" si="261"/>
        <v>0.49859256748064884</v>
      </c>
      <c r="C147" s="86">
        <f t="shared" si="262"/>
        <v>31</v>
      </c>
      <c r="D147" s="139">
        <v>41122</v>
      </c>
      <c r="E147" s="173">
        <f ca="1">VLOOKUP($D147,Curves!$A$2:$H$1700,2)*$B147</f>
        <v>2.1863284084026451</v>
      </c>
      <c r="F147" s="172">
        <f ca="1">VLOOKUP($D147,Curves!$A$2:$H$1700,3)*$B147</f>
        <v>0.33405702021203476</v>
      </c>
      <c r="G147" s="172">
        <f ca="1">VLOOKUP($D147,Curves!$A$2:$H$1700,7)*$B147</f>
        <v>-9.473258782132328E-2</v>
      </c>
      <c r="H147" s="172">
        <f ca="1">VLOOKUP($D147,Curves!$A$2:$H$1700,5)*$B147</f>
        <v>4.9859256748064889E-3</v>
      </c>
      <c r="I147" s="172">
        <f ca="1">VLOOKUP($D147,Curves!$A$2:$H$1700,4)*$B147</f>
        <v>0</v>
      </c>
      <c r="J147" s="174">
        <f ca="1">VLOOKUP($D147,Curves!$A$2:$H$1700,8)*$B147</f>
        <v>0</v>
      </c>
      <c r="K147" s="172">
        <f t="shared" ca="1" si="263"/>
        <v>18.397463063019838</v>
      </c>
      <c r="L147" s="140">
        <f ca="1">VLOOKUP($D147,Curves!$N$2:$T$2600,2)*$B147</f>
        <v>34.08353861669341</v>
      </c>
      <c r="M147" s="141">
        <f ca="1">VLOOKUP($D147,Curves!$N$2:$T$2600,3)*$B147</f>
        <v>17.041769308346705</v>
      </c>
      <c r="N147" s="181">
        <f t="shared" ca="1" si="264"/>
        <v>1</v>
      </c>
      <c r="O147" s="182">
        <f t="shared" ca="1" si="265"/>
        <v>0</v>
      </c>
      <c r="P147" s="173">
        <f t="shared" ca="1" si="260"/>
        <v>18.397463063019838</v>
      </c>
      <c r="Q147" s="140">
        <f ca="1">VLOOKUP($D147,Curves!$N$2:$T$2600,4)*$B147</f>
        <v>34.08353861669341</v>
      </c>
      <c r="R147" s="141">
        <f ca="1">VLOOKUP($D147,Curves!$N$2:$T$2600,5)*$B147</f>
        <v>17.041769308346705</v>
      </c>
      <c r="S147" s="181">
        <f t="shared" ca="1" si="266"/>
        <v>1</v>
      </c>
      <c r="T147" s="182">
        <f t="shared" ca="1" si="267"/>
        <v>0</v>
      </c>
      <c r="U147" s="151">
        <f t="shared" ca="1" si="268"/>
        <v>17.686968654359916</v>
      </c>
      <c r="V147" s="151">
        <f t="shared" ca="1" si="269"/>
        <v>18.434857505580887</v>
      </c>
      <c r="W147" s="151">
        <f t="shared" ca="1" si="270"/>
        <v>18.397463063019838</v>
      </c>
      <c r="X147" s="343">
        <f ca="1">VLOOKUP($D147,[2]CurveFetch!$D$8:$S$13000,16,0)*$B147</f>
        <v>34.08353861669341</v>
      </c>
      <c r="Y147" s="141">
        <f ca="1">VLOOKUP($D147,Curves!$N$2:$T$2600,7)*$B147</f>
        <v>17.041769308346705</v>
      </c>
      <c r="Z147" s="200">
        <f t="shared" ca="1" si="271"/>
        <v>1</v>
      </c>
      <c r="AA147" s="181">
        <f t="shared" ca="1" si="272"/>
        <v>0</v>
      </c>
      <c r="AB147" s="181">
        <f t="shared" ca="1" si="273"/>
        <v>1</v>
      </c>
      <c r="AC147" s="181">
        <f t="shared" ca="1" si="273"/>
        <v>1</v>
      </c>
      <c r="AD147" s="181">
        <f t="shared" ca="1" si="274"/>
        <v>1</v>
      </c>
      <c r="AE147" s="182">
        <f t="shared" ca="1" si="275"/>
        <v>0</v>
      </c>
      <c r="AF147" s="23">
        <f t="shared" ca="1" si="301"/>
        <v>5880</v>
      </c>
      <c r="AG147" s="23">
        <f t="shared" ca="1" si="302"/>
        <v>0</v>
      </c>
      <c r="AH147" s="23">
        <f t="shared" ca="1" si="194"/>
        <v>48000</v>
      </c>
      <c r="AI147" s="23">
        <f t="shared" ca="1" si="195"/>
        <v>0</v>
      </c>
      <c r="AJ147" s="23">
        <f t="shared" ca="1" si="206"/>
        <v>54000</v>
      </c>
      <c r="AK147" s="23">
        <f t="shared" ca="1" si="207"/>
        <v>0</v>
      </c>
      <c r="AL147" s="23">
        <f t="shared" ca="1" si="216"/>
        <v>60000</v>
      </c>
      <c r="AM147" s="23">
        <f t="shared" ca="1" si="217"/>
        <v>0</v>
      </c>
      <c r="AN147" s="23">
        <f t="shared" ca="1" si="224"/>
        <v>60000</v>
      </c>
      <c r="AO147" s="23">
        <f t="shared" ca="1" si="225"/>
        <v>0</v>
      </c>
      <c r="AP147" s="23">
        <f t="shared" ca="1" si="218"/>
        <v>86400</v>
      </c>
      <c r="AQ147" s="23">
        <f t="shared" ca="1" si="219"/>
        <v>0</v>
      </c>
      <c r="AR147" s="23">
        <f t="shared" ca="1" si="228"/>
        <v>61200</v>
      </c>
      <c r="AS147" s="23">
        <f t="shared" ca="1" si="229"/>
        <v>0</v>
      </c>
      <c r="AT147" s="23">
        <f t="shared" ca="1" si="248"/>
        <v>132000</v>
      </c>
      <c r="AU147" s="23">
        <f t="shared" ca="1" si="249"/>
        <v>0</v>
      </c>
      <c r="AV147" s="228">
        <f t="shared" ca="1" si="279"/>
        <v>152280</v>
      </c>
      <c r="AW147" s="26">
        <f t="shared" ca="1" si="280"/>
        <v>447480</v>
      </c>
      <c r="AX147" s="228">
        <f t="shared" ca="1" si="281"/>
        <v>507480</v>
      </c>
      <c r="AY147" s="23">
        <f t="shared" ca="1" si="295"/>
        <v>62400</v>
      </c>
      <c r="AZ147" s="23">
        <f t="shared" ca="1" si="296"/>
        <v>0</v>
      </c>
      <c r="BA147" s="23">
        <f t="shared" ca="1" si="303"/>
        <v>60000</v>
      </c>
      <c r="BB147" s="23">
        <f t="shared" ca="1" si="304"/>
        <v>0</v>
      </c>
      <c r="BC147" s="23">
        <f t="shared" ca="1" si="297"/>
        <v>10560</v>
      </c>
      <c r="BD147" s="23">
        <f t="shared" ca="1" si="298"/>
        <v>0</v>
      </c>
      <c r="BE147" s="23">
        <f t="shared" ca="1" si="305"/>
        <v>6120</v>
      </c>
      <c r="BF147" s="23">
        <f t="shared" ca="1" si="306"/>
        <v>0</v>
      </c>
      <c r="BG147" s="23">
        <f t="shared" ref="BG147:BG210" ca="1" si="311">$BG$7*$J$2*$J$5*$S147</f>
        <v>20400</v>
      </c>
      <c r="BH147" s="23">
        <f t="shared" ref="BH147:BH210" ca="1" si="312">$BG$7*$J$3*$J$5*$T147</f>
        <v>0</v>
      </c>
      <c r="BI147" s="23">
        <f t="shared" ca="1" si="202"/>
        <v>105600</v>
      </c>
      <c r="BJ147" s="23">
        <f t="shared" ca="1" si="203"/>
        <v>0</v>
      </c>
      <c r="BK147" s="23">
        <f t="shared" ca="1" si="204"/>
        <v>127200</v>
      </c>
      <c r="BL147" s="23">
        <f t="shared" ca="1" si="205"/>
        <v>0</v>
      </c>
      <c r="BM147" s="23">
        <f t="shared" ca="1" si="208"/>
        <v>60000</v>
      </c>
      <c r="BN147" s="23">
        <f t="shared" ca="1" si="209"/>
        <v>0</v>
      </c>
      <c r="BO147" s="23">
        <f t="shared" ca="1" si="226"/>
        <v>63600</v>
      </c>
      <c r="BP147" s="23">
        <f t="shared" ca="1" si="227"/>
        <v>0</v>
      </c>
      <c r="BQ147" s="23">
        <f t="shared" ca="1" si="236"/>
        <v>62400</v>
      </c>
      <c r="BR147" s="23">
        <f t="shared" ca="1" si="237"/>
        <v>0</v>
      </c>
      <c r="BS147" s="23">
        <f t="shared" ca="1" si="252"/>
        <v>132000</v>
      </c>
      <c r="BT147" s="23">
        <f t="shared" ca="1" si="253"/>
        <v>0</v>
      </c>
      <c r="BU147" s="23">
        <f t="shared" ca="1" si="254"/>
        <v>120000</v>
      </c>
      <c r="BV147" s="23">
        <f t="shared" ca="1" si="255"/>
        <v>0</v>
      </c>
      <c r="BW147" s="389">
        <f t="shared" ca="1" si="282"/>
        <v>371880</v>
      </c>
      <c r="BX147" s="224">
        <f t="shared" ca="1" si="283"/>
        <v>623880</v>
      </c>
      <c r="BY147" s="93">
        <f t="shared" ca="1" si="284"/>
        <v>830280</v>
      </c>
      <c r="BZ147" s="23">
        <f t="shared" ca="1" si="309"/>
        <v>125760</v>
      </c>
      <c r="CA147" s="23">
        <f t="shared" ca="1" si="310"/>
        <v>0</v>
      </c>
      <c r="CB147" s="23">
        <f t="shared" ca="1" si="210"/>
        <v>115200</v>
      </c>
      <c r="CC147" s="23">
        <f t="shared" ca="1" si="211"/>
        <v>0</v>
      </c>
      <c r="CD147" s="23">
        <f t="shared" ca="1" si="240"/>
        <v>120000</v>
      </c>
      <c r="CE147" s="23">
        <f t="shared" ca="1" si="241"/>
        <v>0</v>
      </c>
      <c r="CF147" s="228">
        <f t="shared" ca="1" si="285"/>
        <v>125760</v>
      </c>
      <c r="CG147" s="224">
        <f t="shared" ca="1" si="286"/>
        <v>240960</v>
      </c>
      <c r="CH147" s="228">
        <f t="shared" ca="1" si="287"/>
        <v>360960</v>
      </c>
      <c r="CI147" s="23">
        <f t="shared" ca="1" si="288"/>
        <v>65400</v>
      </c>
      <c r="CJ147" s="23">
        <f t="shared" ca="1" si="289"/>
        <v>32700</v>
      </c>
      <c r="CK147" s="23">
        <f t="shared" ca="1" si="293"/>
        <v>62400</v>
      </c>
      <c r="CL147" s="23">
        <f t="shared" ca="1" si="294"/>
        <v>31200</v>
      </c>
      <c r="CM147" s="23">
        <f t="shared" ca="1" si="299"/>
        <v>60000</v>
      </c>
      <c r="CN147" s="23">
        <f t="shared" ca="1" si="300"/>
        <v>30000</v>
      </c>
      <c r="CO147" s="23">
        <f t="shared" ca="1" si="307"/>
        <v>8400</v>
      </c>
      <c r="CP147" s="23">
        <f t="shared" ca="1" si="308"/>
        <v>4200</v>
      </c>
      <c r="CQ147" s="23">
        <f t="shared" ref="CQ147:CQ210" ca="1" si="313">$CQ$7*$J$2*$J$5*$AB147</f>
        <v>27000</v>
      </c>
      <c r="CR147" s="23">
        <f t="shared" ref="CR147:CR210" ca="1" si="314">$CQ$7*$J$3*$J$5*$AC147</f>
        <v>13500</v>
      </c>
      <c r="CS147" s="23">
        <f t="shared" ref="CS147:CS210" ca="1" si="315">$CS$7*$J$2*$J$5*$AB147</f>
        <v>15600</v>
      </c>
      <c r="CT147" s="23">
        <f t="shared" ref="CT147:CT210" ca="1" si="316">$CS$7*$J$3*$J$5*$AC147</f>
        <v>7800</v>
      </c>
      <c r="CU147" s="23">
        <f t="shared" ca="1" si="196"/>
        <v>42000</v>
      </c>
      <c r="CV147" s="23">
        <f t="shared" ca="1" si="197"/>
        <v>21000</v>
      </c>
      <c r="CW147" s="23">
        <f t="shared" ca="1" si="234"/>
        <v>63600</v>
      </c>
      <c r="CX147" s="23">
        <f t="shared" ca="1" si="235"/>
        <v>31800</v>
      </c>
      <c r="CY147" s="23">
        <f t="shared" ca="1" si="198"/>
        <v>72000</v>
      </c>
      <c r="CZ147" s="23">
        <f t="shared" ca="1" si="199"/>
        <v>36000</v>
      </c>
      <c r="DA147" s="23">
        <f t="shared" ca="1" si="212"/>
        <v>99000</v>
      </c>
      <c r="DB147" s="23">
        <f t="shared" ca="1" si="213"/>
        <v>49500</v>
      </c>
      <c r="DC147" s="23"/>
      <c r="DD147" s="23"/>
      <c r="DE147" s="23">
        <f t="shared" ca="1" si="214"/>
        <v>240000</v>
      </c>
      <c r="DF147" s="23">
        <f t="shared" ca="1" si="215"/>
        <v>120000</v>
      </c>
      <c r="DG147" s="23">
        <f t="shared" ca="1" si="220"/>
        <v>120000</v>
      </c>
      <c r="DH147" s="23">
        <f t="shared" ca="1" si="221"/>
        <v>60000</v>
      </c>
      <c r="DI147" s="23">
        <f t="shared" ca="1" si="230"/>
        <v>127200</v>
      </c>
      <c r="DJ147" s="23">
        <f t="shared" ca="1" si="231"/>
        <v>63600</v>
      </c>
      <c r="DK147" s="23">
        <f t="shared" ca="1" si="238"/>
        <v>63600</v>
      </c>
      <c r="DL147" s="23">
        <f t="shared" ca="1" si="239"/>
        <v>31800</v>
      </c>
      <c r="DM147" s="23">
        <f t="shared" ca="1" si="242"/>
        <v>150000</v>
      </c>
      <c r="DN147" s="23">
        <f t="shared" ca="1" si="243"/>
        <v>75000</v>
      </c>
      <c r="DO147" s="23">
        <f t="shared" ca="1" si="244"/>
        <v>66000</v>
      </c>
      <c r="DP147" s="23">
        <f t="shared" ca="1" si="245"/>
        <v>33000</v>
      </c>
      <c r="DQ147" s="23">
        <f t="shared" ca="1" si="258"/>
        <v>129600</v>
      </c>
      <c r="DR147" s="23">
        <f t="shared" ca="1" si="259"/>
        <v>64800</v>
      </c>
      <c r="DS147" s="228">
        <f t="shared" ca="1" si="290"/>
        <v>610200</v>
      </c>
      <c r="DT147" s="93">
        <f t="shared" ca="1" si="291"/>
        <v>1450800</v>
      </c>
      <c r="DU147" s="228">
        <f t="shared" ca="1" si="292"/>
        <v>2117700</v>
      </c>
      <c r="DZ147" s="23">
        <f t="shared" ref="DZ147:DZ210" ca="1" si="317">$DZ$7*$J$2*$J$5*$AB147</f>
        <v>60000</v>
      </c>
      <c r="EA147" s="23">
        <f t="shared" ref="EA147:EA210" ca="1" si="318">$DZ$7*$J$3*$J$5*$AC147</f>
        <v>30000</v>
      </c>
      <c r="EB147" s="23">
        <f t="shared" ca="1" si="200"/>
        <v>26400</v>
      </c>
      <c r="EC147" s="23">
        <f t="shared" ca="1" si="201"/>
        <v>13200</v>
      </c>
      <c r="ED147" s="23">
        <f t="shared" ca="1" si="222"/>
        <v>120000</v>
      </c>
      <c r="EE147" s="23">
        <f t="shared" ca="1" si="223"/>
        <v>60000</v>
      </c>
      <c r="EF147" s="23">
        <f t="shared" ca="1" si="250"/>
        <v>168000</v>
      </c>
      <c r="EG147" s="23">
        <f t="shared" ca="1" si="251"/>
        <v>84000</v>
      </c>
      <c r="EH147" s="23">
        <f t="shared" ca="1" si="232"/>
        <v>60000</v>
      </c>
      <c r="EI147" s="23">
        <f t="shared" ca="1" si="233"/>
        <v>30000</v>
      </c>
      <c r="EJ147" s="23">
        <f t="shared" ca="1" si="246"/>
        <v>60000</v>
      </c>
      <c r="EK147" s="23">
        <f t="shared" ca="1" si="247"/>
        <v>30000</v>
      </c>
      <c r="EL147" s="23">
        <f t="shared" ca="1" si="256"/>
        <v>120000</v>
      </c>
      <c r="EM147" s="23">
        <f t="shared" ca="1" si="257"/>
        <v>60000</v>
      </c>
      <c r="EN147" s="228">
        <f t="shared" ca="1" si="276"/>
        <v>39600</v>
      </c>
      <c r="EO147" s="93">
        <f t="shared" ca="1" si="277"/>
        <v>489600</v>
      </c>
      <c r="EP147" s="93">
        <f t="shared" ca="1" si="278"/>
        <v>921600</v>
      </c>
    </row>
    <row r="148" spans="1:146" x14ac:dyDescent="0.2">
      <c r="A148" s="172">
        <f ca="1">VLOOKUP($D148,Curves!$A$2:$I$1700,9)</f>
        <v>6.1195022476399998E-2</v>
      </c>
      <c r="B148" s="86">
        <f t="shared" ca="1" si="261"/>
        <v>0.49590013249861475</v>
      </c>
      <c r="C148" s="86">
        <f t="shared" si="262"/>
        <v>30</v>
      </c>
      <c r="D148" s="139">
        <v>41153</v>
      </c>
      <c r="E148" s="173">
        <f ca="1">VLOOKUP($D148,Curves!$A$2:$H$1700,2)*$B148</f>
        <v>2.1849359837888964</v>
      </c>
      <c r="F148" s="172">
        <f ca="1">VLOOKUP($D148,Curves!$A$2:$H$1700,3)*$B148</f>
        <v>0.33225308877407189</v>
      </c>
      <c r="G148" s="172">
        <f ca="1">VLOOKUP($D148,Curves!$A$2:$H$1700,7)*$B148</f>
        <v>-9.4221025174736808E-2</v>
      </c>
      <c r="H148" s="172">
        <f ca="1">VLOOKUP($D148,Curves!$A$2:$H$1700,5)*$B148</f>
        <v>4.9590013249861476E-3</v>
      </c>
      <c r="I148" s="172">
        <f ca="1">VLOOKUP($D148,Curves!$A$2:$H$1700,4)*$B148</f>
        <v>0</v>
      </c>
      <c r="J148" s="174">
        <f ca="1">VLOOKUP($D148,Curves!$A$2:$H$1700,8)*$B148</f>
        <v>0</v>
      </c>
      <c r="K148" s="172">
        <f t="shared" ca="1" si="263"/>
        <v>18.387019878416723</v>
      </c>
      <c r="L148" s="140">
        <f ca="1">VLOOKUP($D148,Curves!$N$2:$T$2600,2)*$B148</f>
        <v>23.981482457566759</v>
      </c>
      <c r="M148" s="141">
        <f ca="1">VLOOKUP($D148,Curves!$N$2:$T$2600,3)*$B148</f>
        <v>11.99074122878338</v>
      </c>
      <c r="N148" s="181">
        <f t="shared" ca="1" si="264"/>
        <v>1</v>
      </c>
      <c r="O148" s="182">
        <f t="shared" ca="1" si="265"/>
        <v>0</v>
      </c>
      <c r="P148" s="173">
        <f t="shared" ca="1" si="260"/>
        <v>18.387019878416723</v>
      </c>
      <c r="Q148" s="140">
        <f ca="1">VLOOKUP($D148,Curves!$N$2:$T$2600,4)*$B148</f>
        <v>23.981482457566759</v>
      </c>
      <c r="R148" s="141">
        <f ca="1">VLOOKUP($D148,Curves!$N$2:$T$2600,5)*$B148</f>
        <v>11.99074122878338</v>
      </c>
      <c r="S148" s="181">
        <f t="shared" ca="1" si="266"/>
        <v>1</v>
      </c>
      <c r="T148" s="182">
        <f t="shared" ca="1" si="267"/>
        <v>0</v>
      </c>
      <c r="U148" s="151">
        <f t="shared" ca="1" si="268"/>
        <v>17.6803621896062</v>
      </c>
      <c r="V148" s="151">
        <f t="shared" ca="1" si="269"/>
        <v>18.424212388354121</v>
      </c>
      <c r="W148" s="151">
        <f t="shared" ca="1" si="270"/>
        <v>18.387019878416723</v>
      </c>
      <c r="X148" s="343">
        <f ca="1">VLOOKUP($D148,[2]CurveFetch!$D$8:$S$13000,16,0)*$B148</f>
        <v>23.981482457566759</v>
      </c>
      <c r="Y148" s="141">
        <f ca="1">VLOOKUP($D148,Curves!$N$2:$T$2600,7)*$B148</f>
        <v>11.99074122878338</v>
      </c>
      <c r="Z148" s="200">
        <f t="shared" ca="1" si="271"/>
        <v>1</v>
      </c>
      <c r="AA148" s="181">
        <f t="shared" ca="1" si="272"/>
        <v>0</v>
      </c>
      <c r="AB148" s="181">
        <f t="shared" ca="1" si="273"/>
        <v>1</v>
      </c>
      <c r="AC148" s="181">
        <f t="shared" ca="1" si="273"/>
        <v>1</v>
      </c>
      <c r="AD148" s="181">
        <f t="shared" ca="1" si="274"/>
        <v>1</v>
      </c>
      <c r="AE148" s="182">
        <f t="shared" ca="1" si="275"/>
        <v>0</v>
      </c>
      <c r="AF148" s="23">
        <f t="shared" ca="1" si="301"/>
        <v>5880</v>
      </c>
      <c r="AG148" s="23">
        <f t="shared" ca="1" si="302"/>
        <v>0</v>
      </c>
      <c r="AH148" s="23">
        <f t="shared" ref="AH148:AH211" ca="1" si="319">$AH$7*$J$2*$J$5*$N148</f>
        <v>48000</v>
      </c>
      <c r="AI148" s="23">
        <f t="shared" ref="AI148:AI211" ca="1" si="320">$AH$7*$J$2*$J$5*$O148</f>
        <v>0</v>
      </c>
      <c r="AJ148" s="23">
        <f t="shared" ca="1" si="206"/>
        <v>54000</v>
      </c>
      <c r="AK148" s="23">
        <f t="shared" ca="1" si="207"/>
        <v>0</v>
      </c>
      <c r="AL148" s="23">
        <f t="shared" ca="1" si="216"/>
        <v>60000</v>
      </c>
      <c r="AM148" s="23">
        <f t="shared" ca="1" si="217"/>
        <v>0</v>
      </c>
      <c r="AN148" s="23">
        <f t="shared" ca="1" si="224"/>
        <v>60000</v>
      </c>
      <c r="AO148" s="23">
        <f t="shared" ca="1" si="225"/>
        <v>0</v>
      </c>
      <c r="AP148" s="23">
        <f t="shared" ca="1" si="218"/>
        <v>86400</v>
      </c>
      <c r="AQ148" s="23">
        <f t="shared" ca="1" si="219"/>
        <v>0</v>
      </c>
      <c r="AR148" s="23">
        <f t="shared" ca="1" si="228"/>
        <v>61200</v>
      </c>
      <c r="AS148" s="23">
        <f t="shared" ca="1" si="229"/>
        <v>0</v>
      </c>
      <c r="AT148" s="23">
        <f t="shared" ca="1" si="248"/>
        <v>132000</v>
      </c>
      <c r="AU148" s="23">
        <f t="shared" ca="1" si="249"/>
        <v>0</v>
      </c>
      <c r="AV148" s="228">
        <f t="shared" ca="1" si="279"/>
        <v>152280</v>
      </c>
      <c r="AW148" s="26">
        <f t="shared" ca="1" si="280"/>
        <v>447480</v>
      </c>
      <c r="AX148" s="228">
        <f t="shared" ca="1" si="281"/>
        <v>507480</v>
      </c>
      <c r="AY148" s="23">
        <f t="shared" ca="1" si="295"/>
        <v>62400</v>
      </c>
      <c r="AZ148" s="23">
        <f t="shared" ca="1" si="296"/>
        <v>0</v>
      </c>
      <c r="BA148" s="23">
        <f t="shared" ca="1" si="303"/>
        <v>60000</v>
      </c>
      <c r="BB148" s="23">
        <f t="shared" ca="1" si="304"/>
        <v>0</v>
      </c>
      <c r="BC148" s="23">
        <f t="shared" ca="1" si="297"/>
        <v>10560</v>
      </c>
      <c r="BD148" s="23">
        <f t="shared" ca="1" si="298"/>
        <v>0</v>
      </c>
      <c r="BE148" s="23">
        <f t="shared" ca="1" si="305"/>
        <v>6120</v>
      </c>
      <c r="BF148" s="23">
        <f t="shared" ca="1" si="306"/>
        <v>0</v>
      </c>
      <c r="BG148" s="23">
        <f t="shared" ca="1" si="311"/>
        <v>20400</v>
      </c>
      <c r="BH148" s="23">
        <f t="shared" ca="1" si="312"/>
        <v>0</v>
      </c>
      <c r="BI148" s="23">
        <f t="shared" ca="1" si="202"/>
        <v>105600</v>
      </c>
      <c r="BJ148" s="23">
        <f t="shared" ca="1" si="203"/>
        <v>0</v>
      </c>
      <c r="BK148" s="23">
        <f t="shared" ca="1" si="204"/>
        <v>127200</v>
      </c>
      <c r="BL148" s="23">
        <f t="shared" ca="1" si="205"/>
        <v>0</v>
      </c>
      <c r="BM148" s="23">
        <f t="shared" ca="1" si="208"/>
        <v>60000</v>
      </c>
      <c r="BN148" s="23">
        <f t="shared" ca="1" si="209"/>
        <v>0</v>
      </c>
      <c r="BO148" s="23">
        <f t="shared" ca="1" si="226"/>
        <v>63600</v>
      </c>
      <c r="BP148" s="23">
        <f t="shared" ca="1" si="227"/>
        <v>0</v>
      </c>
      <c r="BQ148" s="23">
        <f t="shared" ca="1" si="236"/>
        <v>62400</v>
      </c>
      <c r="BR148" s="23">
        <f t="shared" ca="1" si="237"/>
        <v>0</v>
      </c>
      <c r="BS148" s="23">
        <f t="shared" ca="1" si="252"/>
        <v>132000</v>
      </c>
      <c r="BT148" s="23">
        <f t="shared" ca="1" si="253"/>
        <v>0</v>
      </c>
      <c r="BU148" s="23">
        <f t="shared" ca="1" si="254"/>
        <v>120000</v>
      </c>
      <c r="BV148" s="23">
        <f t="shared" ca="1" si="255"/>
        <v>0</v>
      </c>
      <c r="BW148" s="389">
        <f t="shared" ca="1" si="282"/>
        <v>371880</v>
      </c>
      <c r="BX148" s="224">
        <f t="shared" ca="1" si="283"/>
        <v>623880</v>
      </c>
      <c r="BY148" s="93">
        <f t="shared" ca="1" si="284"/>
        <v>830280</v>
      </c>
      <c r="BZ148" s="23">
        <f t="shared" ca="1" si="309"/>
        <v>125760</v>
      </c>
      <c r="CA148" s="23">
        <f t="shared" ca="1" si="310"/>
        <v>0</v>
      </c>
      <c r="CB148" s="23">
        <f t="shared" ca="1" si="210"/>
        <v>115200</v>
      </c>
      <c r="CC148" s="23">
        <f t="shared" ca="1" si="211"/>
        <v>0</v>
      </c>
      <c r="CD148" s="23">
        <f t="shared" ca="1" si="240"/>
        <v>120000</v>
      </c>
      <c r="CE148" s="23">
        <f t="shared" ca="1" si="241"/>
        <v>0</v>
      </c>
      <c r="CF148" s="228">
        <f t="shared" ca="1" si="285"/>
        <v>125760</v>
      </c>
      <c r="CG148" s="224">
        <f t="shared" ca="1" si="286"/>
        <v>240960</v>
      </c>
      <c r="CH148" s="228">
        <f t="shared" ca="1" si="287"/>
        <v>360960</v>
      </c>
      <c r="CI148" s="23">
        <f t="shared" ca="1" si="288"/>
        <v>65400</v>
      </c>
      <c r="CJ148" s="23">
        <f t="shared" ca="1" si="289"/>
        <v>32700</v>
      </c>
      <c r="CK148" s="23">
        <f t="shared" ca="1" si="293"/>
        <v>62400</v>
      </c>
      <c r="CL148" s="23">
        <f t="shared" ca="1" si="294"/>
        <v>31200</v>
      </c>
      <c r="CM148" s="23">
        <f t="shared" ca="1" si="299"/>
        <v>60000</v>
      </c>
      <c r="CN148" s="23">
        <f t="shared" ca="1" si="300"/>
        <v>30000</v>
      </c>
      <c r="CO148" s="23">
        <f t="shared" ca="1" si="307"/>
        <v>8400</v>
      </c>
      <c r="CP148" s="23">
        <f t="shared" ca="1" si="308"/>
        <v>4200</v>
      </c>
      <c r="CQ148" s="23">
        <f t="shared" ca="1" si="313"/>
        <v>27000</v>
      </c>
      <c r="CR148" s="23">
        <f t="shared" ca="1" si="314"/>
        <v>13500</v>
      </c>
      <c r="CS148" s="23">
        <f t="shared" ca="1" si="315"/>
        <v>15600</v>
      </c>
      <c r="CT148" s="23">
        <f t="shared" ca="1" si="316"/>
        <v>7800</v>
      </c>
      <c r="CU148" s="23">
        <f t="shared" ca="1" si="196"/>
        <v>42000</v>
      </c>
      <c r="CV148" s="23">
        <f t="shared" ca="1" si="197"/>
        <v>21000</v>
      </c>
      <c r="CW148" s="23">
        <f t="shared" ca="1" si="234"/>
        <v>63600</v>
      </c>
      <c r="CX148" s="23">
        <f t="shared" ca="1" si="235"/>
        <v>31800</v>
      </c>
      <c r="CY148" s="23">
        <f t="shared" ca="1" si="198"/>
        <v>72000</v>
      </c>
      <c r="CZ148" s="23">
        <f t="shared" ca="1" si="199"/>
        <v>36000</v>
      </c>
      <c r="DA148" s="23">
        <f t="shared" ca="1" si="212"/>
        <v>99000</v>
      </c>
      <c r="DB148" s="23">
        <f t="shared" ca="1" si="213"/>
        <v>49500</v>
      </c>
      <c r="DC148" s="23"/>
      <c r="DD148" s="23"/>
      <c r="DE148" s="23">
        <f t="shared" ca="1" si="214"/>
        <v>240000</v>
      </c>
      <c r="DF148" s="23">
        <f t="shared" ca="1" si="215"/>
        <v>120000</v>
      </c>
      <c r="DG148" s="23">
        <f t="shared" ca="1" si="220"/>
        <v>120000</v>
      </c>
      <c r="DH148" s="23">
        <f t="shared" ca="1" si="221"/>
        <v>60000</v>
      </c>
      <c r="DI148" s="23">
        <f t="shared" ca="1" si="230"/>
        <v>127200</v>
      </c>
      <c r="DJ148" s="23">
        <f t="shared" ca="1" si="231"/>
        <v>63600</v>
      </c>
      <c r="DK148" s="23">
        <f t="shared" ca="1" si="238"/>
        <v>63600</v>
      </c>
      <c r="DL148" s="23">
        <f t="shared" ca="1" si="239"/>
        <v>31800</v>
      </c>
      <c r="DM148" s="23">
        <f t="shared" ca="1" si="242"/>
        <v>150000</v>
      </c>
      <c r="DN148" s="23">
        <f t="shared" ca="1" si="243"/>
        <v>75000</v>
      </c>
      <c r="DO148" s="23">
        <f t="shared" ca="1" si="244"/>
        <v>66000</v>
      </c>
      <c r="DP148" s="23">
        <f t="shared" ca="1" si="245"/>
        <v>33000</v>
      </c>
      <c r="DQ148" s="23">
        <f t="shared" ca="1" si="258"/>
        <v>129600</v>
      </c>
      <c r="DR148" s="23">
        <f t="shared" ca="1" si="259"/>
        <v>64800</v>
      </c>
      <c r="DS148" s="228">
        <f t="shared" ca="1" si="290"/>
        <v>610200</v>
      </c>
      <c r="DT148" s="93">
        <f t="shared" ca="1" si="291"/>
        <v>1450800</v>
      </c>
      <c r="DU148" s="228">
        <f t="shared" ca="1" si="292"/>
        <v>2117700</v>
      </c>
      <c r="DZ148" s="23">
        <f t="shared" ca="1" si="317"/>
        <v>60000</v>
      </c>
      <c r="EA148" s="23">
        <f t="shared" ca="1" si="318"/>
        <v>30000</v>
      </c>
      <c r="EB148" s="23">
        <f t="shared" ca="1" si="200"/>
        <v>26400</v>
      </c>
      <c r="EC148" s="23">
        <f t="shared" ca="1" si="201"/>
        <v>13200</v>
      </c>
      <c r="ED148" s="23">
        <f t="shared" ca="1" si="222"/>
        <v>120000</v>
      </c>
      <c r="EE148" s="23">
        <f t="shared" ca="1" si="223"/>
        <v>60000</v>
      </c>
      <c r="EF148" s="23">
        <f t="shared" ca="1" si="250"/>
        <v>168000</v>
      </c>
      <c r="EG148" s="23">
        <f t="shared" ca="1" si="251"/>
        <v>84000</v>
      </c>
      <c r="EH148" s="23">
        <f t="shared" ca="1" si="232"/>
        <v>60000</v>
      </c>
      <c r="EI148" s="23">
        <f t="shared" ca="1" si="233"/>
        <v>30000</v>
      </c>
      <c r="EJ148" s="23">
        <f t="shared" ca="1" si="246"/>
        <v>60000</v>
      </c>
      <c r="EK148" s="23">
        <f t="shared" ca="1" si="247"/>
        <v>30000</v>
      </c>
      <c r="EL148" s="23">
        <f t="shared" ca="1" si="256"/>
        <v>120000</v>
      </c>
      <c r="EM148" s="23">
        <f t="shared" ca="1" si="257"/>
        <v>60000</v>
      </c>
      <c r="EN148" s="228">
        <f t="shared" ca="1" si="276"/>
        <v>39600</v>
      </c>
      <c r="EO148" s="93">
        <f t="shared" ca="1" si="277"/>
        <v>489600</v>
      </c>
      <c r="EP148" s="93">
        <f t="shared" ca="1" si="278"/>
        <v>921600</v>
      </c>
    </row>
    <row r="149" spans="1:146" x14ac:dyDescent="0.2">
      <c r="A149" s="172">
        <f ca="1">VLOOKUP($D149,Curves!$A$2:$I$1700,9)</f>
        <v>6.1220817416359999E-2</v>
      </c>
      <c r="B149" s="86">
        <f t="shared" ca="1" si="261"/>
        <v>0.49330633420958425</v>
      </c>
      <c r="C149" s="86">
        <f t="shared" si="262"/>
        <v>31</v>
      </c>
      <c r="D149" s="139">
        <v>41183</v>
      </c>
      <c r="E149" s="173">
        <f ca="1">VLOOKUP($D149,Curves!$A$2:$H$1700,2)*$B149</f>
        <v>2.1883068985537157</v>
      </c>
      <c r="F149" s="172">
        <f ca="1">VLOOKUP($D149,Curves!$A$2:$H$1700,3)*$B149</f>
        <v>0.33051524392042148</v>
      </c>
      <c r="G149" s="172">
        <f ca="1">VLOOKUP($D149,Curves!$A$2:$H$1700,7)*$B149</f>
        <v>-9.3728203499821014E-2</v>
      </c>
      <c r="H149" s="172">
        <f ca="1">VLOOKUP($D149,Curves!$A$2:$H$1700,5)*$B149</f>
        <v>4.9330633420958427E-3</v>
      </c>
      <c r="I149" s="172">
        <f ca="1">VLOOKUP($D149,Curves!$A$2:$H$1700,4)*$B149</f>
        <v>0</v>
      </c>
      <c r="J149" s="174">
        <f ca="1">VLOOKUP($D149,Curves!$A$2:$H$1700,8)*$B149</f>
        <v>0</v>
      </c>
      <c r="K149" s="172">
        <f t="shared" ca="1" si="263"/>
        <v>18.412301739152866</v>
      </c>
      <c r="L149" s="140">
        <f ca="1">VLOOKUP($D149,Curves!$N$2:$T$2600,2)*$B149</f>
        <v>33.061637171893437</v>
      </c>
      <c r="M149" s="141">
        <f ca="1">VLOOKUP($D149,Curves!$N$2:$T$2600,3)*$B149</f>
        <v>16.530818585946719</v>
      </c>
      <c r="N149" s="181">
        <f t="shared" ca="1" si="264"/>
        <v>1</v>
      </c>
      <c r="O149" s="182">
        <f t="shared" ca="1" si="265"/>
        <v>0</v>
      </c>
      <c r="P149" s="173">
        <f t="shared" ca="1" si="260"/>
        <v>18.412301739152866</v>
      </c>
      <c r="Q149" s="140">
        <f ca="1">VLOOKUP($D149,Curves!$N$2:$T$2600,4)*$B149</f>
        <v>33.061637171893437</v>
      </c>
      <c r="R149" s="141">
        <f ca="1">VLOOKUP($D149,Curves!$N$2:$T$2600,5)*$B149</f>
        <v>16.530818585946719</v>
      </c>
      <c r="S149" s="181">
        <f t="shared" ca="1" si="266"/>
        <v>1</v>
      </c>
      <c r="T149" s="182">
        <f t="shared" ca="1" si="267"/>
        <v>0</v>
      </c>
      <c r="U149" s="151">
        <f t="shared" ca="1" si="268"/>
        <v>17.709340212904209</v>
      </c>
      <c r="V149" s="151">
        <f t="shared" ca="1" si="269"/>
        <v>18.449299714218586</v>
      </c>
      <c r="W149" s="151">
        <f t="shared" ca="1" si="270"/>
        <v>18.412301739152866</v>
      </c>
      <c r="X149" s="343">
        <f ca="1">VLOOKUP($D149,[2]CurveFetch!$D$8:$S$13000,16,0)*$B149</f>
        <v>33.061637171893437</v>
      </c>
      <c r="Y149" s="141">
        <f ca="1">VLOOKUP($D149,Curves!$N$2:$T$2600,7)*$B149</f>
        <v>16.530818585946719</v>
      </c>
      <c r="Z149" s="200">
        <f t="shared" ca="1" si="271"/>
        <v>1</v>
      </c>
      <c r="AA149" s="181">
        <f t="shared" ca="1" si="272"/>
        <v>0</v>
      </c>
      <c r="AB149" s="181">
        <f t="shared" ca="1" si="273"/>
        <v>1</v>
      </c>
      <c r="AC149" s="181">
        <f t="shared" ca="1" si="273"/>
        <v>1</v>
      </c>
      <c r="AD149" s="181">
        <f t="shared" ca="1" si="274"/>
        <v>1</v>
      </c>
      <c r="AE149" s="182">
        <f t="shared" ca="1" si="275"/>
        <v>0</v>
      </c>
      <c r="AF149" s="23">
        <f t="shared" ca="1" si="301"/>
        <v>5880</v>
      </c>
      <c r="AG149" s="23">
        <f t="shared" ca="1" si="302"/>
        <v>0</v>
      </c>
      <c r="AH149" s="23">
        <f t="shared" ca="1" si="319"/>
        <v>48000</v>
      </c>
      <c r="AI149" s="23">
        <f t="shared" ca="1" si="320"/>
        <v>0</v>
      </c>
      <c r="AJ149" s="23">
        <f t="shared" ca="1" si="206"/>
        <v>54000</v>
      </c>
      <c r="AK149" s="23">
        <f t="shared" ca="1" si="207"/>
        <v>0</v>
      </c>
      <c r="AL149" s="23">
        <f t="shared" ca="1" si="216"/>
        <v>60000</v>
      </c>
      <c r="AM149" s="23">
        <f t="shared" ca="1" si="217"/>
        <v>0</v>
      </c>
      <c r="AN149" s="23">
        <f t="shared" ca="1" si="224"/>
        <v>60000</v>
      </c>
      <c r="AO149" s="23">
        <f t="shared" ca="1" si="225"/>
        <v>0</v>
      </c>
      <c r="AP149" s="23">
        <f t="shared" ca="1" si="218"/>
        <v>86400</v>
      </c>
      <c r="AQ149" s="23">
        <f t="shared" ca="1" si="219"/>
        <v>0</v>
      </c>
      <c r="AR149" s="23">
        <f t="shared" ca="1" si="228"/>
        <v>61200</v>
      </c>
      <c r="AS149" s="23">
        <f t="shared" ca="1" si="229"/>
        <v>0</v>
      </c>
      <c r="AT149" s="23">
        <f t="shared" ca="1" si="248"/>
        <v>132000</v>
      </c>
      <c r="AU149" s="23">
        <f t="shared" ca="1" si="249"/>
        <v>0</v>
      </c>
      <c r="AV149" s="228">
        <f t="shared" ca="1" si="279"/>
        <v>152280</v>
      </c>
      <c r="AW149" s="26">
        <f t="shared" ca="1" si="280"/>
        <v>447480</v>
      </c>
      <c r="AX149" s="228">
        <f t="shared" ca="1" si="281"/>
        <v>507480</v>
      </c>
      <c r="AY149" s="23">
        <f t="shared" ca="1" si="295"/>
        <v>62400</v>
      </c>
      <c r="AZ149" s="23">
        <f t="shared" ca="1" si="296"/>
        <v>0</v>
      </c>
      <c r="BA149" s="23">
        <f t="shared" ca="1" si="303"/>
        <v>60000</v>
      </c>
      <c r="BB149" s="23">
        <f t="shared" ca="1" si="304"/>
        <v>0</v>
      </c>
      <c r="BC149" s="23">
        <f t="shared" ca="1" si="297"/>
        <v>10560</v>
      </c>
      <c r="BD149" s="23">
        <f t="shared" ca="1" si="298"/>
        <v>0</v>
      </c>
      <c r="BE149" s="23">
        <f t="shared" ca="1" si="305"/>
        <v>6120</v>
      </c>
      <c r="BF149" s="23">
        <f t="shared" ca="1" si="306"/>
        <v>0</v>
      </c>
      <c r="BG149" s="23">
        <f t="shared" ca="1" si="311"/>
        <v>20400</v>
      </c>
      <c r="BH149" s="23">
        <f t="shared" ca="1" si="312"/>
        <v>0</v>
      </c>
      <c r="BI149" s="23">
        <f t="shared" ca="1" si="202"/>
        <v>105600</v>
      </c>
      <c r="BJ149" s="23">
        <f t="shared" ca="1" si="203"/>
        <v>0</v>
      </c>
      <c r="BK149" s="23">
        <f t="shared" ca="1" si="204"/>
        <v>127200</v>
      </c>
      <c r="BL149" s="23">
        <f t="shared" ca="1" si="205"/>
        <v>0</v>
      </c>
      <c r="BM149" s="23">
        <f t="shared" ca="1" si="208"/>
        <v>60000</v>
      </c>
      <c r="BN149" s="23">
        <f t="shared" ca="1" si="209"/>
        <v>0</v>
      </c>
      <c r="BO149" s="23">
        <f t="shared" ca="1" si="226"/>
        <v>63600</v>
      </c>
      <c r="BP149" s="23">
        <f t="shared" ca="1" si="227"/>
        <v>0</v>
      </c>
      <c r="BQ149" s="23">
        <f t="shared" ca="1" si="236"/>
        <v>62400</v>
      </c>
      <c r="BR149" s="23">
        <f t="shared" ca="1" si="237"/>
        <v>0</v>
      </c>
      <c r="BS149" s="23">
        <f t="shared" ca="1" si="252"/>
        <v>132000</v>
      </c>
      <c r="BT149" s="23">
        <f t="shared" ca="1" si="253"/>
        <v>0</v>
      </c>
      <c r="BU149" s="23">
        <f t="shared" ca="1" si="254"/>
        <v>120000</v>
      </c>
      <c r="BV149" s="23">
        <f t="shared" ca="1" si="255"/>
        <v>0</v>
      </c>
      <c r="BW149" s="389">
        <f t="shared" ca="1" si="282"/>
        <v>371880</v>
      </c>
      <c r="BX149" s="224">
        <f t="shared" ca="1" si="283"/>
        <v>623880</v>
      </c>
      <c r="BY149" s="93">
        <f t="shared" ca="1" si="284"/>
        <v>830280</v>
      </c>
      <c r="BZ149" s="23">
        <f t="shared" ca="1" si="309"/>
        <v>125760</v>
      </c>
      <c r="CA149" s="23">
        <f t="shared" ca="1" si="310"/>
        <v>0</v>
      </c>
      <c r="CB149" s="23">
        <f t="shared" ca="1" si="210"/>
        <v>115200</v>
      </c>
      <c r="CC149" s="23">
        <f t="shared" ca="1" si="211"/>
        <v>0</v>
      </c>
      <c r="CD149" s="23">
        <f t="shared" ca="1" si="240"/>
        <v>120000</v>
      </c>
      <c r="CE149" s="23">
        <f t="shared" ca="1" si="241"/>
        <v>0</v>
      </c>
      <c r="CF149" s="228">
        <f t="shared" ca="1" si="285"/>
        <v>125760</v>
      </c>
      <c r="CG149" s="224">
        <f t="shared" ca="1" si="286"/>
        <v>240960</v>
      </c>
      <c r="CH149" s="228">
        <f t="shared" ca="1" si="287"/>
        <v>360960</v>
      </c>
      <c r="CI149" s="23">
        <f t="shared" ca="1" si="288"/>
        <v>65400</v>
      </c>
      <c r="CJ149" s="23">
        <f t="shared" ca="1" si="289"/>
        <v>32700</v>
      </c>
      <c r="CK149" s="23">
        <f t="shared" ca="1" si="293"/>
        <v>62400</v>
      </c>
      <c r="CL149" s="23">
        <f t="shared" ca="1" si="294"/>
        <v>31200</v>
      </c>
      <c r="CM149" s="23">
        <f t="shared" ca="1" si="299"/>
        <v>60000</v>
      </c>
      <c r="CN149" s="23">
        <f t="shared" ca="1" si="300"/>
        <v>30000</v>
      </c>
      <c r="CO149" s="23">
        <f t="shared" ca="1" si="307"/>
        <v>8400</v>
      </c>
      <c r="CP149" s="23">
        <f t="shared" ca="1" si="308"/>
        <v>4200</v>
      </c>
      <c r="CQ149" s="23">
        <f t="shared" ca="1" si="313"/>
        <v>27000</v>
      </c>
      <c r="CR149" s="23">
        <f t="shared" ca="1" si="314"/>
        <v>13500</v>
      </c>
      <c r="CS149" s="23">
        <f t="shared" ca="1" si="315"/>
        <v>15600</v>
      </c>
      <c r="CT149" s="23">
        <f t="shared" ca="1" si="316"/>
        <v>7800</v>
      </c>
      <c r="CU149" s="23">
        <f t="shared" ca="1" si="196"/>
        <v>42000</v>
      </c>
      <c r="CV149" s="23">
        <f t="shared" ca="1" si="197"/>
        <v>21000</v>
      </c>
      <c r="CW149" s="23">
        <f t="shared" ca="1" si="234"/>
        <v>63600</v>
      </c>
      <c r="CX149" s="23">
        <f t="shared" ca="1" si="235"/>
        <v>31800</v>
      </c>
      <c r="CY149" s="23">
        <f t="shared" ca="1" si="198"/>
        <v>72000</v>
      </c>
      <c r="CZ149" s="23">
        <f t="shared" ca="1" si="199"/>
        <v>36000</v>
      </c>
      <c r="DA149" s="23">
        <f t="shared" ca="1" si="212"/>
        <v>99000</v>
      </c>
      <c r="DB149" s="23">
        <f t="shared" ca="1" si="213"/>
        <v>49500</v>
      </c>
      <c r="DC149" s="23"/>
      <c r="DD149" s="23"/>
      <c r="DE149" s="23">
        <f t="shared" ca="1" si="214"/>
        <v>240000</v>
      </c>
      <c r="DF149" s="23">
        <f t="shared" ca="1" si="215"/>
        <v>120000</v>
      </c>
      <c r="DG149" s="23">
        <f t="shared" ca="1" si="220"/>
        <v>120000</v>
      </c>
      <c r="DH149" s="23">
        <f t="shared" ca="1" si="221"/>
        <v>60000</v>
      </c>
      <c r="DI149" s="23">
        <f t="shared" ca="1" si="230"/>
        <v>127200</v>
      </c>
      <c r="DJ149" s="23">
        <f t="shared" ca="1" si="231"/>
        <v>63600</v>
      </c>
      <c r="DK149" s="23">
        <f t="shared" ca="1" si="238"/>
        <v>63600</v>
      </c>
      <c r="DL149" s="23">
        <f t="shared" ca="1" si="239"/>
        <v>31800</v>
      </c>
      <c r="DM149" s="23">
        <f t="shared" ca="1" si="242"/>
        <v>150000</v>
      </c>
      <c r="DN149" s="23">
        <f t="shared" ca="1" si="243"/>
        <v>75000</v>
      </c>
      <c r="DO149" s="23">
        <f t="shared" ca="1" si="244"/>
        <v>66000</v>
      </c>
      <c r="DP149" s="23">
        <f t="shared" ca="1" si="245"/>
        <v>33000</v>
      </c>
      <c r="DQ149" s="23">
        <f t="shared" ca="1" si="258"/>
        <v>129600</v>
      </c>
      <c r="DR149" s="23">
        <f t="shared" ca="1" si="259"/>
        <v>64800</v>
      </c>
      <c r="DS149" s="228">
        <f t="shared" ca="1" si="290"/>
        <v>610200</v>
      </c>
      <c r="DT149" s="93">
        <f t="shared" ca="1" si="291"/>
        <v>1450800</v>
      </c>
      <c r="DU149" s="228">
        <f t="shared" ca="1" si="292"/>
        <v>2117700</v>
      </c>
      <c r="DZ149" s="23">
        <f t="shared" ca="1" si="317"/>
        <v>60000</v>
      </c>
      <c r="EA149" s="23">
        <f t="shared" ca="1" si="318"/>
        <v>30000</v>
      </c>
      <c r="EB149" s="23">
        <f t="shared" ca="1" si="200"/>
        <v>26400</v>
      </c>
      <c r="EC149" s="23">
        <f t="shared" ca="1" si="201"/>
        <v>13200</v>
      </c>
      <c r="ED149" s="23">
        <f t="shared" ca="1" si="222"/>
        <v>120000</v>
      </c>
      <c r="EE149" s="23">
        <f t="shared" ca="1" si="223"/>
        <v>60000</v>
      </c>
      <c r="EF149" s="23">
        <f t="shared" ca="1" si="250"/>
        <v>168000</v>
      </c>
      <c r="EG149" s="23">
        <f t="shared" ca="1" si="251"/>
        <v>84000</v>
      </c>
      <c r="EH149" s="23">
        <f t="shared" ca="1" si="232"/>
        <v>60000</v>
      </c>
      <c r="EI149" s="23">
        <f t="shared" ca="1" si="233"/>
        <v>30000</v>
      </c>
      <c r="EJ149" s="23">
        <f t="shared" ca="1" si="246"/>
        <v>60000</v>
      </c>
      <c r="EK149" s="23">
        <f t="shared" ca="1" si="247"/>
        <v>30000</v>
      </c>
      <c r="EL149" s="23">
        <f t="shared" ca="1" si="256"/>
        <v>120000</v>
      </c>
      <c r="EM149" s="23">
        <f t="shared" ca="1" si="257"/>
        <v>60000</v>
      </c>
      <c r="EN149" s="228">
        <f t="shared" ca="1" si="276"/>
        <v>39600</v>
      </c>
      <c r="EO149" s="93">
        <f t="shared" ca="1" si="277"/>
        <v>489600</v>
      </c>
      <c r="EP149" s="93">
        <f t="shared" ca="1" si="278"/>
        <v>921600</v>
      </c>
    </row>
    <row r="150" spans="1:146" x14ac:dyDescent="0.2">
      <c r="A150" s="172">
        <f ca="1">VLOOKUP($D150,Curves!$A$2:$I$1700,9)</f>
        <v>6.1247472187882998E-2</v>
      </c>
      <c r="B150" s="86">
        <f t="shared" ca="1" si="261"/>
        <v>0.49063821049021189</v>
      </c>
      <c r="C150" s="86">
        <f t="shared" si="262"/>
        <v>30</v>
      </c>
      <c r="D150" s="139">
        <v>41214</v>
      </c>
      <c r="E150" s="173">
        <f ca="1">VLOOKUP($D150,Curves!$A$2:$H$1700,2)*$B150</f>
        <v>2.2451604512032093</v>
      </c>
      <c r="F150" s="172">
        <f ca="1">VLOOKUP($D150,Curves!$A$2:$H$1700,3)*$B150</f>
        <v>0.25513186945491018</v>
      </c>
      <c r="G150" s="172">
        <f ca="1">VLOOKUP($D150,Curves!$A$2:$H$1700,7)*$B150</f>
        <v>-9.3221259993140265E-2</v>
      </c>
      <c r="H150" s="172">
        <f ca="1">VLOOKUP($D150,Curves!$A$2:$H$1700,5)*$B150</f>
        <v>4.906382104902119E-3</v>
      </c>
      <c r="I150" s="172">
        <f ca="1">VLOOKUP($D150,Curves!$A$2:$H$1700,4)*$B150</f>
        <v>0</v>
      </c>
      <c r="J150" s="174">
        <f ca="1">VLOOKUP($D150,Curves!$A$2:$H$1700,8)*$B150</f>
        <v>0</v>
      </c>
      <c r="K150" s="172">
        <f t="shared" ca="1" si="263"/>
        <v>18.838703384024068</v>
      </c>
      <c r="L150" s="140">
        <f ca="1">VLOOKUP($D150,Curves!$N$2:$T$2600,2)*$B150</f>
        <v>18.163671871452888</v>
      </c>
      <c r="M150" s="141">
        <f ca="1">VLOOKUP($D150,Curves!$N$2:$T$2600,3)*$B150</f>
        <v>9.0818359357264438</v>
      </c>
      <c r="N150" s="181">
        <f t="shared" ca="1" si="264"/>
        <v>0</v>
      </c>
      <c r="O150" s="182">
        <f t="shared" ca="1" si="265"/>
        <v>0</v>
      </c>
      <c r="P150" s="173">
        <f t="shared" ca="1" si="260"/>
        <v>18.838703384024068</v>
      </c>
      <c r="Q150" s="140">
        <f ca="1">VLOOKUP($D150,Curves!$N$2:$T$2600,4)*$B150</f>
        <v>18.163671871452888</v>
      </c>
      <c r="R150" s="141">
        <f ca="1">VLOOKUP($D150,Curves!$N$2:$T$2600,5)*$B150</f>
        <v>9.0818359357264438</v>
      </c>
      <c r="S150" s="181">
        <f t="shared" ca="1" si="266"/>
        <v>0</v>
      </c>
      <c r="T150" s="182">
        <f t="shared" ca="1" si="267"/>
        <v>0</v>
      </c>
      <c r="U150" s="151">
        <f t="shared" ca="1" si="268"/>
        <v>18.139543934075519</v>
      </c>
      <c r="V150" s="151">
        <f t="shared" ca="1" si="269"/>
        <v>18.875501249810835</v>
      </c>
      <c r="W150" s="151">
        <f t="shared" ca="1" si="270"/>
        <v>18.838703384024068</v>
      </c>
      <c r="X150" s="343">
        <f ca="1">VLOOKUP($D150,[2]CurveFetch!$D$8:$S$13000,16,0)*$B150</f>
        <v>18.163671871452888</v>
      </c>
      <c r="Y150" s="141">
        <f ca="1">VLOOKUP($D150,Curves!$N$2:$T$2600,7)*$B150</f>
        <v>9.0818359357264438</v>
      </c>
      <c r="Z150" s="200">
        <f t="shared" ca="1" si="271"/>
        <v>1</v>
      </c>
      <c r="AA150" s="181">
        <f t="shared" ca="1" si="272"/>
        <v>0</v>
      </c>
      <c r="AB150" s="181">
        <f t="shared" ca="1" si="273"/>
        <v>0</v>
      </c>
      <c r="AC150" s="181">
        <f t="shared" ca="1" si="273"/>
        <v>0</v>
      </c>
      <c r="AD150" s="181">
        <f t="shared" ca="1" si="274"/>
        <v>0</v>
      </c>
      <c r="AE150" s="182">
        <f t="shared" ca="1" si="275"/>
        <v>0</v>
      </c>
      <c r="AF150" s="23">
        <f t="shared" ca="1" si="301"/>
        <v>0</v>
      </c>
      <c r="AG150" s="23">
        <f t="shared" ca="1" si="302"/>
        <v>0</v>
      </c>
      <c r="AH150" s="23">
        <f t="shared" ca="1" si="319"/>
        <v>0</v>
      </c>
      <c r="AI150" s="23">
        <f t="shared" ca="1" si="320"/>
        <v>0</v>
      </c>
      <c r="AJ150" s="23">
        <f t="shared" ca="1" si="206"/>
        <v>0</v>
      </c>
      <c r="AK150" s="23">
        <f t="shared" ca="1" si="207"/>
        <v>0</v>
      </c>
      <c r="AL150" s="23">
        <f t="shared" ca="1" si="216"/>
        <v>0</v>
      </c>
      <c r="AM150" s="23">
        <f t="shared" ca="1" si="217"/>
        <v>0</v>
      </c>
      <c r="AN150" s="23">
        <f t="shared" ca="1" si="224"/>
        <v>0</v>
      </c>
      <c r="AO150" s="23">
        <f t="shared" ca="1" si="225"/>
        <v>0</v>
      </c>
      <c r="AP150" s="23">
        <f t="shared" ca="1" si="218"/>
        <v>0</v>
      </c>
      <c r="AQ150" s="23">
        <f t="shared" ca="1" si="219"/>
        <v>0</v>
      </c>
      <c r="AR150" s="23">
        <f t="shared" ca="1" si="228"/>
        <v>0</v>
      </c>
      <c r="AS150" s="23">
        <f t="shared" ca="1" si="229"/>
        <v>0</v>
      </c>
      <c r="AT150" s="23">
        <f t="shared" ca="1" si="248"/>
        <v>0</v>
      </c>
      <c r="AU150" s="23">
        <f t="shared" ca="1" si="249"/>
        <v>0</v>
      </c>
      <c r="AV150" s="228">
        <f t="shared" ca="1" si="279"/>
        <v>0</v>
      </c>
      <c r="AW150" s="26">
        <f t="shared" ca="1" si="280"/>
        <v>0</v>
      </c>
      <c r="AX150" s="228">
        <f t="shared" ca="1" si="281"/>
        <v>0</v>
      </c>
      <c r="AY150" s="23">
        <f t="shared" ca="1" si="295"/>
        <v>0</v>
      </c>
      <c r="AZ150" s="23">
        <f t="shared" ca="1" si="296"/>
        <v>0</v>
      </c>
      <c r="BA150" s="23">
        <f t="shared" ca="1" si="303"/>
        <v>0</v>
      </c>
      <c r="BB150" s="23">
        <f t="shared" ca="1" si="304"/>
        <v>0</v>
      </c>
      <c r="BC150" s="23">
        <f t="shared" ca="1" si="297"/>
        <v>0</v>
      </c>
      <c r="BD150" s="23">
        <f t="shared" ca="1" si="298"/>
        <v>0</v>
      </c>
      <c r="BE150" s="23">
        <f t="shared" ca="1" si="305"/>
        <v>0</v>
      </c>
      <c r="BF150" s="23">
        <f t="shared" ca="1" si="306"/>
        <v>0</v>
      </c>
      <c r="BG150" s="23">
        <f t="shared" ca="1" si="311"/>
        <v>0</v>
      </c>
      <c r="BH150" s="23">
        <f t="shared" ca="1" si="312"/>
        <v>0</v>
      </c>
      <c r="BI150" s="23">
        <f t="shared" ca="1" si="202"/>
        <v>0</v>
      </c>
      <c r="BJ150" s="23">
        <f t="shared" ca="1" si="203"/>
        <v>0</v>
      </c>
      <c r="BK150" s="23">
        <f t="shared" ca="1" si="204"/>
        <v>0</v>
      </c>
      <c r="BL150" s="23">
        <f t="shared" ca="1" si="205"/>
        <v>0</v>
      </c>
      <c r="BM150" s="23">
        <f t="shared" ca="1" si="208"/>
        <v>0</v>
      </c>
      <c r="BN150" s="23">
        <f t="shared" ca="1" si="209"/>
        <v>0</v>
      </c>
      <c r="BO150" s="23">
        <f t="shared" ca="1" si="226"/>
        <v>0</v>
      </c>
      <c r="BP150" s="23">
        <f t="shared" ca="1" si="227"/>
        <v>0</v>
      </c>
      <c r="BQ150" s="23">
        <f t="shared" ca="1" si="236"/>
        <v>0</v>
      </c>
      <c r="BR150" s="23">
        <f t="shared" ca="1" si="237"/>
        <v>0</v>
      </c>
      <c r="BS150" s="23">
        <f t="shared" ca="1" si="252"/>
        <v>0</v>
      </c>
      <c r="BT150" s="23">
        <f t="shared" ca="1" si="253"/>
        <v>0</v>
      </c>
      <c r="BU150" s="23">
        <f t="shared" ca="1" si="254"/>
        <v>0</v>
      </c>
      <c r="BV150" s="23">
        <f t="shared" ca="1" si="255"/>
        <v>0</v>
      </c>
      <c r="BW150" s="389">
        <f t="shared" ca="1" si="282"/>
        <v>0</v>
      </c>
      <c r="BX150" s="224">
        <f t="shared" ca="1" si="283"/>
        <v>0</v>
      </c>
      <c r="BY150" s="93">
        <f t="shared" ca="1" si="284"/>
        <v>0</v>
      </c>
      <c r="BZ150" s="23">
        <f t="shared" ca="1" si="309"/>
        <v>0</v>
      </c>
      <c r="CA150" s="23">
        <f t="shared" ca="1" si="310"/>
        <v>0</v>
      </c>
      <c r="CB150" s="23">
        <f t="shared" ca="1" si="210"/>
        <v>0</v>
      </c>
      <c r="CC150" s="23">
        <f t="shared" ca="1" si="211"/>
        <v>0</v>
      </c>
      <c r="CD150" s="23">
        <f t="shared" ca="1" si="240"/>
        <v>0</v>
      </c>
      <c r="CE150" s="23">
        <f t="shared" ca="1" si="241"/>
        <v>0</v>
      </c>
      <c r="CF150" s="228">
        <f t="shared" ca="1" si="285"/>
        <v>0</v>
      </c>
      <c r="CG150" s="224">
        <f t="shared" ca="1" si="286"/>
        <v>0</v>
      </c>
      <c r="CH150" s="228">
        <f t="shared" ca="1" si="287"/>
        <v>0</v>
      </c>
      <c r="CI150" s="23">
        <f t="shared" ca="1" si="288"/>
        <v>0</v>
      </c>
      <c r="CJ150" s="23">
        <f t="shared" ca="1" si="289"/>
        <v>0</v>
      </c>
      <c r="CK150" s="23">
        <f t="shared" ca="1" si="293"/>
        <v>0</v>
      </c>
      <c r="CL150" s="23">
        <f t="shared" ca="1" si="294"/>
        <v>0</v>
      </c>
      <c r="CM150" s="23">
        <f t="shared" ca="1" si="299"/>
        <v>0</v>
      </c>
      <c r="CN150" s="23">
        <f t="shared" ca="1" si="300"/>
        <v>0</v>
      </c>
      <c r="CO150" s="23">
        <f t="shared" ca="1" si="307"/>
        <v>0</v>
      </c>
      <c r="CP150" s="23">
        <f t="shared" ca="1" si="308"/>
        <v>0</v>
      </c>
      <c r="CQ150" s="23">
        <f t="shared" ca="1" si="313"/>
        <v>0</v>
      </c>
      <c r="CR150" s="23">
        <f t="shared" ca="1" si="314"/>
        <v>0</v>
      </c>
      <c r="CS150" s="23">
        <f t="shared" ca="1" si="315"/>
        <v>0</v>
      </c>
      <c r="CT150" s="23">
        <f t="shared" ca="1" si="316"/>
        <v>0</v>
      </c>
      <c r="CU150" s="23">
        <f t="shared" ref="CU150:CU213" ca="1" si="321">$CU$7*$J$2*$J$5*$AB150</f>
        <v>0</v>
      </c>
      <c r="CV150" s="23">
        <f t="shared" ref="CV150:CV213" ca="1" si="322">$CU$7*$J$3*$J$5*$AC150</f>
        <v>0</v>
      </c>
      <c r="CW150" s="23">
        <f t="shared" ca="1" si="234"/>
        <v>0</v>
      </c>
      <c r="CX150" s="23">
        <f t="shared" ca="1" si="235"/>
        <v>0</v>
      </c>
      <c r="CY150" s="23">
        <f t="shared" ca="1" si="198"/>
        <v>0</v>
      </c>
      <c r="CZ150" s="23">
        <f t="shared" ca="1" si="199"/>
        <v>0</v>
      </c>
      <c r="DA150" s="23">
        <f t="shared" ca="1" si="212"/>
        <v>0</v>
      </c>
      <c r="DB150" s="23">
        <f t="shared" ca="1" si="213"/>
        <v>0</v>
      </c>
      <c r="DC150" s="23"/>
      <c r="DD150" s="23"/>
      <c r="DE150" s="23">
        <f t="shared" ca="1" si="214"/>
        <v>0</v>
      </c>
      <c r="DF150" s="23">
        <f t="shared" ca="1" si="215"/>
        <v>0</v>
      </c>
      <c r="DG150" s="23">
        <f t="shared" ca="1" si="220"/>
        <v>0</v>
      </c>
      <c r="DH150" s="23">
        <f t="shared" ca="1" si="221"/>
        <v>0</v>
      </c>
      <c r="DI150" s="23">
        <f t="shared" ca="1" si="230"/>
        <v>0</v>
      </c>
      <c r="DJ150" s="23">
        <f t="shared" ca="1" si="231"/>
        <v>0</v>
      </c>
      <c r="DK150" s="23">
        <f t="shared" ca="1" si="238"/>
        <v>0</v>
      </c>
      <c r="DL150" s="23">
        <f t="shared" ca="1" si="239"/>
        <v>0</v>
      </c>
      <c r="DM150" s="23">
        <f t="shared" ca="1" si="242"/>
        <v>0</v>
      </c>
      <c r="DN150" s="23">
        <f t="shared" ca="1" si="243"/>
        <v>0</v>
      </c>
      <c r="DO150" s="23">
        <f t="shared" ca="1" si="244"/>
        <v>0</v>
      </c>
      <c r="DP150" s="23">
        <f t="shared" ca="1" si="245"/>
        <v>0</v>
      </c>
      <c r="DQ150" s="23">
        <f t="shared" ca="1" si="258"/>
        <v>0</v>
      </c>
      <c r="DR150" s="23">
        <f t="shared" ca="1" si="259"/>
        <v>0</v>
      </c>
      <c r="DS150" s="228">
        <f t="shared" ca="1" si="290"/>
        <v>0</v>
      </c>
      <c r="DT150" s="93">
        <f t="shared" ca="1" si="291"/>
        <v>0</v>
      </c>
      <c r="DU150" s="228">
        <f t="shared" ca="1" si="292"/>
        <v>0</v>
      </c>
      <c r="DZ150" s="23">
        <f t="shared" ca="1" si="317"/>
        <v>0</v>
      </c>
      <c r="EA150" s="23">
        <f t="shared" ca="1" si="318"/>
        <v>0</v>
      </c>
      <c r="EB150" s="23">
        <f t="shared" ca="1" si="200"/>
        <v>0</v>
      </c>
      <c r="EC150" s="23">
        <f t="shared" ca="1" si="201"/>
        <v>0</v>
      </c>
      <c r="ED150" s="23">
        <f t="shared" ca="1" si="222"/>
        <v>0</v>
      </c>
      <c r="EE150" s="23">
        <f t="shared" ca="1" si="223"/>
        <v>0</v>
      </c>
      <c r="EF150" s="23">
        <f t="shared" ca="1" si="250"/>
        <v>0</v>
      </c>
      <c r="EG150" s="23">
        <f t="shared" ca="1" si="251"/>
        <v>0</v>
      </c>
      <c r="EH150" s="23">
        <f t="shared" ca="1" si="232"/>
        <v>0</v>
      </c>
      <c r="EI150" s="23">
        <f t="shared" ca="1" si="233"/>
        <v>0</v>
      </c>
      <c r="EJ150" s="23">
        <f t="shared" ca="1" si="246"/>
        <v>0</v>
      </c>
      <c r="EK150" s="23">
        <f t="shared" ca="1" si="247"/>
        <v>0</v>
      </c>
      <c r="EL150" s="23">
        <f t="shared" ca="1" si="256"/>
        <v>0</v>
      </c>
      <c r="EM150" s="23">
        <f t="shared" ca="1" si="257"/>
        <v>0</v>
      </c>
      <c r="EN150" s="228">
        <f t="shared" ca="1" si="276"/>
        <v>0</v>
      </c>
      <c r="EO150" s="93">
        <f t="shared" ca="1" si="277"/>
        <v>0</v>
      </c>
      <c r="EP150" s="93">
        <f t="shared" ca="1" si="278"/>
        <v>0</v>
      </c>
    </row>
    <row r="151" spans="1:146" x14ac:dyDescent="0.2">
      <c r="A151" s="172">
        <f ca="1">VLOOKUP($D151,Curves!$A$2:$I$1700,9)</f>
        <v>6.1273267128291002E-2</v>
      </c>
      <c r="B151" s="86">
        <f t="shared" ca="1" si="261"/>
        <v>0.48806785799008501</v>
      </c>
      <c r="C151" s="86">
        <f t="shared" si="262"/>
        <v>31</v>
      </c>
      <c r="D151" s="139">
        <v>41244</v>
      </c>
      <c r="E151" s="173">
        <f ca="1">VLOOKUP($D151,Curves!$A$2:$H$1700,2)*$B151</f>
        <v>2.2944070004113892</v>
      </c>
      <c r="F151" s="172">
        <f ca="1">VLOOKUP($D151,Curves!$A$2:$H$1700,3)*$B151</f>
        <v>0.2537952861548442</v>
      </c>
      <c r="G151" s="172">
        <f ca="1">VLOOKUP($D151,Curves!$A$2:$H$1700,7)*$B151</f>
        <v>-9.2732893018116158E-2</v>
      </c>
      <c r="H151" s="172">
        <f ca="1">VLOOKUP($D151,Curves!$A$2:$H$1700,5)*$B151</f>
        <v>4.8806785799008498E-3</v>
      </c>
      <c r="I151" s="172">
        <f ca="1">VLOOKUP($D151,Curves!$A$2:$H$1700,4)*$B151</f>
        <v>0</v>
      </c>
      <c r="J151" s="174">
        <f ca="1">VLOOKUP($D151,Curves!$A$2:$H$1700,8)*$B151</f>
        <v>0</v>
      </c>
      <c r="K151" s="172">
        <f t="shared" ca="1" si="263"/>
        <v>19.208052503085419</v>
      </c>
      <c r="L151" s="140">
        <f ca="1">VLOOKUP($D151,Curves!$N$2:$T$2600,2)*$B151</f>
        <v>10.747498266870666</v>
      </c>
      <c r="M151" s="141">
        <f ca="1">VLOOKUP($D151,Curves!$N$2:$T$2600,3)*$B151</f>
        <v>5.3737491334353331</v>
      </c>
      <c r="N151" s="181">
        <f t="shared" ca="1" si="264"/>
        <v>0</v>
      </c>
      <c r="O151" s="182">
        <f t="shared" ca="1" si="265"/>
        <v>0</v>
      </c>
      <c r="P151" s="173">
        <f t="shared" ca="1" si="260"/>
        <v>19.208052503085419</v>
      </c>
      <c r="Q151" s="140">
        <f ca="1">VLOOKUP($D151,Curves!$N$2:$T$2600,4)*$B151</f>
        <v>10.747498266870666</v>
      </c>
      <c r="R151" s="141">
        <f ca="1">VLOOKUP($D151,Curves!$N$2:$T$2600,5)*$B151</f>
        <v>5.3737491334353331</v>
      </c>
      <c r="S151" s="181">
        <f t="shared" ca="1" si="266"/>
        <v>0</v>
      </c>
      <c r="T151" s="182">
        <f t="shared" ca="1" si="267"/>
        <v>0</v>
      </c>
      <c r="U151" s="151">
        <f t="shared" ca="1" si="268"/>
        <v>18.512555805449548</v>
      </c>
      <c r="V151" s="151">
        <f t="shared" ca="1" si="269"/>
        <v>19.244657592434674</v>
      </c>
      <c r="W151" s="151">
        <f t="shared" ca="1" si="270"/>
        <v>19.208052503085419</v>
      </c>
      <c r="X151" s="343">
        <f ca="1">VLOOKUP($D151,[2]CurveFetch!$D$8:$S$13000,16,0)*$B151</f>
        <v>10.747498266870666</v>
      </c>
      <c r="Y151" s="141">
        <f ca="1">VLOOKUP($D151,Curves!$N$2:$T$2600,7)*$B151</f>
        <v>5.3737491334353331</v>
      </c>
      <c r="Z151" s="200">
        <f t="shared" ca="1" si="271"/>
        <v>0</v>
      </c>
      <c r="AA151" s="181">
        <f t="shared" ca="1" si="272"/>
        <v>0</v>
      </c>
      <c r="AB151" s="181">
        <f t="shared" ca="1" si="273"/>
        <v>0</v>
      </c>
      <c r="AC151" s="181">
        <f t="shared" ca="1" si="273"/>
        <v>0</v>
      </c>
      <c r="AD151" s="181">
        <f t="shared" ca="1" si="274"/>
        <v>0</v>
      </c>
      <c r="AE151" s="182">
        <f t="shared" ca="1" si="275"/>
        <v>0</v>
      </c>
      <c r="AF151" s="23">
        <f t="shared" ca="1" si="301"/>
        <v>0</v>
      </c>
      <c r="AG151" s="23">
        <f t="shared" ca="1" si="302"/>
        <v>0</v>
      </c>
      <c r="AH151" s="23">
        <f t="shared" ca="1" si="319"/>
        <v>0</v>
      </c>
      <c r="AI151" s="23">
        <f t="shared" ca="1" si="320"/>
        <v>0</v>
      </c>
      <c r="AJ151" s="23">
        <f t="shared" ca="1" si="206"/>
        <v>0</v>
      </c>
      <c r="AK151" s="23">
        <f t="shared" ca="1" si="207"/>
        <v>0</v>
      </c>
      <c r="AL151" s="23">
        <f t="shared" ca="1" si="216"/>
        <v>0</v>
      </c>
      <c r="AM151" s="23">
        <f t="shared" ca="1" si="217"/>
        <v>0</v>
      </c>
      <c r="AN151" s="23">
        <f t="shared" ca="1" si="224"/>
        <v>0</v>
      </c>
      <c r="AO151" s="23">
        <f t="shared" ca="1" si="225"/>
        <v>0</v>
      </c>
      <c r="AP151" s="23">
        <f t="shared" ca="1" si="218"/>
        <v>0</v>
      </c>
      <c r="AQ151" s="23">
        <f t="shared" ca="1" si="219"/>
        <v>0</v>
      </c>
      <c r="AR151" s="23">
        <f t="shared" ca="1" si="228"/>
        <v>0</v>
      </c>
      <c r="AS151" s="23">
        <f t="shared" ca="1" si="229"/>
        <v>0</v>
      </c>
      <c r="AT151" s="23">
        <f t="shared" ca="1" si="248"/>
        <v>0</v>
      </c>
      <c r="AU151" s="23">
        <f t="shared" ca="1" si="249"/>
        <v>0</v>
      </c>
      <c r="AV151" s="228">
        <f t="shared" ca="1" si="279"/>
        <v>0</v>
      </c>
      <c r="AW151" s="26">
        <f t="shared" ca="1" si="280"/>
        <v>0</v>
      </c>
      <c r="AX151" s="228">
        <f t="shared" ca="1" si="281"/>
        <v>0</v>
      </c>
      <c r="AY151" s="23">
        <f t="shared" ca="1" si="295"/>
        <v>0</v>
      </c>
      <c r="AZ151" s="23">
        <f t="shared" ca="1" si="296"/>
        <v>0</v>
      </c>
      <c r="BA151" s="23">
        <f t="shared" ca="1" si="303"/>
        <v>0</v>
      </c>
      <c r="BB151" s="23">
        <f t="shared" ca="1" si="304"/>
        <v>0</v>
      </c>
      <c r="BC151" s="23">
        <f t="shared" ca="1" si="297"/>
        <v>0</v>
      </c>
      <c r="BD151" s="23">
        <f t="shared" ca="1" si="298"/>
        <v>0</v>
      </c>
      <c r="BE151" s="23">
        <f t="shared" ca="1" si="305"/>
        <v>0</v>
      </c>
      <c r="BF151" s="23">
        <f t="shared" ca="1" si="306"/>
        <v>0</v>
      </c>
      <c r="BG151" s="23">
        <f t="shared" ca="1" si="311"/>
        <v>0</v>
      </c>
      <c r="BH151" s="23">
        <f t="shared" ca="1" si="312"/>
        <v>0</v>
      </c>
      <c r="BI151" s="23">
        <f t="shared" ca="1" si="202"/>
        <v>0</v>
      </c>
      <c r="BJ151" s="23">
        <f t="shared" ca="1" si="203"/>
        <v>0</v>
      </c>
      <c r="BK151" s="23">
        <f t="shared" ca="1" si="204"/>
        <v>0</v>
      </c>
      <c r="BL151" s="23">
        <f t="shared" ca="1" si="205"/>
        <v>0</v>
      </c>
      <c r="BM151" s="23">
        <f t="shared" ca="1" si="208"/>
        <v>0</v>
      </c>
      <c r="BN151" s="23">
        <f t="shared" ca="1" si="209"/>
        <v>0</v>
      </c>
      <c r="BO151" s="23">
        <f t="shared" ca="1" si="226"/>
        <v>0</v>
      </c>
      <c r="BP151" s="23">
        <f t="shared" ca="1" si="227"/>
        <v>0</v>
      </c>
      <c r="BQ151" s="23">
        <f t="shared" ca="1" si="236"/>
        <v>0</v>
      </c>
      <c r="BR151" s="23">
        <f t="shared" ca="1" si="237"/>
        <v>0</v>
      </c>
      <c r="BS151" s="23">
        <f t="shared" ca="1" si="252"/>
        <v>0</v>
      </c>
      <c r="BT151" s="23">
        <f t="shared" ca="1" si="253"/>
        <v>0</v>
      </c>
      <c r="BU151" s="23">
        <f t="shared" ca="1" si="254"/>
        <v>0</v>
      </c>
      <c r="BV151" s="23">
        <f t="shared" ca="1" si="255"/>
        <v>0</v>
      </c>
      <c r="BW151" s="389">
        <f t="shared" ca="1" si="282"/>
        <v>0</v>
      </c>
      <c r="BX151" s="224">
        <f t="shared" ca="1" si="283"/>
        <v>0</v>
      </c>
      <c r="BY151" s="93">
        <f t="shared" ca="1" si="284"/>
        <v>0</v>
      </c>
      <c r="BZ151" s="23">
        <f t="shared" ca="1" si="309"/>
        <v>0</v>
      </c>
      <c r="CA151" s="23">
        <f t="shared" ca="1" si="310"/>
        <v>0</v>
      </c>
      <c r="CB151" s="23">
        <f t="shared" ca="1" si="210"/>
        <v>0</v>
      </c>
      <c r="CC151" s="23">
        <f t="shared" ca="1" si="211"/>
        <v>0</v>
      </c>
      <c r="CD151" s="23">
        <f t="shared" ca="1" si="240"/>
        <v>0</v>
      </c>
      <c r="CE151" s="23">
        <f t="shared" ca="1" si="241"/>
        <v>0</v>
      </c>
      <c r="CF151" s="228">
        <f t="shared" ca="1" si="285"/>
        <v>0</v>
      </c>
      <c r="CG151" s="224">
        <f t="shared" ca="1" si="286"/>
        <v>0</v>
      </c>
      <c r="CH151" s="228">
        <f t="shared" ca="1" si="287"/>
        <v>0</v>
      </c>
      <c r="CI151" s="23">
        <f t="shared" ca="1" si="288"/>
        <v>0</v>
      </c>
      <c r="CJ151" s="23">
        <f t="shared" ca="1" si="289"/>
        <v>0</v>
      </c>
      <c r="CK151" s="23">
        <f t="shared" ca="1" si="293"/>
        <v>0</v>
      </c>
      <c r="CL151" s="23">
        <f t="shared" ca="1" si="294"/>
        <v>0</v>
      </c>
      <c r="CM151" s="23">
        <f t="shared" ca="1" si="299"/>
        <v>0</v>
      </c>
      <c r="CN151" s="23">
        <f t="shared" ca="1" si="300"/>
        <v>0</v>
      </c>
      <c r="CO151" s="23">
        <f t="shared" ca="1" si="307"/>
        <v>0</v>
      </c>
      <c r="CP151" s="23">
        <f t="shared" ca="1" si="308"/>
        <v>0</v>
      </c>
      <c r="CQ151" s="23">
        <f t="shared" ca="1" si="313"/>
        <v>0</v>
      </c>
      <c r="CR151" s="23">
        <f t="shared" ca="1" si="314"/>
        <v>0</v>
      </c>
      <c r="CS151" s="23">
        <f t="shared" ca="1" si="315"/>
        <v>0</v>
      </c>
      <c r="CT151" s="23">
        <f t="shared" ca="1" si="316"/>
        <v>0</v>
      </c>
      <c r="CU151" s="23">
        <f t="shared" ca="1" si="321"/>
        <v>0</v>
      </c>
      <c r="CV151" s="23">
        <f t="shared" ca="1" si="322"/>
        <v>0</v>
      </c>
      <c r="CW151" s="23">
        <f t="shared" ca="1" si="234"/>
        <v>0</v>
      </c>
      <c r="CX151" s="23">
        <f t="shared" ca="1" si="235"/>
        <v>0</v>
      </c>
      <c r="CY151" s="23">
        <f t="shared" ca="1" si="198"/>
        <v>0</v>
      </c>
      <c r="CZ151" s="23">
        <f t="shared" ca="1" si="199"/>
        <v>0</v>
      </c>
      <c r="DA151" s="23">
        <f t="shared" ca="1" si="212"/>
        <v>0</v>
      </c>
      <c r="DB151" s="23">
        <f t="shared" ca="1" si="213"/>
        <v>0</v>
      </c>
      <c r="DC151" s="23"/>
      <c r="DD151" s="23"/>
      <c r="DE151" s="23">
        <f t="shared" ca="1" si="214"/>
        <v>0</v>
      </c>
      <c r="DF151" s="23">
        <f t="shared" ca="1" si="215"/>
        <v>0</v>
      </c>
      <c r="DG151" s="23">
        <f t="shared" ca="1" si="220"/>
        <v>0</v>
      </c>
      <c r="DH151" s="23">
        <f t="shared" ca="1" si="221"/>
        <v>0</v>
      </c>
      <c r="DI151" s="23">
        <f t="shared" ca="1" si="230"/>
        <v>0</v>
      </c>
      <c r="DJ151" s="23">
        <f t="shared" ca="1" si="231"/>
        <v>0</v>
      </c>
      <c r="DK151" s="23">
        <f t="shared" ca="1" si="238"/>
        <v>0</v>
      </c>
      <c r="DL151" s="23">
        <f t="shared" ca="1" si="239"/>
        <v>0</v>
      </c>
      <c r="DM151" s="23">
        <f t="shared" ca="1" si="242"/>
        <v>0</v>
      </c>
      <c r="DN151" s="23">
        <f t="shared" ca="1" si="243"/>
        <v>0</v>
      </c>
      <c r="DO151" s="23">
        <f t="shared" ca="1" si="244"/>
        <v>0</v>
      </c>
      <c r="DP151" s="23">
        <f t="shared" ca="1" si="245"/>
        <v>0</v>
      </c>
      <c r="DQ151" s="23">
        <f t="shared" ca="1" si="258"/>
        <v>0</v>
      </c>
      <c r="DR151" s="23">
        <f t="shared" ca="1" si="259"/>
        <v>0</v>
      </c>
      <c r="DS151" s="228">
        <f t="shared" ca="1" si="290"/>
        <v>0</v>
      </c>
      <c r="DT151" s="93">
        <f t="shared" ca="1" si="291"/>
        <v>0</v>
      </c>
      <c r="DU151" s="228">
        <f t="shared" ca="1" si="292"/>
        <v>0</v>
      </c>
      <c r="DZ151" s="23">
        <f t="shared" ca="1" si="317"/>
        <v>0</v>
      </c>
      <c r="EA151" s="23">
        <f t="shared" ca="1" si="318"/>
        <v>0</v>
      </c>
      <c r="EB151" s="23">
        <f t="shared" ca="1" si="200"/>
        <v>0</v>
      </c>
      <c r="EC151" s="23">
        <f t="shared" ca="1" si="201"/>
        <v>0</v>
      </c>
      <c r="ED151" s="23">
        <f t="shared" ca="1" si="222"/>
        <v>0</v>
      </c>
      <c r="EE151" s="23">
        <f t="shared" ca="1" si="223"/>
        <v>0</v>
      </c>
      <c r="EF151" s="23">
        <f t="shared" ca="1" si="250"/>
        <v>0</v>
      </c>
      <c r="EG151" s="23">
        <f t="shared" ca="1" si="251"/>
        <v>0</v>
      </c>
      <c r="EH151" s="23">
        <f t="shared" ca="1" si="232"/>
        <v>0</v>
      </c>
      <c r="EI151" s="23">
        <f t="shared" ca="1" si="233"/>
        <v>0</v>
      </c>
      <c r="EJ151" s="23">
        <f t="shared" ca="1" si="246"/>
        <v>0</v>
      </c>
      <c r="EK151" s="23">
        <f t="shared" ca="1" si="247"/>
        <v>0</v>
      </c>
      <c r="EL151" s="23">
        <f t="shared" ca="1" si="256"/>
        <v>0</v>
      </c>
      <c r="EM151" s="23">
        <f t="shared" ca="1" si="257"/>
        <v>0</v>
      </c>
      <c r="EN151" s="228">
        <f t="shared" ca="1" si="276"/>
        <v>0</v>
      </c>
      <c r="EO151" s="93">
        <f t="shared" ca="1" si="277"/>
        <v>0</v>
      </c>
      <c r="EP151" s="93">
        <f t="shared" ca="1" si="278"/>
        <v>0</v>
      </c>
    </row>
    <row r="152" spans="1:146" x14ac:dyDescent="0.2">
      <c r="A152" s="172">
        <f ca="1">VLOOKUP($D152,Curves!$A$2:$I$1700,9)</f>
        <v>6.1299921900277998E-2</v>
      </c>
      <c r="B152" s="86">
        <f t="shared" ca="1" si="261"/>
        <v>0.48542387777685347</v>
      </c>
      <c r="C152" s="86">
        <f t="shared" si="262"/>
        <v>31</v>
      </c>
      <c r="D152" s="139">
        <v>41275</v>
      </c>
      <c r="E152" s="173">
        <f ca="1">VLOOKUP($D152,Curves!$A$2:$H$1700,2)*$B152</f>
        <v>2.3567329266066239</v>
      </c>
      <c r="F152" s="172">
        <f ca="1">VLOOKUP($D152,Curves!$A$2:$H$1700,3)*$B152</f>
        <v>0.25242041644396379</v>
      </c>
      <c r="G152" s="172">
        <f ca="1">VLOOKUP($D152,Curves!$A$2:$H$1700,7)*$B152</f>
        <v>-9.2230536777602165E-2</v>
      </c>
      <c r="H152" s="172">
        <f ca="1">VLOOKUP($D152,Curves!$A$2:$H$1700,5)*$B152</f>
        <v>4.8542387777685348E-3</v>
      </c>
      <c r="I152" s="172">
        <f ca="1">VLOOKUP($D152,Curves!$A$2:$H$1700,4)*$B152</f>
        <v>0</v>
      </c>
      <c r="J152" s="174">
        <f ca="1">VLOOKUP($D152,Curves!$A$2:$H$1700,8)*$B152</f>
        <v>0</v>
      </c>
      <c r="K152" s="172">
        <f t="shared" ca="1" si="263"/>
        <v>19.675496949549679</v>
      </c>
      <c r="L152" s="140">
        <f ca="1">VLOOKUP($D152,Curves!$N$2:$T$2600,2)*$B152</f>
        <v>26.028234156843773</v>
      </c>
      <c r="M152" s="141">
        <f ca="1">VLOOKUP($D152,Curves!$N$2:$T$2600,3)*$B152</f>
        <v>13.014117078421886</v>
      </c>
      <c r="N152" s="181">
        <f t="shared" ca="1" si="264"/>
        <v>1</v>
      </c>
      <c r="O152" s="182">
        <f t="shared" ca="1" si="265"/>
        <v>0</v>
      </c>
      <c r="P152" s="173">
        <f t="shared" ca="1" si="260"/>
        <v>19.675496949549679</v>
      </c>
      <c r="Q152" s="140">
        <f ca="1">VLOOKUP($D152,Curves!$N$2:$T$2600,4)*$B152</f>
        <v>26.028234156843773</v>
      </c>
      <c r="R152" s="141">
        <f ca="1">VLOOKUP($D152,Curves!$N$2:$T$2600,5)*$B152</f>
        <v>13.014117078421886</v>
      </c>
      <c r="S152" s="181">
        <f t="shared" ca="1" si="266"/>
        <v>1</v>
      </c>
      <c r="T152" s="182">
        <f t="shared" ca="1" si="267"/>
        <v>0</v>
      </c>
      <c r="U152" s="151">
        <f t="shared" ca="1" si="268"/>
        <v>18.983767923717664</v>
      </c>
      <c r="V152" s="151">
        <f t="shared" ca="1" si="269"/>
        <v>19.711903740382944</v>
      </c>
      <c r="W152" s="151">
        <f t="shared" ca="1" si="270"/>
        <v>19.675496949549679</v>
      </c>
      <c r="X152" s="343">
        <f ca="1">VLOOKUP($D152,[2]CurveFetch!$D$8:$S$13000,16,0)*$B152</f>
        <v>26.028234156843773</v>
      </c>
      <c r="Y152" s="141">
        <f ca="1">VLOOKUP($D152,Curves!$N$2:$T$2600,7)*$B152</f>
        <v>13.014117078421886</v>
      </c>
      <c r="Z152" s="200">
        <f t="shared" ca="1" si="271"/>
        <v>1</v>
      </c>
      <c r="AA152" s="181">
        <f t="shared" ca="1" si="272"/>
        <v>0</v>
      </c>
      <c r="AB152" s="181">
        <f t="shared" ca="1" si="273"/>
        <v>1</v>
      </c>
      <c r="AC152" s="181">
        <f t="shared" ca="1" si="273"/>
        <v>1</v>
      </c>
      <c r="AD152" s="181">
        <f t="shared" ca="1" si="274"/>
        <v>1</v>
      </c>
      <c r="AE152" s="182">
        <f t="shared" ca="1" si="275"/>
        <v>0</v>
      </c>
      <c r="AF152" s="23">
        <f t="shared" ca="1" si="301"/>
        <v>5880</v>
      </c>
      <c r="AG152" s="23">
        <f t="shared" ca="1" si="302"/>
        <v>0</v>
      </c>
      <c r="AH152" s="23">
        <f t="shared" ca="1" si="319"/>
        <v>48000</v>
      </c>
      <c r="AI152" s="23">
        <f t="shared" ca="1" si="320"/>
        <v>0</v>
      </c>
      <c r="AJ152" s="23">
        <f t="shared" ca="1" si="206"/>
        <v>54000</v>
      </c>
      <c r="AK152" s="23">
        <f t="shared" ca="1" si="207"/>
        <v>0</v>
      </c>
      <c r="AL152" s="23">
        <f t="shared" ca="1" si="216"/>
        <v>60000</v>
      </c>
      <c r="AM152" s="23">
        <f t="shared" ca="1" si="217"/>
        <v>0</v>
      </c>
      <c r="AN152" s="23">
        <f t="shared" ca="1" si="224"/>
        <v>60000</v>
      </c>
      <c r="AO152" s="23">
        <f t="shared" ca="1" si="225"/>
        <v>0</v>
      </c>
      <c r="AP152" s="23">
        <f t="shared" ca="1" si="218"/>
        <v>86400</v>
      </c>
      <c r="AQ152" s="23">
        <f t="shared" ca="1" si="219"/>
        <v>0</v>
      </c>
      <c r="AR152" s="23">
        <f t="shared" ca="1" si="228"/>
        <v>61200</v>
      </c>
      <c r="AS152" s="23">
        <f t="shared" ca="1" si="229"/>
        <v>0</v>
      </c>
      <c r="AT152" s="23">
        <f t="shared" ca="1" si="248"/>
        <v>132000</v>
      </c>
      <c r="AU152" s="23">
        <f t="shared" ca="1" si="249"/>
        <v>0</v>
      </c>
      <c r="AV152" s="228">
        <f t="shared" ca="1" si="279"/>
        <v>152280</v>
      </c>
      <c r="AW152" s="26">
        <f t="shared" ca="1" si="280"/>
        <v>447480</v>
      </c>
      <c r="AX152" s="228">
        <f t="shared" ca="1" si="281"/>
        <v>507480</v>
      </c>
      <c r="AY152" s="23">
        <f t="shared" ca="1" si="295"/>
        <v>62400</v>
      </c>
      <c r="AZ152" s="23">
        <f t="shared" ca="1" si="296"/>
        <v>0</v>
      </c>
      <c r="BA152" s="23">
        <f t="shared" ca="1" si="303"/>
        <v>60000</v>
      </c>
      <c r="BB152" s="23">
        <f t="shared" ca="1" si="304"/>
        <v>0</v>
      </c>
      <c r="BC152" s="23">
        <f t="shared" ca="1" si="297"/>
        <v>10560</v>
      </c>
      <c r="BD152" s="23">
        <f t="shared" ca="1" si="298"/>
        <v>0</v>
      </c>
      <c r="BE152" s="23">
        <f t="shared" ca="1" si="305"/>
        <v>6120</v>
      </c>
      <c r="BF152" s="23">
        <f t="shared" ca="1" si="306"/>
        <v>0</v>
      </c>
      <c r="BG152" s="23">
        <f t="shared" ca="1" si="311"/>
        <v>20400</v>
      </c>
      <c r="BH152" s="23">
        <f t="shared" ca="1" si="312"/>
        <v>0</v>
      </c>
      <c r="BI152" s="23">
        <f t="shared" ca="1" si="202"/>
        <v>105600</v>
      </c>
      <c r="BJ152" s="23">
        <f t="shared" ca="1" si="203"/>
        <v>0</v>
      </c>
      <c r="BK152" s="23">
        <f t="shared" ca="1" si="204"/>
        <v>127200</v>
      </c>
      <c r="BL152" s="23">
        <f t="shared" ca="1" si="205"/>
        <v>0</v>
      </c>
      <c r="BM152" s="23">
        <f t="shared" ca="1" si="208"/>
        <v>60000</v>
      </c>
      <c r="BN152" s="23">
        <f t="shared" ca="1" si="209"/>
        <v>0</v>
      </c>
      <c r="BO152" s="23">
        <f t="shared" ca="1" si="226"/>
        <v>63600</v>
      </c>
      <c r="BP152" s="23">
        <f t="shared" ca="1" si="227"/>
        <v>0</v>
      </c>
      <c r="BQ152" s="23">
        <f t="shared" ca="1" si="236"/>
        <v>62400</v>
      </c>
      <c r="BR152" s="23">
        <f t="shared" ca="1" si="237"/>
        <v>0</v>
      </c>
      <c r="BS152" s="23">
        <f t="shared" ca="1" si="252"/>
        <v>132000</v>
      </c>
      <c r="BT152" s="23">
        <f t="shared" ca="1" si="253"/>
        <v>0</v>
      </c>
      <c r="BU152" s="23">
        <f t="shared" ca="1" si="254"/>
        <v>120000</v>
      </c>
      <c r="BV152" s="23">
        <f t="shared" ca="1" si="255"/>
        <v>0</v>
      </c>
      <c r="BW152" s="389">
        <f t="shared" ca="1" si="282"/>
        <v>371880</v>
      </c>
      <c r="BX152" s="224">
        <f t="shared" ca="1" si="283"/>
        <v>623880</v>
      </c>
      <c r="BY152" s="93">
        <f t="shared" ca="1" si="284"/>
        <v>830280</v>
      </c>
      <c r="BZ152" s="23">
        <f t="shared" ca="1" si="309"/>
        <v>125760</v>
      </c>
      <c r="CA152" s="23">
        <f t="shared" ca="1" si="310"/>
        <v>0</v>
      </c>
      <c r="CB152" s="23">
        <f t="shared" ca="1" si="210"/>
        <v>115200</v>
      </c>
      <c r="CC152" s="23">
        <f t="shared" ca="1" si="211"/>
        <v>0</v>
      </c>
      <c r="CD152" s="23">
        <f t="shared" ca="1" si="240"/>
        <v>120000</v>
      </c>
      <c r="CE152" s="23">
        <f t="shared" ca="1" si="241"/>
        <v>0</v>
      </c>
      <c r="CF152" s="228">
        <f t="shared" ca="1" si="285"/>
        <v>125760</v>
      </c>
      <c r="CG152" s="224">
        <f t="shared" ca="1" si="286"/>
        <v>240960</v>
      </c>
      <c r="CH152" s="228">
        <f t="shared" ca="1" si="287"/>
        <v>360960</v>
      </c>
      <c r="CI152" s="23">
        <f t="shared" ca="1" si="288"/>
        <v>65400</v>
      </c>
      <c r="CJ152" s="23">
        <f t="shared" ca="1" si="289"/>
        <v>32700</v>
      </c>
      <c r="CK152" s="23">
        <f t="shared" ca="1" si="293"/>
        <v>62400</v>
      </c>
      <c r="CL152" s="23">
        <f t="shared" ca="1" si="294"/>
        <v>31200</v>
      </c>
      <c r="CM152" s="23">
        <f t="shared" ca="1" si="299"/>
        <v>60000</v>
      </c>
      <c r="CN152" s="23">
        <f t="shared" ca="1" si="300"/>
        <v>30000</v>
      </c>
      <c r="CO152" s="23">
        <f t="shared" ca="1" si="307"/>
        <v>8400</v>
      </c>
      <c r="CP152" s="23">
        <f t="shared" ca="1" si="308"/>
        <v>4200</v>
      </c>
      <c r="CQ152" s="23">
        <f t="shared" ca="1" si="313"/>
        <v>27000</v>
      </c>
      <c r="CR152" s="23">
        <f t="shared" ca="1" si="314"/>
        <v>13500</v>
      </c>
      <c r="CS152" s="23">
        <f t="shared" ca="1" si="315"/>
        <v>15600</v>
      </c>
      <c r="CT152" s="23">
        <f t="shared" ca="1" si="316"/>
        <v>7800</v>
      </c>
      <c r="CU152" s="23">
        <f t="shared" ca="1" si="321"/>
        <v>42000</v>
      </c>
      <c r="CV152" s="23">
        <f t="shared" ca="1" si="322"/>
        <v>21000</v>
      </c>
      <c r="CW152" s="23">
        <f t="shared" ca="1" si="234"/>
        <v>63600</v>
      </c>
      <c r="CX152" s="23">
        <f t="shared" ca="1" si="235"/>
        <v>31800</v>
      </c>
      <c r="CY152" s="23">
        <f t="shared" ca="1" si="198"/>
        <v>72000</v>
      </c>
      <c r="CZ152" s="23">
        <f t="shared" ca="1" si="199"/>
        <v>36000</v>
      </c>
      <c r="DA152" s="23">
        <f t="shared" ca="1" si="212"/>
        <v>99000</v>
      </c>
      <c r="DB152" s="23">
        <f t="shared" ca="1" si="213"/>
        <v>49500</v>
      </c>
      <c r="DC152" s="23"/>
      <c r="DD152" s="23"/>
      <c r="DE152" s="23">
        <f t="shared" ca="1" si="214"/>
        <v>240000</v>
      </c>
      <c r="DF152" s="23">
        <f t="shared" ca="1" si="215"/>
        <v>120000</v>
      </c>
      <c r="DG152" s="23">
        <f t="shared" ca="1" si="220"/>
        <v>120000</v>
      </c>
      <c r="DH152" s="23">
        <f t="shared" ca="1" si="221"/>
        <v>60000</v>
      </c>
      <c r="DI152" s="23">
        <f t="shared" ca="1" si="230"/>
        <v>127200</v>
      </c>
      <c r="DJ152" s="23">
        <f t="shared" ca="1" si="231"/>
        <v>63600</v>
      </c>
      <c r="DK152" s="23">
        <f t="shared" ca="1" si="238"/>
        <v>63600</v>
      </c>
      <c r="DL152" s="23">
        <f t="shared" ca="1" si="239"/>
        <v>31800</v>
      </c>
      <c r="DM152" s="23">
        <f t="shared" ca="1" si="242"/>
        <v>150000</v>
      </c>
      <c r="DN152" s="23">
        <f t="shared" ca="1" si="243"/>
        <v>75000</v>
      </c>
      <c r="DO152" s="23">
        <f t="shared" ca="1" si="244"/>
        <v>66000</v>
      </c>
      <c r="DP152" s="23">
        <f t="shared" ca="1" si="245"/>
        <v>33000</v>
      </c>
      <c r="DQ152" s="23">
        <f t="shared" ca="1" si="258"/>
        <v>129600</v>
      </c>
      <c r="DR152" s="23">
        <f t="shared" ca="1" si="259"/>
        <v>64800</v>
      </c>
      <c r="DS152" s="228">
        <f t="shared" ca="1" si="290"/>
        <v>610200</v>
      </c>
      <c r="DT152" s="93">
        <f t="shared" ca="1" si="291"/>
        <v>1450800</v>
      </c>
      <c r="DU152" s="228">
        <f t="shared" ca="1" si="292"/>
        <v>2117700</v>
      </c>
      <c r="DZ152" s="23">
        <f t="shared" ca="1" si="317"/>
        <v>60000</v>
      </c>
      <c r="EA152" s="23">
        <f t="shared" ca="1" si="318"/>
        <v>30000</v>
      </c>
      <c r="EB152" s="23">
        <f t="shared" ca="1" si="200"/>
        <v>26400</v>
      </c>
      <c r="EC152" s="23">
        <f t="shared" ca="1" si="201"/>
        <v>13200</v>
      </c>
      <c r="ED152" s="23">
        <f t="shared" ca="1" si="222"/>
        <v>120000</v>
      </c>
      <c r="EE152" s="23">
        <f t="shared" ca="1" si="223"/>
        <v>60000</v>
      </c>
      <c r="EF152" s="23">
        <f t="shared" ca="1" si="250"/>
        <v>168000</v>
      </c>
      <c r="EG152" s="23">
        <f t="shared" ca="1" si="251"/>
        <v>84000</v>
      </c>
      <c r="EH152" s="23">
        <f t="shared" ca="1" si="232"/>
        <v>60000</v>
      </c>
      <c r="EI152" s="23">
        <f t="shared" ca="1" si="233"/>
        <v>30000</v>
      </c>
      <c r="EJ152" s="23">
        <f t="shared" ca="1" si="246"/>
        <v>60000</v>
      </c>
      <c r="EK152" s="23">
        <f t="shared" ca="1" si="247"/>
        <v>30000</v>
      </c>
      <c r="EL152" s="23">
        <f t="shared" ca="1" si="256"/>
        <v>120000</v>
      </c>
      <c r="EM152" s="23">
        <f t="shared" ca="1" si="257"/>
        <v>60000</v>
      </c>
      <c r="EN152" s="228">
        <f t="shared" ca="1" si="276"/>
        <v>39600</v>
      </c>
      <c r="EO152" s="93">
        <f t="shared" ca="1" si="277"/>
        <v>489600</v>
      </c>
      <c r="EP152" s="93">
        <f t="shared" ca="1" si="278"/>
        <v>921600</v>
      </c>
    </row>
    <row r="153" spans="1:146" x14ac:dyDescent="0.2">
      <c r="A153" s="172">
        <f ca="1">VLOOKUP($D153,Curves!$A$2:$I$1700,9)</f>
        <v>6.1326576672501E-2</v>
      </c>
      <c r="B153" s="86">
        <f t="shared" ca="1" si="261"/>
        <v>0.48279210310200549</v>
      </c>
      <c r="C153" s="86">
        <f t="shared" si="262"/>
        <v>28</v>
      </c>
      <c r="D153" s="139">
        <v>41306</v>
      </c>
      <c r="E153" s="173">
        <f ca="1">VLOOKUP($D153,Curves!$A$2:$H$1700,2)*$B153</f>
        <v>2.2927796976314241</v>
      </c>
      <c r="F153" s="172">
        <f ca="1">VLOOKUP($D153,Curves!$A$2:$H$1700,3)*$B153</f>
        <v>0.25105189361304286</v>
      </c>
      <c r="G153" s="172">
        <f ca="1">VLOOKUP($D153,Curves!$A$2:$H$1700,7)*$B153</f>
        <v>-9.1730499589381037E-2</v>
      </c>
      <c r="H153" s="172">
        <f ca="1">VLOOKUP($D153,Curves!$A$2:$H$1700,5)*$B153</f>
        <v>4.8279210310200552E-3</v>
      </c>
      <c r="I153" s="172">
        <f ca="1">VLOOKUP($D153,Curves!$A$2:$H$1700,4)*$B153</f>
        <v>0</v>
      </c>
      <c r="J153" s="174">
        <f ca="1">VLOOKUP($D153,Curves!$A$2:$H$1700,8)*$B153</f>
        <v>0</v>
      </c>
      <c r="K153" s="172">
        <f t="shared" ca="1" si="263"/>
        <v>19.195847732235681</v>
      </c>
      <c r="L153" s="140">
        <f ca="1">VLOOKUP($D153,Curves!$N$2:$T$2600,2)*$B153</f>
        <v>21.059198420468238</v>
      </c>
      <c r="M153" s="141">
        <f ca="1">VLOOKUP($D153,Curves!$N$2:$T$2600,3)*$B153</f>
        <v>10.529599210234119</v>
      </c>
      <c r="N153" s="181">
        <f t="shared" ca="1" si="264"/>
        <v>1</v>
      </c>
      <c r="O153" s="182">
        <f t="shared" ca="1" si="265"/>
        <v>0</v>
      </c>
      <c r="P153" s="173">
        <f t="shared" ca="1" si="260"/>
        <v>19.195847732235681</v>
      </c>
      <c r="Q153" s="140">
        <f ca="1">VLOOKUP($D153,Curves!$N$2:$T$2600,4)*$B153</f>
        <v>21.059198420468238</v>
      </c>
      <c r="R153" s="141">
        <f ca="1">VLOOKUP($D153,Curves!$N$2:$T$2600,5)*$B153</f>
        <v>10.529599210234119</v>
      </c>
      <c r="S153" s="181">
        <f t="shared" ca="1" si="266"/>
        <v>1</v>
      </c>
      <c r="T153" s="182">
        <f t="shared" ca="1" si="267"/>
        <v>0</v>
      </c>
      <c r="U153" s="151">
        <f t="shared" ca="1" si="268"/>
        <v>18.507868985315323</v>
      </c>
      <c r="V153" s="151">
        <f t="shared" ca="1" si="269"/>
        <v>19.23205713996833</v>
      </c>
      <c r="W153" s="151">
        <f t="shared" ca="1" si="270"/>
        <v>19.195847732235681</v>
      </c>
      <c r="X153" s="343">
        <f ca="1">VLOOKUP($D153,[2]CurveFetch!$D$8:$S$13000,16,0)*$B153</f>
        <v>21.059198420468238</v>
      </c>
      <c r="Y153" s="141">
        <f ca="1">VLOOKUP($D153,Curves!$N$2:$T$2600,7)*$B153</f>
        <v>10.529599210234119</v>
      </c>
      <c r="Z153" s="200">
        <f t="shared" ca="1" si="271"/>
        <v>1</v>
      </c>
      <c r="AA153" s="181">
        <f t="shared" ca="1" si="272"/>
        <v>0</v>
      </c>
      <c r="AB153" s="181">
        <f t="shared" ca="1" si="273"/>
        <v>1</v>
      </c>
      <c r="AC153" s="181">
        <f t="shared" ca="1" si="273"/>
        <v>1</v>
      </c>
      <c r="AD153" s="181">
        <f t="shared" ca="1" si="274"/>
        <v>1</v>
      </c>
      <c r="AE153" s="182">
        <f t="shared" ca="1" si="275"/>
        <v>0</v>
      </c>
      <c r="AF153" s="23">
        <f t="shared" ca="1" si="301"/>
        <v>5880</v>
      </c>
      <c r="AG153" s="23">
        <f t="shared" ca="1" si="302"/>
        <v>0</v>
      </c>
      <c r="AH153" s="23">
        <f t="shared" ca="1" si="319"/>
        <v>48000</v>
      </c>
      <c r="AI153" s="23">
        <f t="shared" ca="1" si="320"/>
        <v>0</v>
      </c>
      <c r="AJ153" s="23">
        <f t="shared" ca="1" si="206"/>
        <v>54000</v>
      </c>
      <c r="AK153" s="23">
        <f t="shared" ca="1" si="207"/>
        <v>0</v>
      </c>
      <c r="AL153" s="23">
        <f t="shared" ca="1" si="216"/>
        <v>60000</v>
      </c>
      <c r="AM153" s="23">
        <f t="shared" ca="1" si="217"/>
        <v>0</v>
      </c>
      <c r="AN153" s="23">
        <f t="shared" ca="1" si="224"/>
        <v>60000</v>
      </c>
      <c r="AO153" s="23">
        <f t="shared" ca="1" si="225"/>
        <v>0</v>
      </c>
      <c r="AP153" s="23">
        <f t="shared" ca="1" si="218"/>
        <v>86400</v>
      </c>
      <c r="AQ153" s="23">
        <f t="shared" ca="1" si="219"/>
        <v>0</v>
      </c>
      <c r="AR153" s="23">
        <f t="shared" ca="1" si="228"/>
        <v>61200</v>
      </c>
      <c r="AS153" s="23">
        <f t="shared" ca="1" si="229"/>
        <v>0</v>
      </c>
      <c r="AT153" s="23">
        <f t="shared" ca="1" si="248"/>
        <v>132000</v>
      </c>
      <c r="AU153" s="23">
        <f t="shared" ca="1" si="249"/>
        <v>0</v>
      </c>
      <c r="AV153" s="228">
        <f t="shared" ca="1" si="279"/>
        <v>152280</v>
      </c>
      <c r="AW153" s="26">
        <f t="shared" ca="1" si="280"/>
        <v>447480</v>
      </c>
      <c r="AX153" s="228">
        <f t="shared" ca="1" si="281"/>
        <v>507480</v>
      </c>
      <c r="AY153" s="23">
        <f t="shared" ca="1" si="295"/>
        <v>62400</v>
      </c>
      <c r="AZ153" s="23">
        <f t="shared" ca="1" si="296"/>
        <v>0</v>
      </c>
      <c r="BA153" s="23">
        <f t="shared" ca="1" si="303"/>
        <v>60000</v>
      </c>
      <c r="BB153" s="23">
        <f t="shared" ca="1" si="304"/>
        <v>0</v>
      </c>
      <c r="BC153" s="23">
        <f t="shared" ca="1" si="297"/>
        <v>10560</v>
      </c>
      <c r="BD153" s="23">
        <f t="shared" ca="1" si="298"/>
        <v>0</v>
      </c>
      <c r="BE153" s="23">
        <f t="shared" ca="1" si="305"/>
        <v>6120</v>
      </c>
      <c r="BF153" s="23">
        <f t="shared" ca="1" si="306"/>
        <v>0</v>
      </c>
      <c r="BG153" s="23">
        <f t="shared" ca="1" si="311"/>
        <v>20400</v>
      </c>
      <c r="BH153" s="23">
        <f t="shared" ca="1" si="312"/>
        <v>0</v>
      </c>
      <c r="BI153" s="23">
        <f t="shared" ca="1" si="202"/>
        <v>105600</v>
      </c>
      <c r="BJ153" s="23">
        <f t="shared" ca="1" si="203"/>
        <v>0</v>
      </c>
      <c r="BK153" s="23">
        <f t="shared" ca="1" si="204"/>
        <v>127200</v>
      </c>
      <c r="BL153" s="23">
        <f t="shared" ca="1" si="205"/>
        <v>0</v>
      </c>
      <c r="BM153" s="23">
        <f t="shared" ca="1" si="208"/>
        <v>60000</v>
      </c>
      <c r="BN153" s="23">
        <f t="shared" ca="1" si="209"/>
        <v>0</v>
      </c>
      <c r="BO153" s="23">
        <f t="shared" ca="1" si="226"/>
        <v>63600</v>
      </c>
      <c r="BP153" s="23">
        <f t="shared" ca="1" si="227"/>
        <v>0</v>
      </c>
      <c r="BQ153" s="23">
        <f t="shared" ca="1" si="236"/>
        <v>62400</v>
      </c>
      <c r="BR153" s="23">
        <f t="shared" ca="1" si="237"/>
        <v>0</v>
      </c>
      <c r="BS153" s="23">
        <f t="shared" ca="1" si="252"/>
        <v>132000</v>
      </c>
      <c r="BT153" s="23">
        <f t="shared" ca="1" si="253"/>
        <v>0</v>
      </c>
      <c r="BU153" s="23">
        <f t="shared" ca="1" si="254"/>
        <v>120000</v>
      </c>
      <c r="BV153" s="23">
        <f t="shared" ca="1" si="255"/>
        <v>0</v>
      </c>
      <c r="BW153" s="389">
        <f t="shared" ca="1" si="282"/>
        <v>371880</v>
      </c>
      <c r="BX153" s="224">
        <f t="shared" ca="1" si="283"/>
        <v>623880</v>
      </c>
      <c r="BY153" s="93">
        <f t="shared" ca="1" si="284"/>
        <v>830280</v>
      </c>
      <c r="BZ153" s="23">
        <f t="shared" ca="1" si="309"/>
        <v>125760</v>
      </c>
      <c r="CA153" s="23">
        <f t="shared" ca="1" si="310"/>
        <v>0</v>
      </c>
      <c r="CB153" s="23">
        <f t="shared" ca="1" si="210"/>
        <v>115200</v>
      </c>
      <c r="CC153" s="23">
        <f t="shared" ca="1" si="211"/>
        <v>0</v>
      </c>
      <c r="CD153" s="23">
        <f t="shared" ca="1" si="240"/>
        <v>120000</v>
      </c>
      <c r="CE153" s="23">
        <f t="shared" ca="1" si="241"/>
        <v>0</v>
      </c>
      <c r="CF153" s="228">
        <f t="shared" ca="1" si="285"/>
        <v>125760</v>
      </c>
      <c r="CG153" s="224">
        <f t="shared" ca="1" si="286"/>
        <v>240960</v>
      </c>
      <c r="CH153" s="228">
        <f t="shared" ca="1" si="287"/>
        <v>360960</v>
      </c>
      <c r="CI153" s="23">
        <f t="shared" ca="1" si="288"/>
        <v>65400</v>
      </c>
      <c r="CJ153" s="23">
        <f t="shared" ca="1" si="289"/>
        <v>32700</v>
      </c>
      <c r="CK153" s="23">
        <f t="shared" ca="1" si="293"/>
        <v>62400</v>
      </c>
      <c r="CL153" s="23">
        <f t="shared" ca="1" si="294"/>
        <v>31200</v>
      </c>
      <c r="CM153" s="23">
        <f t="shared" ca="1" si="299"/>
        <v>60000</v>
      </c>
      <c r="CN153" s="23">
        <f t="shared" ca="1" si="300"/>
        <v>30000</v>
      </c>
      <c r="CO153" s="23">
        <f t="shared" ca="1" si="307"/>
        <v>8400</v>
      </c>
      <c r="CP153" s="23">
        <f t="shared" ca="1" si="308"/>
        <v>4200</v>
      </c>
      <c r="CQ153" s="23">
        <f t="shared" ca="1" si="313"/>
        <v>27000</v>
      </c>
      <c r="CR153" s="23">
        <f t="shared" ca="1" si="314"/>
        <v>13500</v>
      </c>
      <c r="CS153" s="23">
        <f t="shared" ca="1" si="315"/>
        <v>15600</v>
      </c>
      <c r="CT153" s="23">
        <f t="shared" ca="1" si="316"/>
        <v>7800</v>
      </c>
      <c r="CU153" s="23">
        <f t="shared" ca="1" si="321"/>
        <v>42000</v>
      </c>
      <c r="CV153" s="23">
        <f t="shared" ca="1" si="322"/>
        <v>21000</v>
      </c>
      <c r="CW153" s="23">
        <f t="shared" ca="1" si="234"/>
        <v>63600</v>
      </c>
      <c r="CX153" s="23">
        <f t="shared" ca="1" si="235"/>
        <v>31800</v>
      </c>
      <c r="CY153" s="23">
        <f t="shared" ref="CY153:CY216" ca="1" si="323">$CY$7*$J$2*$J$5*$AB153</f>
        <v>72000</v>
      </c>
      <c r="CZ153" s="23">
        <f t="shared" ref="CZ153:CZ216" ca="1" si="324">$CY$7*$J$3*$J$5*$AC153</f>
        <v>36000</v>
      </c>
      <c r="DA153" s="23">
        <f t="shared" ca="1" si="212"/>
        <v>99000</v>
      </c>
      <c r="DB153" s="23">
        <f t="shared" ca="1" si="213"/>
        <v>49500</v>
      </c>
      <c r="DC153" s="23"/>
      <c r="DD153" s="23"/>
      <c r="DE153" s="23">
        <f t="shared" ca="1" si="214"/>
        <v>240000</v>
      </c>
      <c r="DF153" s="23">
        <f t="shared" ca="1" si="215"/>
        <v>120000</v>
      </c>
      <c r="DG153" s="23">
        <f t="shared" ca="1" si="220"/>
        <v>120000</v>
      </c>
      <c r="DH153" s="23">
        <f t="shared" ca="1" si="221"/>
        <v>60000</v>
      </c>
      <c r="DI153" s="23">
        <f t="shared" ca="1" si="230"/>
        <v>127200</v>
      </c>
      <c r="DJ153" s="23">
        <f t="shared" ca="1" si="231"/>
        <v>63600</v>
      </c>
      <c r="DK153" s="23">
        <f t="shared" ca="1" si="238"/>
        <v>63600</v>
      </c>
      <c r="DL153" s="23">
        <f t="shared" ca="1" si="239"/>
        <v>31800</v>
      </c>
      <c r="DM153" s="23">
        <f t="shared" ca="1" si="242"/>
        <v>150000</v>
      </c>
      <c r="DN153" s="23">
        <f t="shared" ca="1" si="243"/>
        <v>75000</v>
      </c>
      <c r="DO153" s="23">
        <f t="shared" ca="1" si="244"/>
        <v>66000</v>
      </c>
      <c r="DP153" s="23">
        <f t="shared" ca="1" si="245"/>
        <v>33000</v>
      </c>
      <c r="DQ153" s="23">
        <f t="shared" ca="1" si="258"/>
        <v>129600</v>
      </c>
      <c r="DR153" s="23">
        <f t="shared" ca="1" si="259"/>
        <v>64800</v>
      </c>
      <c r="DS153" s="228">
        <f t="shared" ca="1" si="290"/>
        <v>610200</v>
      </c>
      <c r="DT153" s="93">
        <f t="shared" ca="1" si="291"/>
        <v>1450800</v>
      </c>
      <c r="DU153" s="228">
        <f t="shared" ca="1" si="292"/>
        <v>2117700</v>
      </c>
      <c r="DZ153" s="23">
        <f t="shared" ca="1" si="317"/>
        <v>60000</v>
      </c>
      <c r="EA153" s="23">
        <f t="shared" ca="1" si="318"/>
        <v>30000</v>
      </c>
      <c r="EB153" s="23">
        <f t="shared" ref="EB153:EB216" ca="1" si="325">$EB$7*$J$2*$J$5*$AB153</f>
        <v>26400</v>
      </c>
      <c r="EC153" s="23">
        <f t="shared" ref="EC153:EC216" ca="1" si="326">$EB$7*$J$3*$J$5*$AC153</f>
        <v>13200</v>
      </c>
      <c r="ED153" s="23">
        <f t="shared" ca="1" si="222"/>
        <v>120000</v>
      </c>
      <c r="EE153" s="23">
        <f t="shared" ca="1" si="223"/>
        <v>60000</v>
      </c>
      <c r="EF153" s="23">
        <f t="shared" ca="1" si="250"/>
        <v>168000</v>
      </c>
      <c r="EG153" s="23">
        <f t="shared" ca="1" si="251"/>
        <v>84000</v>
      </c>
      <c r="EH153" s="23">
        <f t="shared" ca="1" si="232"/>
        <v>60000</v>
      </c>
      <c r="EI153" s="23">
        <f t="shared" ca="1" si="233"/>
        <v>30000</v>
      </c>
      <c r="EJ153" s="23">
        <f t="shared" ca="1" si="246"/>
        <v>60000</v>
      </c>
      <c r="EK153" s="23">
        <f t="shared" ca="1" si="247"/>
        <v>30000</v>
      </c>
      <c r="EL153" s="23">
        <f t="shared" ca="1" si="256"/>
        <v>120000</v>
      </c>
      <c r="EM153" s="23">
        <f t="shared" ca="1" si="257"/>
        <v>60000</v>
      </c>
      <c r="EN153" s="228">
        <f t="shared" ca="1" si="276"/>
        <v>39600</v>
      </c>
      <c r="EO153" s="93">
        <f t="shared" ca="1" si="277"/>
        <v>489600</v>
      </c>
      <c r="EP153" s="93">
        <f t="shared" ca="1" si="278"/>
        <v>921600</v>
      </c>
    </row>
    <row r="154" spans="1:146" x14ac:dyDescent="0.2">
      <c r="A154" s="172">
        <f ca="1">VLOOKUP($D154,Curves!$A$2:$I$1700,9)</f>
        <v>6.1350651950841002E-2</v>
      </c>
      <c r="B154" s="86">
        <f t="shared" ca="1" si="261"/>
        <v>0.4804254713598563</v>
      </c>
      <c r="C154" s="86">
        <f t="shared" si="262"/>
        <v>31</v>
      </c>
      <c r="D154" s="139">
        <v>41334</v>
      </c>
      <c r="E154" s="173">
        <f ca="1">VLOOKUP($D154,Curves!$A$2:$H$1700,2)*$B154</f>
        <v>2.2094767427839792</v>
      </c>
      <c r="F154" s="172">
        <f ca="1">VLOOKUP($D154,Curves!$A$2:$H$1700,3)*$B154</f>
        <v>0.24982124510712528</v>
      </c>
      <c r="G154" s="172">
        <f ca="1">VLOOKUP($D154,Curves!$A$2:$H$1700,7)*$B154</f>
        <v>-9.1280839558372698E-2</v>
      </c>
      <c r="H154" s="172">
        <f ca="1">VLOOKUP($D154,Curves!$A$2:$H$1700,5)*$B154</f>
        <v>4.804254713598563E-3</v>
      </c>
      <c r="I154" s="172">
        <f ca="1">VLOOKUP($D154,Curves!$A$2:$H$1700,4)*$B154</f>
        <v>0</v>
      </c>
      <c r="J154" s="174">
        <f ca="1">VLOOKUP($D154,Curves!$A$2:$H$1700,8)*$B154</f>
        <v>0</v>
      </c>
      <c r="K154" s="172">
        <f t="shared" ca="1" si="263"/>
        <v>18.571075570879845</v>
      </c>
      <c r="L154" s="140">
        <f ca="1">VLOOKUP($D154,Curves!$N$2:$T$2600,2)*$B154</f>
        <v>16.151712176929824</v>
      </c>
      <c r="M154" s="141">
        <f ca="1">VLOOKUP($D154,Curves!$N$2:$T$2600,3)*$B154</f>
        <v>8.0758560884649118</v>
      </c>
      <c r="N154" s="181">
        <f t="shared" ca="1" si="264"/>
        <v>0</v>
      </c>
      <c r="O154" s="182">
        <f t="shared" ca="1" si="265"/>
        <v>0</v>
      </c>
      <c r="P154" s="173">
        <f t="shared" ca="1" si="260"/>
        <v>18.571075570879845</v>
      </c>
      <c r="Q154" s="140">
        <f ca="1">VLOOKUP($D154,Curves!$N$2:$T$2600,4)*$B154</f>
        <v>16.151712176929824</v>
      </c>
      <c r="R154" s="141">
        <f ca="1">VLOOKUP($D154,Curves!$N$2:$T$2600,5)*$B154</f>
        <v>8.0758560884649118</v>
      </c>
      <c r="S154" s="181">
        <f t="shared" ca="1" si="266"/>
        <v>0</v>
      </c>
      <c r="T154" s="182">
        <f t="shared" ca="1" si="267"/>
        <v>0</v>
      </c>
      <c r="U154" s="151">
        <f t="shared" ca="1" si="268"/>
        <v>17.886469274192049</v>
      </c>
      <c r="V154" s="151">
        <f t="shared" ca="1" si="269"/>
        <v>18.607107481231836</v>
      </c>
      <c r="W154" s="151">
        <f t="shared" ca="1" si="270"/>
        <v>18.571075570879845</v>
      </c>
      <c r="X154" s="343">
        <f ca="1">VLOOKUP($D154,[2]CurveFetch!$D$8:$S$13000,16,0)*$B154</f>
        <v>16.151712176929824</v>
      </c>
      <c r="Y154" s="141">
        <f ca="1">VLOOKUP($D154,Curves!$N$2:$T$2600,7)*$B154</f>
        <v>8.0758560884649118</v>
      </c>
      <c r="Z154" s="200">
        <f t="shared" ca="1" si="271"/>
        <v>0</v>
      </c>
      <c r="AA154" s="181">
        <f t="shared" ca="1" si="272"/>
        <v>0</v>
      </c>
      <c r="AB154" s="181">
        <f t="shared" ca="1" si="273"/>
        <v>0</v>
      </c>
      <c r="AC154" s="181">
        <f t="shared" ca="1" si="273"/>
        <v>0</v>
      </c>
      <c r="AD154" s="181">
        <f t="shared" ca="1" si="274"/>
        <v>0</v>
      </c>
      <c r="AE154" s="182">
        <f t="shared" ca="1" si="275"/>
        <v>0</v>
      </c>
      <c r="AF154" s="23">
        <f t="shared" ca="1" si="301"/>
        <v>0</v>
      </c>
      <c r="AG154" s="23">
        <f t="shared" ca="1" si="302"/>
        <v>0</v>
      </c>
      <c r="AH154" s="23">
        <f t="shared" ca="1" si="319"/>
        <v>0</v>
      </c>
      <c r="AI154" s="23">
        <f t="shared" ca="1" si="320"/>
        <v>0</v>
      </c>
      <c r="AJ154" s="23">
        <f t="shared" ca="1" si="206"/>
        <v>0</v>
      </c>
      <c r="AK154" s="23">
        <f t="shared" ca="1" si="207"/>
        <v>0</v>
      </c>
      <c r="AL154" s="23">
        <f t="shared" ca="1" si="216"/>
        <v>0</v>
      </c>
      <c r="AM154" s="23">
        <f t="shared" ca="1" si="217"/>
        <v>0</v>
      </c>
      <c r="AN154" s="23">
        <f t="shared" ca="1" si="224"/>
        <v>0</v>
      </c>
      <c r="AO154" s="23">
        <f t="shared" ca="1" si="225"/>
        <v>0</v>
      </c>
      <c r="AP154" s="23">
        <f t="shared" ca="1" si="218"/>
        <v>0</v>
      </c>
      <c r="AQ154" s="23">
        <f t="shared" ca="1" si="219"/>
        <v>0</v>
      </c>
      <c r="AR154" s="23">
        <f t="shared" ca="1" si="228"/>
        <v>0</v>
      </c>
      <c r="AS154" s="23">
        <f t="shared" ca="1" si="229"/>
        <v>0</v>
      </c>
      <c r="AT154" s="23">
        <f t="shared" ca="1" si="248"/>
        <v>0</v>
      </c>
      <c r="AU154" s="23">
        <f t="shared" ca="1" si="249"/>
        <v>0</v>
      </c>
      <c r="AV154" s="228">
        <f t="shared" ca="1" si="279"/>
        <v>0</v>
      </c>
      <c r="AW154" s="26">
        <f t="shared" ca="1" si="280"/>
        <v>0</v>
      </c>
      <c r="AX154" s="228">
        <f t="shared" ca="1" si="281"/>
        <v>0</v>
      </c>
      <c r="AY154" s="23">
        <f t="shared" ca="1" si="295"/>
        <v>0</v>
      </c>
      <c r="AZ154" s="23">
        <f t="shared" ca="1" si="296"/>
        <v>0</v>
      </c>
      <c r="BA154" s="23">
        <f t="shared" ca="1" si="303"/>
        <v>0</v>
      </c>
      <c r="BB154" s="23">
        <f t="shared" ca="1" si="304"/>
        <v>0</v>
      </c>
      <c r="BC154" s="23">
        <f t="shared" ca="1" si="297"/>
        <v>0</v>
      </c>
      <c r="BD154" s="23">
        <f t="shared" ca="1" si="298"/>
        <v>0</v>
      </c>
      <c r="BE154" s="23">
        <f t="shared" ca="1" si="305"/>
        <v>0</v>
      </c>
      <c r="BF154" s="23">
        <f t="shared" ca="1" si="306"/>
        <v>0</v>
      </c>
      <c r="BG154" s="23">
        <f t="shared" ca="1" si="311"/>
        <v>0</v>
      </c>
      <c r="BH154" s="23">
        <f t="shared" ca="1" si="312"/>
        <v>0</v>
      </c>
      <c r="BI154" s="23">
        <f t="shared" ref="BI154:BI217" ca="1" si="327">$BI$7*$J$2*$J$5*$S154</f>
        <v>0</v>
      </c>
      <c r="BJ154" s="23">
        <f t="shared" ref="BJ154:BJ217" ca="1" si="328">$BI$7*$J$3*$J$5*$T154</f>
        <v>0</v>
      </c>
      <c r="BK154" s="23">
        <f t="shared" ref="BK154:BK217" ca="1" si="329">$BK$7*$J$2*$J$5*$S154</f>
        <v>0</v>
      </c>
      <c r="BL154" s="23">
        <f t="shared" ref="BL154:BL217" ca="1" si="330">$BK$7*$J$3*$J$5*$T154</f>
        <v>0</v>
      </c>
      <c r="BM154" s="23">
        <f t="shared" ca="1" si="208"/>
        <v>0</v>
      </c>
      <c r="BN154" s="23">
        <f t="shared" ca="1" si="209"/>
        <v>0</v>
      </c>
      <c r="BO154" s="23">
        <f t="shared" ca="1" si="226"/>
        <v>0</v>
      </c>
      <c r="BP154" s="23">
        <f t="shared" ca="1" si="227"/>
        <v>0</v>
      </c>
      <c r="BQ154" s="23">
        <f t="shared" ca="1" si="236"/>
        <v>0</v>
      </c>
      <c r="BR154" s="23">
        <f t="shared" ca="1" si="237"/>
        <v>0</v>
      </c>
      <c r="BS154" s="23">
        <f t="shared" ca="1" si="252"/>
        <v>0</v>
      </c>
      <c r="BT154" s="23">
        <f t="shared" ca="1" si="253"/>
        <v>0</v>
      </c>
      <c r="BU154" s="23">
        <f t="shared" ca="1" si="254"/>
        <v>0</v>
      </c>
      <c r="BV154" s="23">
        <f t="shared" ca="1" si="255"/>
        <v>0</v>
      </c>
      <c r="BW154" s="389">
        <f t="shared" ca="1" si="282"/>
        <v>0</v>
      </c>
      <c r="BX154" s="224">
        <f t="shared" ca="1" si="283"/>
        <v>0</v>
      </c>
      <c r="BY154" s="93">
        <f t="shared" ca="1" si="284"/>
        <v>0</v>
      </c>
      <c r="BZ154" s="23">
        <f t="shared" ca="1" si="309"/>
        <v>0</v>
      </c>
      <c r="CA154" s="23">
        <f t="shared" ca="1" si="310"/>
        <v>0</v>
      </c>
      <c r="CB154" s="23">
        <f t="shared" ca="1" si="210"/>
        <v>0</v>
      </c>
      <c r="CC154" s="23">
        <f t="shared" ca="1" si="211"/>
        <v>0</v>
      </c>
      <c r="CD154" s="23">
        <f t="shared" ca="1" si="240"/>
        <v>0</v>
      </c>
      <c r="CE154" s="23">
        <f t="shared" ca="1" si="241"/>
        <v>0</v>
      </c>
      <c r="CF154" s="228">
        <f t="shared" ca="1" si="285"/>
        <v>0</v>
      </c>
      <c r="CG154" s="224">
        <f t="shared" ca="1" si="286"/>
        <v>0</v>
      </c>
      <c r="CH154" s="228">
        <f t="shared" ca="1" si="287"/>
        <v>0</v>
      </c>
      <c r="CI154" s="23">
        <f t="shared" ca="1" si="288"/>
        <v>0</v>
      </c>
      <c r="CJ154" s="23">
        <f t="shared" ca="1" si="289"/>
        <v>0</v>
      </c>
      <c r="CK154" s="23">
        <f t="shared" ca="1" si="293"/>
        <v>0</v>
      </c>
      <c r="CL154" s="23">
        <f t="shared" ca="1" si="294"/>
        <v>0</v>
      </c>
      <c r="CM154" s="23">
        <f t="shared" ca="1" si="299"/>
        <v>0</v>
      </c>
      <c r="CN154" s="23">
        <f t="shared" ca="1" si="300"/>
        <v>0</v>
      </c>
      <c r="CO154" s="23">
        <f t="shared" ca="1" si="307"/>
        <v>0</v>
      </c>
      <c r="CP154" s="23">
        <f t="shared" ca="1" si="308"/>
        <v>0</v>
      </c>
      <c r="CQ154" s="23">
        <f t="shared" ca="1" si="313"/>
        <v>0</v>
      </c>
      <c r="CR154" s="23">
        <f t="shared" ca="1" si="314"/>
        <v>0</v>
      </c>
      <c r="CS154" s="23">
        <f t="shared" ca="1" si="315"/>
        <v>0</v>
      </c>
      <c r="CT154" s="23">
        <f t="shared" ca="1" si="316"/>
        <v>0</v>
      </c>
      <c r="CU154" s="23">
        <f t="shared" ca="1" si="321"/>
        <v>0</v>
      </c>
      <c r="CV154" s="23">
        <f t="shared" ca="1" si="322"/>
        <v>0</v>
      </c>
      <c r="CW154" s="23">
        <f t="shared" ca="1" si="234"/>
        <v>0</v>
      </c>
      <c r="CX154" s="23">
        <f t="shared" ca="1" si="235"/>
        <v>0</v>
      </c>
      <c r="CY154" s="23">
        <f t="shared" ca="1" si="323"/>
        <v>0</v>
      </c>
      <c r="CZ154" s="23">
        <f t="shared" ca="1" si="324"/>
        <v>0</v>
      </c>
      <c r="DA154" s="23">
        <f t="shared" ca="1" si="212"/>
        <v>0</v>
      </c>
      <c r="DB154" s="23">
        <f t="shared" ca="1" si="213"/>
        <v>0</v>
      </c>
      <c r="DC154" s="23"/>
      <c r="DD154" s="23"/>
      <c r="DE154" s="23">
        <f t="shared" ca="1" si="214"/>
        <v>0</v>
      </c>
      <c r="DF154" s="23">
        <f t="shared" ca="1" si="215"/>
        <v>0</v>
      </c>
      <c r="DG154" s="23">
        <f t="shared" ca="1" si="220"/>
        <v>0</v>
      </c>
      <c r="DH154" s="23">
        <f t="shared" ca="1" si="221"/>
        <v>0</v>
      </c>
      <c r="DI154" s="23">
        <f t="shared" ca="1" si="230"/>
        <v>0</v>
      </c>
      <c r="DJ154" s="23">
        <f t="shared" ca="1" si="231"/>
        <v>0</v>
      </c>
      <c r="DK154" s="23">
        <f t="shared" ca="1" si="238"/>
        <v>0</v>
      </c>
      <c r="DL154" s="23">
        <f t="shared" ca="1" si="239"/>
        <v>0</v>
      </c>
      <c r="DM154" s="23">
        <f t="shared" ca="1" si="242"/>
        <v>0</v>
      </c>
      <c r="DN154" s="23">
        <f t="shared" ca="1" si="243"/>
        <v>0</v>
      </c>
      <c r="DO154" s="23">
        <f t="shared" ca="1" si="244"/>
        <v>0</v>
      </c>
      <c r="DP154" s="23">
        <f t="shared" ca="1" si="245"/>
        <v>0</v>
      </c>
      <c r="DQ154" s="23">
        <f t="shared" ca="1" si="258"/>
        <v>0</v>
      </c>
      <c r="DR154" s="23">
        <f t="shared" ca="1" si="259"/>
        <v>0</v>
      </c>
      <c r="DS154" s="228">
        <f t="shared" ca="1" si="290"/>
        <v>0</v>
      </c>
      <c r="DT154" s="93">
        <f t="shared" ca="1" si="291"/>
        <v>0</v>
      </c>
      <c r="DU154" s="228">
        <f t="shared" ca="1" si="292"/>
        <v>0</v>
      </c>
      <c r="DZ154" s="23">
        <f t="shared" ca="1" si="317"/>
        <v>0</v>
      </c>
      <c r="EA154" s="23">
        <f t="shared" ca="1" si="318"/>
        <v>0</v>
      </c>
      <c r="EB154" s="23">
        <f t="shared" ca="1" si="325"/>
        <v>0</v>
      </c>
      <c r="EC154" s="23">
        <f t="shared" ca="1" si="326"/>
        <v>0</v>
      </c>
      <c r="ED154" s="23">
        <f t="shared" ca="1" si="222"/>
        <v>0</v>
      </c>
      <c r="EE154" s="23">
        <f t="shared" ca="1" si="223"/>
        <v>0</v>
      </c>
      <c r="EF154" s="23">
        <f t="shared" ca="1" si="250"/>
        <v>0</v>
      </c>
      <c r="EG154" s="23">
        <f t="shared" ca="1" si="251"/>
        <v>0</v>
      </c>
      <c r="EH154" s="23">
        <f t="shared" ca="1" si="232"/>
        <v>0</v>
      </c>
      <c r="EI154" s="23">
        <f t="shared" ca="1" si="233"/>
        <v>0</v>
      </c>
      <c r="EJ154" s="23">
        <f t="shared" ca="1" si="246"/>
        <v>0</v>
      </c>
      <c r="EK154" s="23">
        <f t="shared" ca="1" si="247"/>
        <v>0</v>
      </c>
      <c r="EL154" s="23">
        <f t="shared" ca="1" si="256"/>
        <v>0</v>
      </c>
      <c r="EM154" s="23">
        <f t="shared" ca="1" si="257"/>
        <v>0</v>
      </c>
      <c r="EN154" s="228">
        <f t="shared" ca="1" si="276"/>
        <v>0</v>
      </c>
      <c r="EO154" s="93">
        <f t="shared" ca="1" si="277"/>
        <v>0</v>
      </c>
      <c r="EP154" s="93">
        <f t="shared" ca="1" si="278"/>
        <v>0</v>
      </c>
    </row>
    <row r="155" spans="1:146" x14ac:dyDescent="0.2">
      <c r="A155" s="172">
        <f ca="1">VLOOKUP($D155,Curves!$A$2:$I$1700,9)</f>
        <v>6.1377306723512999E-2</v>
      </c>
      <c r="B155" s="86">
        <f t="shared" ca="1" si="261"/>
        <v>0.47781680754139172</v>
      </c>
      <c r="C155" s="86">
        <f t="shared" si="262"/>
        <v>30</v>
      </c>
      <c r="D155" s="139">
        <v>41365</v>
      </c>
      <c r="E155" s="173">
        <f ca="1">VLOOKUP($D155,Curves!$A$2:$H$1700,2)*$B155</f>
        <v>2.1100390221027858</v>
      </c>
      <c r="F155" s="172">
        <f ca="1">VLOOKUP($D155,Curves!$A$2:$H$1700,3)*$B155</f>
        <v>0.32013726105273249</v>
      </c>
      <c r="G155" s="172">
        <f ca="1">VLOOKUP($D155,Curves!$A$2:$H$1700,7)*$B155</f>
        <v>-9.0785193432864425E-2</v>
      </c>
      <c r="H155" s="172">
        <f ca="1">VLOOKUP($D155,Curves!$A$2:$H$1700,5)*$B155</f>
        <v>4.7781680754139175E-3</v>
      </c>
      <c r="I155" s="172">
        <f ca="1">VLOOKUP($D155,Curves!$A$2:$H$1700,4)*$B155</f>
        <v>0</v>
      </c>
      <c r="J155" s="174">
        <f ca="1">VLOOKUP($D155,Curves!$A$2:$H$1700,8)*$B155</f>
        <v>0</v>
      </c>
      <c r="K155" s="172">
        <f t="shared" ca="1" si="263"/>
        <v>17.825292665770895</v>
      </c>
      <c r="L155" s="140">
        <f ca="1">VLOOKUP($D155,Curves!$N$2:$T$2600,2)*$B155</f>
        <v>15.510984769770168</v>
      </c>
      <c r="M155" s="141">
        <f ca="1">VLOOKUP($D155,Curves!$N$2:$T$2600,3)*$B155</f>
        <v>7.7554923848850841</v>
      </c>
      <c r="N155" s="181">
        <f t="shared" ca="1" si="264"/>
        <v>0</v>
      </c>
      <c r="O155" s="182">
        <f t="shared" ca="1" si="265"/>
        <v>0</v>
      </c>
      <c r="P155" s="173">
        <f t="shared" ca="1" si="260"/>
        <v>17.825292665770895</v>
      </c>
      <c r="Q155" s="140">
        <f ca="1">VLOOKUP($D155,Curves!$N$2:$T$2600,4)*$B155</f>
        <v>15.510984769770168</v>
      </c>
      <c r="R155" s="141">
        <f ca="1">VLOOKUP($D155,Curves!$N$2:$T$2600,5)*$B155</f>
        <v>7.7554923848850841</v>
      </c>
      <c r="S155" s="181">
        <f t="shared" ca="1" si="266"/>
        <v>0</v>
      </c>
      <c r="T155" s="182">
        <f t="shared" ca="1" si="267"/>
        <v>0</v>
      </c>
      <c r="U155" s="151">
        <f t="shared" ca="1" si="268"/>
        <v>17.14440371502441</v>
      </c>
      <c r="V155" s="151">
        <f t="shared" ca="1" si="269"/>
        <v>17.861128926336498</v>
      </c>
      <c r="W155" s="151">
        <f t="shared" ca="1" si="270"/>
        <v>17.825292665770895</v>
      </c>
      <c r="X155" s="343">
        <f ca="1">VLOOKUP($D155,[2]CurveFetch!$D$8:$S$13000,16,0)*$B155</f>
        <v>15.510984769770168</v>
      </c>
      <c r="Y155" s="141">
        <f ca="1">VLOOKUP($D155,Curves!$N$2:$T$2600,7)*$B155</f>
        <v>7.7554923848850841</v>
      </c>
      <c r="Z155" s="200">
        <f t="shared" ca="1" si="271"/>
        <v>0</v>
      </c>
      <c r="AA155" s="181">
        <f t="shared" ca="1" si="272"/>
        <v>0</v>
      </c>
      <c r="AB155" s="181">
        <f t="shared" ca="1" si="273"/>
        <v>0</v>
      </c>
      <c r="AC155" s="181">
        <f t="shared" ca="1" si="273"/>
        <v>0</v>
      </c>
      <c r="AD155" s="181">
        <f t="shared" ca="1" si="274"/>
        <v>0</v>
      </c>
      <c r="AE155" s="182">
        <f t="shared" ca="1" si="275"/>
        <v>0</v>
      </c>
      <c r="AF155" s="23">
        <f t="shared" ca="1" si="301"/>
        <v>0</v>
      </c>
      <c r="AG155" s="23">
        <f t="shared" ca="1" si="302"/>
        <v>0</v>
      </c>
      <c r="AH155" s="23">
        <f t="shared" ca="1" si="319"/>
        <v>0</v>
      </c>
      <c r="AI155" s="23">
        <f t="shared" ca="1" si="320"/>
        <v>0</v>
      </c>
      <c r="AJ155" s="23">
        <f t="shared" ca="1" si="206"/>
        <v>0</v>
      </c>
      <c r="AK155" s="23">
        <f t="shared" ca="1" si="207"/>
        <v>0</v>
      </c>
      <c r="AL155" s="23">
        <f t="shared" ca="1" si="216"/>
        <v>0</v>
      </c>
      <c r="AM155" s="23">
        <f t="shared" ca="1" si="217"/>
        <v>0</v>
      </c>
      <c r="AN155" s="23">
        <f t="shared" ca="1" si="224"/>
        <v>0</v>
      </c>
      <c r="AO155" s="23">
        <f t="shared" ca="1" si="225"/>
        <v>0</v>
      </c>
      <c r="AP155" s="23">
        <f t="shared" ca="1" si="218"/>
        <v>0</v>
      </c>
      <c r="AQ155" s="23">
        <f t="shared" ca="1" si="219"/>
        <v>0</v>
      </c>
      <c r="AR155" s="23">
        <f t="shared" ca="1" si="228"/>
        <v>0</v>
      </c>
      <c r="AS155" s="23">
        <f t="shared" ca="1" si="229"/>
        <v>0</v>
      </c>
      <c r="AT155" s="23">
        <f t="shared" ca="1" si="248"/>
        <v>0</v>
      </c>
      <c r="AU155" s="23">
        <f t="shared" ca="1" si="249"/>
        <v>0</v>
      </c>
      <c r="AV155" s="228">
        <f t="shared" ca="1" si="279"/>
        <v>0</v>
      </c>
      <c r="AW155" s="26">
        <f t="shared" ca="1" si="280"/>
        <v>0</v>
      </c>
      <c r="AX155" s="228">
        <f t="shared" ca="1" si="281"/>
        <v>0</v>
      </c>
      <c r="AY155" s="23">
        <f t="shared" ca="1" si="295"/>
        <v>0</v>
      </c>
      <c r="AZ155" s="23">
        <f t="shared" ca="1" si="296"/>
        <v>0</v>
      </c>
      <c r="BA155" s="23">
        <f t="shared" ca="1" si="303"/>
        <v>0</v>
      </c>
      <c r="BB155" s="23">
        <f t="shared" ca="1" si="304"/>
        <v>0</v>
      </c>
      <c r="BC155" s="23">
        <f t="shared" ca="1" si="297"/>
        <v>0</v>
      </c>
      <c r="BD155" s="23">
        <f t="shared" ca="1" si="298"/>
        <v>0</v>
      </c>
      <c r="BE155" s="23">
        <f t="shared" ca="1" si="305"/>
        <v>0</v>
      </c>
      <c r="BF155" s="23">
        <f t="shared" ca="1" si="306"/>
        <v>0</v>
      </c>
      <c r="BG155" s="23">
        <f t="shared" ca="1" si="311"/>
        <v>0</v>
      </c>
      <c r="BH155" s="23">
        <f t="shared" ca="1" si="312"/>
        <v>0</v>
      </c>
      <c r="BI155" s="23">
        <f t="shared" ca="1" si="327"/>
        <v>0</v>
      </c>
      <c r="BJ155" s="23">
        <f t="shared" ca="1" si="328"/>
        <v>0</v>
      </c>
      <c r="BK155" s="23">
        <f t="shared" ca="1" si="329"/>
        <v>0</v>
      </c>
      <c r="BL155" s="23">
        <f t="shared" ca="1" si="330"/>
        <v>0</v>
      </c>
      <c r="BM155" s="23">
        <f t="shared" ca="1" si="208"/>
        <v>0</v>
      </c>
      <c r="BN155" s="23">
        <f t="shared" ca="1" si="209"/>
        <v>0</v>
      </c>
      <c r="BO155" s="23">
        <f t="shared" ca="1" si="226"/>
        <v>0</v>
      </c>
      <c r="BP155" s="23">
        <f t="shared" ca="1" si="227"/>
        <v>0</v>
      </c>
      <c r="BQ155" s="23">
        <f t="shared" ca="1" si="236"/>
        <v>0</v>
      </c>
      <c r="BR155" s="23">
        <f t="shared" ca="1" si="237"/>
        <v>0</v>
      </c>
      <c r="BS155" s="23">
        <f t="shared" ca="1" si="252"/>
        <v>0</v>
      </c>
      <c r="BT155" s="23">
        <f t="shared" ca="1" si="253"/>
        <v>0</v>
      </c>
      <c r="BU155" s="23">
        <f t="shared" ca="1" si="254"/>
        <v>0</v>
      </c>
      <c r="BV155" s="23">
        <f t="shared" ca="1" si="255"/>
        <v>0</v>
      </c>
      <c r="BW155" s="389">
        <f t="shared" ca="1" si="282"/>
        <v>0</v>
      </c>
      <c r="BX155" s="224">
        <f t="shared" ca="1" si="283"/>
        <v>0</v>
      </c>
      <c r="BY155" s="93">
        <f t="shared" ca="1" si="284"/>
        <v>0</v>
      </c>
      <c r="BZ155" s="23">
        <f t="shared" ca="1" si="309"/>
        <v>0</v>
      </c>
      <c r="CA155" s="23">
        <f t="shared" ca="1" si="310"/>
        <v>0</v>
      </c>
      <c r="CB155" s="23">
        <f t="shared" ca="1" si="210"/>
        <v>0</v>
      </c>
      <c r="CC155" s="23">
        <f t="shared" ca="1" si="211"/>
        <v>0</v>
      </c>
      <c r="CD155" s="23">
        <f t="shared" ca="1" si="240"/>
        <v>0</v>
      </c>
      <c r="CE155" s="23">
        <f t="shared" ca="1" si="241"/>
        <v>0</v>
      </c>
      <c r="CF155" s="228">
        <f t="shared" ca="1" si="285"/>
        <v>0</v>
      </c>
      <c r="CG155" s="224">
        <f t="shared" ca="1" si="286"/>
        <v>0</v>
      </c>
      <c r="CH155" s="228">
        <f t="shared" ca="1" si="287"/>
        <v>0</v>
      </c>
      <c r="CI155" s="23">
        <f t="shared" ca="1" si="288"/>
        <v>0</v>
      </c>
      <c r="CJ155" s="23">
        <f t="shared" ca="1" si="289"/>
        <v>0</v>
      </c>
      <c r="CK155" s="23">
        <f t="shared" ca="1" si="293"/>
        <v>0</v>
      </c>
      <c r="CL155" s="23">
        <f t="shared" ca="1" si="294"/>
        <v>0</v>
      </c>
      <c r="CM155" s="23">
        <f t="shared" ca="1" si="299"/>
        <v>0</v>
      </c>
      <c r="CN155" s="23">
        <f t="shared" ca="1" si="300"/>
        <v>0</v>
      </c>
      <c r="CO155" s="23">
        <f t="shared" ca="1" si="307"/>
        <v>0</v>
      </c>
      <c r="CP155" s="23">
        <f t="shared" ca="1" si="308"/>
        <v>0</v>
      </c>
      <c r="CQ155" s="23">
        <f t="shared" ca="1" si="313"/>
        <v>0</v>
      </c>
      <c r="CR155" s="23">
        <f t="shared" ca="1" si="314"/>
        <v>0</v>
      </c>
      <c r="CS155" s="23">
        <f t="shared" ca="1" si="315"/>
        <v>0</v>
      </c>
      <c r="CT155" s="23">
        <f t="shared" ca="1" si="316"/>
        <v>0</v>
      </c>
      <c r="CU155" s="23">
        <f t="shared" ca="1" si="321"/>
        <v>0</v>
      </c>
      <c r="CV155" s="23">
        <f t="shared" ca="1" si="322"/>
        <v>0</v>
      </c>
      <c r="CW155" s="23">
        <f t="shared" ca="1" si="234"/>
        <v>0</v>
      </c>
      <c r="CX155" s="23">
        <f t="shared" ca="1" si="235"/>
        <v>0</v>
      </c>
      <c r="CY155" s="23">
        <f t="shared" ca="1" si="323"/>
        <v>0</v>
      </c>
      <c r="CZ155" s="23">
        <f t="shared" ca="1" si="324"/>
        <v>0</v>
      </c>
      <c r="DA155" s="23">
        <f t="shared" ca="1" si="212"/>
        <v>0</v>
      </c>
      <c r="DB155" s="23">
        <f t="shared" ca="1" si="213"/>
        <v>0</v>
      </c>
      <c r="DC155" s="23"/>
      <c r="DD155" s="23"/>
      <c r="DE155" s="23">
        <f t="shared" ca="1" si="214"/>
        <v>0</v>
      </c>
      <c r="DF155" s="23">
        <f t="shared" ca="1" si="215"/>
        <v>0</v>
      </c>
      <c r="DG155" s="23">
        <f t="shared" ca="1" si="220"/>
        <v>0</v>
      </c>
      <c r="DH155" s="23">
        <f t="shared" ca="1" si="221"/>
        <v>0</v>
      </c>
      <c r="DI155" s="23">
        <f t="shared" ca="1" si="230"/>
        <v>0</v>
      </c>
      <c r="DJ155" s="23">
        <f t="shared" ca="1" si="231"/>
        <v>0</v>
      </c>
      <c r="DK155" s="23">
        <f t="shared" ca="1" si="238"/>
        <v>0</v>
      </c>
      <c r="DL155" s="23">
        <f t="shared" ca="1" si="239"/>
        <v>0</v>
      </c>
      <c r="DM155" s="23">
        <f t="shared" ca="1" si="242"/>
        <v>0</v>
      </c>
      <c r="DN155" s="23">
        <f t="shared" ca="1" si="243"/>
        <v>0</v>
      </c>
      <c r="DO155" s="23">
        <f t="shared" ca="1" si="244"/>
        <v>0</v>
      </c>
      <c r="DP155" s="23">
        <f t="shared" ca="1" si="245"/>
        <v>0</v>
      </c>
      <c r="DQ155" s="23">
        <f t="shared" ca="1" si="258"/>
        <v>0</v>
      </c>
      <c r="DR155" s="23">
        <f t="shared" ca="1" si="259"/>
        <v>0</v>
      </c>
      <c r="DS155" s="228">
        <f t="shared" ca="1" si="290"/>
        <v>0</v>
      </c>
      <c r="DT155" s="93">
        <f t="shared" ca="1" si="291"/>
        <v>0</v>
      </c>
      <c r="DU155" s="228">
        <f t="shared" ca="1" si="292"/>
        <v>0</v>
      </c>
      <c r="DZ155" s="23">
        <f t="shared" ca="1" si="317"/>
        <v>0</v>
      </c>
      <c r="EA155" s="23">
        <f t="shared" ca="1" si="318"/>
        <v>0</v>
      </c>
      <c r="EB155" s="23">
        <f t="shared" ca="1" si="325"/>
        <v>0</v>
      </c>
      <c r="EC155" s="23">
        <f t="shared" ca="1" si="326"/>
        <v>0</v>
      </c>
      <c r="ED155" s="23">
        <f t="shared" ca="1" si="222"/>
        <v>0</v>
      </c>
      <c r="EE155" s="23">
        <f t="shared" ca="1" si="223"/>
        <v>0</v>
      </c>
      <c r="EF155" s="23">
        <f t="shared" ca="1" si="250"/>
        <v>0</v>
      </c>
      <c r="EG155" s="23">
        <f t="shared" ca="1" si="251"/>
        <v>0</v>
      </c>
      <c r="EH155" s="23">
        <f t="shared" ca="1" si="232"/>
        <v>0</v>
      </c>
      <c r="EI155" s="23">
        <f t="shared" ca="1" si="233"/>
        <v>0</v>
      </c>
      <c r="EJ155" s="23">
        <f t="shared" ca="1" si="246"/>
        <v>0</v>
      </c>
      <c r="EK155" s="23">
        <f t="shared" ca="1" si="247"/>
        <v>0</v>
      </c>
      <c r="EL155" s="23">
        <f t="shared" ca="1" si="256"/>
        <v>0</v>
      </c>
      <c r="EM155" s="23">
        <f t="shared" ca="1" si="257"/>
        <v>0</v>
      </c>
      <c r="EN155" s="228">
        <f t="shared" ca="1" si="276"/>
        <v>0</v>
      </c>
      <c r="EO155" s="93">
        <f t="shared" ca="1" si="277"/>
        <v>0</v>
      </c>
      <c r="EP155" s="93">
        <f t="shared" ca="1" si="278"/>
        <v>0</v>
      </c>
    </row>
    <row r="156" spans="1:146" x14ac:dyDescent="0.2">
      <c r="A156" s="172">
        <f ca="1">VLOOKUP($D156,Curves!$A$2:$I$1700,9)</f>
        <v>6.1403101665033002E-2</v>
      </c>
      <c r="B156" s="86">
        <f t="shared" ca="1" si="261"/>
        <v>0.47530379693451175</v>
      </c>
      <c r="C156" s="86">
        <f t="shared" si="262"/>
        <v>31</v>
      </c>
      <c r="D156" s="139">
        <v>41395</v>
      </c>
      <c r="E156" s="173">
        <f ca="1">VLOOKUP($D156,Curves!$A$2:$H$1700,2)*$B156</f>
        <v>2.0870589723394413</v>
      </c>
      <c r="F156" s="172">
        <f ca="1">VLOOKUP($D156,Curves!$A$2:$H$1700,3)*$B156</f>
        <v>0.31845354394612291</v>
      </c>
      <c r="G156" s="172">
        <f ca="1">VLOOKUP($D156,Curves!$A$2:$H$1700,7)*$B156</f>
        <v>-9.0307721417557232E-2</v>
      </c>
      <c r="H156" s="172">
        <f ca="1">VLOOKUP($D156,Curves!$A$2:$H$1700,5)*$B156</f>
        <v>4.7530379693451179E-3</v>
      </c>
      <c r="I156" s="172">
        <f ca="1">VLOOKUP($D156,Curves!$A$2:$H$1700,4)*$B156</f>
        <v>0</v>
      </c>
      <c r="J156" s="174">
        <f ca="1">VLOOKUP($D156,Curves!$A$2:$H$1700,8)*$B156</f>
        <v>0</v>
      </c>
      <c r="K156" s="172">
        <f t="shared" ca="1" si="263"/>
        <v>17.652942292545809</v>
      </c>
      <c r="L156" s="140">
        <f ca="1">VLOOKUP($D156,Curves!$N$2:$T$2600,2)*$B156</f>
        <v>17.805925901520066</v>
      </c>
      <c r="M156" s="141">
        <f ca="1">VLOOKUP($D156,Curves!$N$2:$T$2600,3)*$B156</f>
        <v>8.902962950760033</v>
      </c>
      <c r="N156" s="181">
        <f t="shared" ca="1" si="264"/>
        <v>1</v>
      </c>
      <c r="O156" s="182">
        <f t="shared" ca="1" si="265"/>
        <v>0</v>
      </c>
      <c r="P156" s="173">
        <f t="shared" ca="1" si="260"/>
        <v>17.652942292545809</v>
      </c>
      <c r="Q156" s="140">
        <f ca="1">VLOOKUP($D156,Curves!$N$2:$T$2600,4)*$B156</f>
        <v>17.805925901520066</v>
      </c>
      <c r="R156" s="141">
        <f ca="1">VLOOKUP($D156,Curves!$N$2:$T$2600,5)*$B156</f>
        <v>8.902962950760033</v>
      </c>
      <c r="S156" s="181">
        <f t="shared" ca="1" si="266"/>
        <v>1</v>
      </c>
      <c r="T156" s="182">
        <f t="shared" ca="1" si="267"/>
        <v>0</v>
      </c>
      <c r="U156" s="151">
        <f t="shared" ca="1" si="268"/>
        <v>16.97563438191413</v>
      </c>
      <c r="V156" s="151">
        <f t="shared" ca="1" si="269"/>
        <v>17.688590077315897</v>
      </c>
      <c r="W156" s="151">
        <f t="shared" ca="1" si="270"/>
        <v>17.652942292545809</v>
      </c>
      <c r="X156" s="343">
        <f ca="1">VLOOKUP($D156,[2]CurveFetch!$D$8:$S$13000,16,0)*$B156</f>
        <v>17.805925901520066</v>
      </c>
      <c r="Y156" s="141">
        <f ca="1">VLOOKUP($D156,Curves!$N$2:$T$2600,7)*$B156</f>
        <v>8.902962950760033</v>
      </c>
      <c r="Z156" s="200">
        <f t="shared" ca="1" si="271"/>
        <v>1</v>
      </c>
      <c r="AA156" s="181">
        <f t="shared" ca="1" si="272"/>
        <v>0</v>
      </c>
      <c r="AB156" s="181">
        <f t="shared" ca="1" si="273"/>
        <v>1</v>
      </c>
      <c r="AC156" s="181">
        <f t="shared" ca="1" si="273"/>
        <v>1</v>
      </c>
      <c r="AD156" s="181">
        <f t="shared" ca="1" si="274"/>
        <v>1</v>
      </c>
      <c r="AE156" s="182">
        <f t="shared" ca="1" si="275"/>
        <v>0</v>
      </c>
      <c r="AF156" s="23">
        <f t="shared" ca="1" si="301"/>
        <v>5880</v>
      </c>
      <c r="AG156" s="23">
        <f t="shared" ca="1" si="302"/>
        <v>0</v>
      </c>
      <c r="AH156" s="23">
        <f t="shared" ca="1" si="319"/>
        <v>48000</v>
      </c>
      <c r="AI156" s="23">
        <f t="shared" ca="1" si="320"/>
        <v>0</v>
      </c>
      <c r="AJ156" s="23">
        <f t="shared" ref="AJ156:AJ219" ca="1" si="331">$AJ$7*$J$2*$J$5*$N156</f>
        <v>54000</v>
      </c>
      <c r="AK156" s="23">
        <f t="shared" ref="AK156:AK219" ca="1" si="332">$AJ$7*$J$2*$J$5*$O156</f>
        <v>0</v>
      </c>
      <c r="AL156" s="23">
        <f t="shared" ca="1" si="216"/>
        <v>60000</v>
      </c>
      <c r="AM156" s="23">
        <f t="shared" ca="1" si="217"/>
        <v>0</v>
      </c>
      <c r="AN156" s="23">
        <f t="shared" ca="1" si="224"/>
        <v>60000</v>
      </c>
      <c r="AO156" s="23">
        <f t="shared" ca="1" si="225"/>
        <v>0</v>
      </c>
      <c r="AP156" s="23">
        <f t="shared" ca="1" si="218"/>
        <v>86400</v>
      </c>
      <c r="AQ156" s="23">
        <f t="shared" ca="1" si="219"/>
        <v>0</v>
      </c>
      <c r="AR156" s="23">
        <f t="shared" ca="1" si="228"/>
        <v>61200</v>
      </c>
      <c r="AS156" s="23">
        <f t="shared" ca="1" si="229"/>
        <v>0</v>
      </c>
      <c r="AT156" s="23">
        <f t="shared" ca="1" si="248"/>
        <v>132000</v>
      </c>
      <c r="AU156" s="23">
        <f t="shared" ca="1" si="249"/>
        <v>0</v>
      </c>
      <c r="AV156" s="228">
        <f t="shared" ca="1" si="279"/>
        <v>152280</v>
      </c>
      <c r="AW156" s="26">
        <f t="shared" ca="1" si="280"/>
        <v>447480</v>
      </c>
      <c r="AX156" s="228">
        <f t="shared" ca="1" si="281"/>
        <v>507480</v>
      </c>
      <c r="AY156" s="23">
        <f t="shared" ca="1" si="295"/>
        <v>62400</v>
      </c>
      <c r="AZ156" s="23">
        <f t="shared" ca="1" si="296"/>
        <v>0</v>
      </c>
      <c r="BA156" s="23">
        <f t="shared" ca="1" si="303"/>
        <v>60000</v>
      </c>
      <c r="BB156" s="23">
        <f t="shared" ca="1" si="304"/>
        <v>0</v>
      </c>
      <c r="BC156" s="23">
        <f t="shared" ca="1" si="297"/>
        <v>10560</v>
      </c>
      <c r="BD156" s="23">
        <f t="shared" ca="1" si="298"/>
        <v>0</v>
      </c>
      <c r="BE156" s="23">
        <f t="shared" ca="1" si="305"/>
        <v>6120</v>
      </c>
      <c r="BF156" s="23">
        <f t="shared" ca="1" si="306"/>
        <v>0</v>
      </c>
      <c r="BG156" s="23">
        <f t="shared" ca="1" si="311"/>
        <v>20400</v>
      </c>
      <c r="BH156" s="23">
        <f t="shared" ca="1" si="312"/>
        <v>0</v>
      </c>
      <c r="BI156" s="23">
        <f t="shared" ca="1" si="327"/>
        <v>105600</v>
      </c>
      <c r="BJ156" s="23">
        <f t="shared" ca="1" si="328"/>
        <v>0</v>
      </c>
      <c r="BK156" s="23">
        <f t="shared" ca="1" si="329"/>
        <v>127200</v>
      </c>
      <c r="BL156" s="23">
        <f t="shared" ca="1" si="330"/>
        <v>0</v>
      </c>
      <c r="BM156" s="23">
        <f t="shared" ca="1" si="208"/>
        <v>60000</v>
      </c>
      <c r="BN156" s="23">
        <f t="shared" ca="1" si="209"/>
        <v>0</v>
      </c>
      <c r="BO156" s="23">
        <f t="shared" ca="1" si="226"/>
        <v>63600</v>
      </c>
      <c r="BP156" s="23">
        <f t="shared" ca="1" si="227"/>
        <v>0</v>
      </c>
      <c r="BQ156" s="23">
        <f t="shared" ca="1" si="236"/>
        <v>62400</v>
      </c>
      <c r="BR156" s="23">
        <f t="shared" ca="1" si="237"/>
        <v>0</v>
      </c>
      <c r="BS156" s="23">
        <f t="shared" ca="1" si="252"/>
        <v>132000</v>
      </c>
      <c r="BT156" s="23">
        <f t="shared" ca="1" si="253"/>
        <v>0</v>
      </c>
      <c r="BU156" s="23">
        <f t="shared" ca="1" si="254"/>
        <v>120000</v>
      </c>
      <c r="BV156" s="23">
        <f t="shared" ca="1" si="255"/>
        <v>0</v>
      </c>
      <c r="BW156" s="389">
        <f t="shared" ca="1" si="282"/>
        <v>371880</v>
      </c>
      <c r="BX156" s="224">
        <f t="shared" ca="1" si="283"/>
        <v>623880</v>
      </c>
      <c r="BY156" s="93">
        <f t="shared" ca="1" si="284"/>
        <v>830280</v>
      </c>
      <c r="BZ156" s="23">
        <f t="shared" ca="1" si="309"/>
        <v>125760</v>
      </c>
      <c r="CA156" s="23">
        <f t="shared" ca="1" si="310"/>
        <v>0</v>
      </c>
      <c r="CB156" s="23">
        <f t="shared" ca="1" si="210"/>
        <v>115200</v>
      </c>
      <c r="CC156" s="23">
        <f t="shared" ca="1" si="211"/>
        <v>0</v>
      </c>
      <c r="CD156" s="23">
        <f t="shared" ca="1" si="240"/>
        <v>120000</v>
      </c>
      <c r="CE156" s="23">
        <f t="shared" ca="1" si="241"/>
        <v>0</v>
      </c>
      <c r="CF156" s="228">
        <f t="shared" ca="1" si="285"/>
        <v>125760</v>
      </c>
      <c r="CG156" s="224">
        <f t="shared" ca="1" si="286"/>
        <v>240960</v>
      </c>
      <c r="CH156" s="228">
        <f t="shared" ca="1" si="287"/>
        <v>360960</v>
      </c>
      <c r="CI156" s="23">
        <f t="shared" ca="1" si="288"/>
        <v>65400</v>
      </c>
      <c r="CJ156" s="23">
        <f t="shared" ca="1" si="289"/>
        <v>32700</v>
      </c>
      <c r="CK156" s="23">
        <f t="shared" ca="1" si="293"/>
        <v>62400</v>
      </c>
      <c r="CL156" s="23">
        <f t="shared" ca="1" si="294"/>
        <v>31200</v>
      </c>
      <c r="CM156" s="23">
        <f t="shared" ca="1" si="299"/>
        <v>60000</v>
      </c>
      <c r="CN156" s="23">
        <f t="shared" ca="1" si="300"/>
        <v>30000</v>
      </c>
      <c r="CO156" s="23">
        <f t="shared" ca="1" si="307"/>
        <v>8400</v>
      </c>
      <c r="CP156" s="23">
        <f t="shared" ca="1" si="308"/>
        <v>4200</v>
      </c>
      <c r="CQ156" s="23">
        <f t="shared" ca="1" si="313"/>
        <v>27000</v>
      </c>
      <c r="CR156" s="23">
        <f t="shared" ca="1" si="314"/>
        <v>13500</v>
      </c>
      <c r="CS156" s="23">
        <f t="shared" ca="1" si="315"/>
        <v>15600</v>
      </c>
      <c r="CT156" s="23">
        <f t="shared" ca="1" si="316"/>
        <v>7800</v>
      </c>
      <c r="CU156" s="23">
        <f t="shared" ca="1" si="321"/>
        <v>42000</v>
      </c>
      <c r="CV156" s="23">
        <f t="shared" ca="1" si="322"/>
        <v>21000</v>
      </c>
      <c r="CW156" s="23">
        <f t="shared" ca="1" si="234"/>
        <v>63600</v>
      </c>
      <c r="CX156" s="23">
        <f t="shared" ca="1" si="235"/>
        <v>31800</v>
      </c>
      <c r="CY156" s="23">
        <f t="shared" ca="1" si="323"/>
        <v>72000</v>
      </c>
      <c r="CZ156" s="23">
        <f t="shared" ca="1" si="324"/>
        <v>36000</v>
      </c>
      <c r="DA156" s="23">
        <f t="shared" ca="1" si="212"/>
        <v>99000</v>
      </c>
      <c r="DB156" s="23">
        <f t="shared" ca="1" si="213"/>
        <v>49500</v>
      </c>
      <c r="DC156" s="23"/>
      <c r="DD156" s="23"/>
      <c r="DE156" s="23">
        <f t="shared" ca="1" si="214"/>
        <v>240000</v>
      </c>
      <c r="DF156" s="23">
        <f t="shared" ca="1" si="215"/>
        <v>120000</v>
      </c>
      <c r="DG156" s="23">
        <f t="shared" ca="1" si="220"/>
        <v>120000</v>
      </c>
      <c r="DH156" s="23">
        <f t="shared" ca="1" si="221"/>
        <v>60000</v>
      </c>
      <c r="DI156" s="23">
        <f t="shared" ca="1" si="230"/>
        <v>127200</v>
      </c>
      <c r="DJ156" s="23">
        <f t="shared" ca="1" si="231"/>
        <v>63600</v>
      </c>
      <c r="DK156" s="23">
        <f t="shared" ca="1" si="238"/>
        <v>63600</v>
      </c>
      <c r="DL156" s="23">
        <f t="shared" ca="1" si="239"/>
        <v>31800</v>
      </c>
      <c r="DM156" s="23">
        <f t="shared" ca="1" si="242"/>
        <v>150000</v>
      </c>
      <c r="DN156" s="23">
        <f t="shared" ca="1" si="243"/>
        <v>75000</v>
      </c>
      <c r="DO156" s="23">
        <f t="shared" ca="1" si="244"/>
        <v>66000</v>
      </c>
      <c r="DP156" s="23">
        <f t="shared" ca="1" si="245"/>
        <v>33000</v>
      </c>
      <c r="DQ156" s="23">
        <f t="shared" ca="1" si="258"/>
        <v>129600</v>
      </c>
      <c r="DR156" s="23">
        <f t="shared" ca="1" si="259"/>
        <v>64800</v>
      </c>
      <c r="DS156" s="228">
        <f t="shared" ca="1" si="290"/>
        <v>610200</v>
      </c>
      <c r="DT156" s="93">
        <f t="shared" ca="1" si="291"/>
        <v>1450800</v>
      </c>
      <c r="DU156" s="228">
        <f t="shared" ca="1" si="292"/>
        <v>2117700</v>
      </c>
      <c r="DZ156" s="23">
        <f t="shared" ca="1" si="317"/>
        <v>60000</v>
      </c>
      <c r="EA156" s="23">
        <f t="shared" ca="1" si="318"/>
        <v>30000</v>
      </c>
      <c r="EB156" s="23">
        <f t="shared" ca="1" si="325"/>
        <v>26400</v>
      </c>
      <c r="EC156" s="23">
        <f t="shared" ca="1" si="326"/>
        <v>13200</v>
      </c>
      <c r="ED156" s="23">
        <f t="shared" ca="1" si="222"/>
        <v>120000</v>
      </c>
      <c r="EE156" s="23">
        <f t="shared" ca="1" si="223"/>
        <v>60000</v>
      </c>
      <c r="EF156" s="23">
        <f t="shared" ca="1" si="250"/>
        <v>168000</v>
      </c>
      <c r="EG156" s="23">
        <f t="shared" ca="1" si="251"/>
        <v>84000</v>
      </c>
      <c r="EH156" s="23">
        <f t="shared" ca="1" si="232"/>
        <v>60000</v>
      </c>
      <c r="EI156" s="23">
        <f t="shared" ca="1" si="233"/>
        <v>30000</v>
      </c>
      <c r="EJ156" s="23">
        <f t="shared" ca="1" si="246"/>
        <v>60000</v>
      </c>
      <c r="EK156" s="23">
        <f t="shared" ca="1" si="247"/>
        <v>30000</v>
      </c>
      <c r="EL156" s="23">
        <f t="shared" ca="1" si="256"/>
        <v>120000</v>
      </c>
      <c r="EM156" s="23">
        <f t="shared" ca="1" si="257"/>
        <v>60000</v>
      </c>
      <c r="EN156" s="228">
        <f t="shared" ca="1" si="276"/>
        <v>39600</v>
      </c>
      <c r="EO156" s="93">
        <f t="shared" ca="1" si="277"/>
        <v>489600</v>
      </c>
      <c r="EP156" s="93">
        <f t="shared" ca="1" si="278"/>
        <v>921600</v>
      </c>
    </row>
    <row r="157" spans="1:146" x14ac:dyDescent="0.2">
      <c r="A157" s="172">
        <f ca="1">VLOOKUP($D157,Curves!$A$2:$I$1700,9)</f>
        <v>6.1429756438169003E-2</v>
      </c>
      <c r="B157" s="86">
        <f t="shared" ca="1" si="261"/>
        <v>0.47271886374834698</v>
      </c>
      <c r="C157" s="86">
        <f t="shared" si="262"/>
        <v>30</v>
      </c>
      <c r="D157" s="139">
        <v>41426</v>
      </c>
      <c r="E157" s="173">
        <f ca="1">VLOOKUP($D157,Curves!$A$2:$H$1700,2)*$B157</f>
        <v>2.0894173777676937</v>
      </c>
      <c r="F157" s="172">
        <f ca="1">VLOOKUP($D157,Curves!$A$2:$H$1700,3)*$B157</f>
        <v>0.31672163871139247</v>
      </c>
      <c r="G157" s="172">
        <f ca="1">VLOOKUP($D157,Curves!$A$2:$H$1700,7)*$B157</f>
        <v>-8.9816584112185932E-2</v>
      </c>
      <c r="H157" s="172">
        <f ca="1">VLOOKUP($D157,Curves!$A$2:$H$1700,5)*$B157</f>
        <v>4.7271886374834699E-3</v>
      </c>
      <c r="I157" s="172">
        <f ca="1">VLOOKUP($D157,Curves!$A$2:$H$1700,4)*$B157</f>
        <v>0</v>
      </c>
      <c r="J157" s="174">
        <f ca="1">VLOOKUP($D157,Curves!$A$2:$H$1700,8)*$B157</f>
        <v>0</v>
      </c>
      <c r="K157" s="172">
        <f t="shared" ca="1" si="263"/>
        <v>17.670630333257701</v>
      </c>
      <c r="L157" s="140">
        <f ca="1">VLOOKUP($D157,Curves!$N$2:$T$2600,2)*$B157</f>
        <v>29.527060211222</v>
      </c>
      <c r="M157" s="141">
        <f ca="1">VLOOKUP($D157,Curves!$N$2:$T$2600,3)*$B157</f>
        <v>14.763530105611</v>
      </c>
      <c r="N157" s="181">
        <f t="shared" ca="1" si="264"/>
        <v>1</v>
      </c>
      <c r="O157" s="182">
        <f t="shared" ca="1" si="265"/>
        <v>0</v>
      </c>
      <c r="P157" s="173">
        <f t="shared" ca="1" si="260"/>
        <v>17.670630333257701</v>
      </c>
      <c r="Q157" s="140">
        <f ca="1">VLOOKUP($D157,Curves!$N$2:$T$2600,4)*$B157</f>
        <v>29.527060211222</v>
      </c>
      <c r="R157" s="141">
        <f ca="1">VLOOKUP($D157,Curves!$N$2:$T$2600,5)*$B157</f>
        <v>14.763530105611</v>
      </c>
      <c r="S157" s="181">
        <f t="shared" ca="1" si="266"/>
        <v>1</v>
      </c>
      <c r="T157" s="182">
        <f t="shared" ca="1" si="267"/>
        <v>0</v>
      </c>
      <c r="U157" s="151">
        <f t="shared" ca="1" si="268"/>
        <v>16.997005952416309</v>
      </c>
      <c r="V157" s="151">
        <f t="shared" ca="1" si="269"/>
        <v>17.706084248038827</v>
      </c>
      <c r="W157" s="151">
        <f t="shared" ca="1" si="270"/>
        <v>17.670630333257701</v>
      </c>
      <c r="X157" s="343">
        <f ca="1">VLOOKUP($D157,[2]CurveFetch!$D$8:$S$13000,16,0)*$B157</f>
        <v>29.527060211222</v>
      </c>
      <c r="Y157" s="141">
        <f ca="1">VLOOKUP($D157,Curves!$N$2:$T$2600,7)*$B157</f>
        <v>14.763530105611</v>
      </c>
      <c r="Z157" s="200">
        <f t="shared" ca="1" si="271"/>
        <v>1</v>
      </c>
      <c r="AA157" s="181">
        <f t="shared" ca="1" si="272"/>
        <v>0</v>
      </c>
      <c r="AB157" s="181">
        <f t="shared" ca="1" si="273"/>
        <v>1</v>
      </c>
      <c r="AC157" s="181">
        <f t="shared" ca="1" si="273"/>
        <v>1</v>
      </c>
      <c r="AD157" s="181">
        <f t="shared" ca="1" si="274"/>
        <v>1</v>
      </c>
      <c r="AE157" s="182">
        <f t="shared" ca="1" si="275"/>
        <v>0</v>
      </c>
      <c r="AF157" s="23">
        <f t="shared" ca="1" si="301"/>
        <v>5880</v>
      </c>
      <c r="AG157" s="23">
        <f t="shared" ca="1" si="302"/>
        <v>0</v>
      </c>
      <c r="AH157" s="23">
        <f t="shared" ca="1" si="319"/>
        <v>48000</v>
      </c>
      <c r="AI157" s="23">
        <f t="shared" ca="1" si="320"/>
        <v>0</v>
      </c>
      <c r="AJ157" s="23">
        <f t="shared" ca="1" si="331"/>
        <v>54000</v>
      </c>
      <c r="AK157" s="23">
        <f t="shared" ca="1" si="332"/>
        <v>0</v>
      </c>
      <c r="AL157" s="23">
        <f t="shared" ca="1" si="216"/>
        <v>60000</v>
      </c>
      <c r="AM157" s="23">
        <f t="shared" ca="1" si="217"/>
        <v>0</v>
      </c>
      <c r="AN157" s="23">
        <f t="shared" ca="1" si="224"/>
        <v>60000</v>
      </c>
      <c r="AO157" s="23">
        <f t="shared" ca="1" si="225"/>
        <v>0</v>
      </c>
      <c r="AP157" s="23">
        <f t="shared" ca="1" si="218"/>
        <v>86400</v>
      </c>
      <c r="AQ157" s="23">
        <f t="shared" ca="1" si="219"/>
        <v>0</v>
      </c>
      <c r="AR157" s="23">
        <f t="shared" ca="1" si="228"/>
        <v>61200</v>
      </c>
      <c r="AS157" s="23">
        <f t="shared" ca="1" si="229"/>
        <v>0</v>
      </c>
      <c r="AT157" s="23">
        <f t="shared" ca="1" si="248"/>
        <v>132000</v>
      </c>
      <c r="AU157" s="23">
        <f t="shared" ca="1" si="249"/>
        <v>0</v>
      </c>
      <c r="AV157" s="228">
        <f t="shared" ca="1" si="279"/>
        <v>152280</v>
      </c>
      <c r="AW157" s="26">
        <f t="shared" ca="1" si="280"/>
        <v>447480</v>
      </c>
      <c r="AX157" s="228">
        <f t="shared" ca="1" si="281"/>
        <v>507480</v>
      </c>
      <c r="AY157" s="23">
        <f t="shared" ca="1" si="295"/>
        <v>62400</v>
      </c>
      <c r="AZ157" s="23">
        <f t="shared" ca="1" si="296"/>
        <v>0</v>
      </c>
      <c r="BA157" s="23">
        <f t="shared" ca="1" si="303"/>
        <v>60000</v>
      </c>
      <c r="BB157" s="23">
        <f t="shared" ca="1" si="304"/>
        <v>0</v>
      </c>
      <c r="BC157" s="23">
        <f t="shared" ca="1" si="297"/>
        <v>10560</v>
      </c>
      <c r="BD157" s="23">
        <f t="shared" ca="1" si="298"/>
        <v>0</v>
      </c>
      <c r="BE157" s="23">
        <f t="shared" ca="1" si="305"/>
        <v>6120</v>
      </c>
      <c r="BF157" s="23">
        <f t="shared" ca="1" si="306"/>
        <v>0</v>
      </c>
      <c r="BG157" s="23">
        <f t="shared" ca="1" si="311"/>
        <v>20400</v>
      </c>
      <c r="BH157" s="23">
        <f t="shared" ca="1" si="312"/>
        <v>0</v>
      </c>
      <c r="BI157" s="23">
        <f t="shared" ca="1" si="327"/>
        <v>105600</v>
      </c>
      <c r="BJ157" s="23">
        <f t="shared" ca="1" si="328"/>
        <v>0</v>
      </c>
      <c r="BK157" s="23">
        <f t="shared" ca="1" si="329"/>
        <v>127200</v>
      </c>
      <c r="BL157" s="23">
        <f t="shared" ca="1" si="330"/>
        <v>0</v>
      </c>
      <c r="BM157" s="23">
        <f t="shared" ca="1" si="208"/>
        <v>60000</v>
      </c>
      <c r="BN157" s="23">
        <f t="shared" ca="1" si="209"/>
        <v>0</v>
      </c>
      <c r="BO157" s="23">
        <f t="shared" ca="1" si="226"/>
        <v>63600</v>
      </c>
      <c r="BP157" s="23">
        <f t="shared" ca="1" si="227"/>
        <v>0</v>
      </c>
      <c r="BQ157" s="23">
        <f t="shared" ca="1" si="236"/>
        <v>62400</v>
      </c>
      <c r="BR157" s="23">
        <f t="shared" ca="1" si="237"/>
        <v>0</v>
      </c>
      <c r="BS157" s="23">
        <f t="shared" ca="1" si="252"/>
        <v>132000</v>
      </c>
      <c r="BT157" s="23">
        <f t="shared" ca="1" si="253"/>
        <v>0</v>
      </c>
      <c r="BU157" s="23">
        <f t="shared" ca="1" si="254"/>
        <v>120000</v>
      </c>
      <c r="BV157" s="23">
        <f t="shared" ca="1" si="255"/>
        <v>0</v>
      </c>
      <c r="BW157" s="389">
        <f t="shared" ca="1" si="282"/>
        <v>371880</v>
      </c>
      <c r="BX157" s="224">
        <f t="shared" ca="1" si="283"/>
        <v>623880</v>
      </c>
      <c r="BY157" s="93">
        <f t="shared" ca="1" si="284"/>
        <v>830280</v>
      </c>
      <c r="BZ157" s="23">
        <f t="shared" ca="1" si="309"/>
        <v>125760</v>
      </c>
      <c r="CA157" s="23">
        <f t="shared" ca="1" si="310"/>
        <v>0</v>
      </c>
      <c r="CB157" s="23">
        <f t="shared" ca="1" si="210"/>
        <v>115200</v>
      </c>
      <c r="CC157" s="23">
        <f t="shared" ca="1" si="211"/>
        <v>0</v>
      </c>
      <c r="CD157" s="23">
        <f t="shared" ca="1" si="240"/>
        <v>120000</v>
      </c>
      <c r="CE157" s="23">
        <f t="shared" ca="1" si="241"/>
        <v>0</v>
      </c>
      <c r="CF157" s="228">
        <f t="shared" ca="1" si="285"/>
        <v>125760</v>
      </c>
      <c r="CG157" s="224">
        <f t="shared" ca="1" si="286"/>
        <v>240960</v>
      </c>
      <c r="CH157" s="228">
        <f t="shared" ca="1" si="287"/>
        <v>360960</v>
      </c>
      <c r="CI157" s="23">
        <f t="shared" ca="1" si="288"/>
        <v>65400</v>
      </c>
      <c r="CJ157" s="23">
        <f t="shared" ca="1" si="289"/>
        <v>32700</v>
      </c>
      <c r="CK157" s="23">
        <f t="shared" ca="1" si="293"/>
        <v>62400</v>
      </c>
      <c r="CL157" s="23">
        <f t="shared" ca="1" si="294"/>
        <v>31200</v>
      </c>
      <c r="CM157" s="23">
        <f t="shared" ca="1" si="299"/>
        <v>60000</v>
      </c>
      <c r="CN157" s="23">
        <f t="shared" ca="1" si="300"/>
        <v>30000</v>
      </c>
      <c r="CO157" s="23">
        <f t="shared" ca="1" si="307"/>
        <v>8400</v>
      </c>
      <c r="CP157" s="23">
        <f t="shared" ca="1" si="308"/>
        <v>4200</v>
      </c>
      <c r="CQ157" s="23">
        <f t="shared" ca="1" si="313"/>
        <v>27000</v>
      </c>
      <c r="CR157" s="23">
        <f t="shared" ca="1" si="314"/>
        <v>13500</v>
      </c>
      <c r="CS157" s="23">
        <f t="shared" ca="1" si="315"/>
        <v>15600</v>
      </c>
      <c r="CT157" s="23">
        <f t="shared" ca="1" si="316"/>
        <v>7800</v>
      </c>
      <c r="CU157" s="23">
        <f t="shared" ca="1" si="321"/>
        <v>42000</v>
      </c>
      <c r="CV157" s="23">
        <f t="shared" ca="1" si="322"/>
        <v>21000</v>
      </c>
      <c r="CW157" s="23">
        <f t="shared" ca="1" si="234"/>
        <v>63600</v>
      </c>
      <c r="CX157" s="23">
        <f t="shared" ca="1" si="235"/>
        <v>31800</v>
      </c>
      <c r="CY157" s="23">
        <f t="shared" ca="1" si="323"/>
        <v>72000</v>
      </c>
      <c r="CZ157" s="23">
        <f t="shared" ca="1" si="324"/>
        <v>36000</v>
      </c>
      <c r="DA157" s="23">
        <f t="shared" ca="1" si="212"/>
        <v>99000</v>
      </c>
      <c r="DB157" s="23">
        <f t="shared" ca="1" si="213"/>
        <v>49500</v>
      </c>
      <c r="DC157" s="23"/>
      <c r="DD157" s="23"/>
      <c r="DE157" s="23">
        <f t="shared" ca="1" si="214"/>
        <v>240000</v>
      </c>
      <c r="DF157" s="23">
        <f t="shared" ca="1" si="215"/>
        <v>120000</v>
      </c>
      <c r="DG157" s="23">
        <f t="shared" ca="1" si="220"/>
        <v>120000</v>
      </c>
      <c r="DH157" s="23">
        <f t="shared" ca="1" si="221"/>
        <v>60000</v>
      </c>
      <c r="DI157" s="23">
        <f t="shared" ca="1" si="230"/>
        <v>127200</v>
      </c>
      <c r="DJ157" s="23">
        <f t="shared" ca="1" si="231"/>
        <v>63600</v>
      </c>
      <c r="DK157" s="23">
        <f t="shared" ca="1" si="238"/>
        <v>63600</v>
      </c>
      <c r="DL157" s="23">
        <f t="shared" ca="1" si="239"/>
        <v>31800</v>
      </c>
      <c r="DM157" s="23">
        <f t="shared" ca="1" si="242"/>
        <v>150000</v>
      </c>
      <c r="DN157" s="23">
        <f t="shared" ca="1" si="243"/>
        <v>75000</v>
      </c>
      <c r="DO157" s="23">
        <f t="shared" ca="1" si="244"/>
        <v>66000</v>
      </c>
      <c r="DP157" s="23">
        <f t="shared" ca="1" si="245"/>
        <v>33000</v>
      </c>
      <c r="DQ157" s="23">
        <f t="shared" ca="1" si="258"/>
        <v>129600</v>
      </c>
      <c r="DR157" s="23">
        <f t="shared" ca="1" si="259"/>
        <v>64800</v>
      </c>
      <c r="DS157" s="228">
        <f t="shared" ca="1" si="290"/>
        <v>610200</v>
      </c>
      <c r="DT157" s="93">
        <f t="shared" ca="1" si="291"/>
        <v>1450800</v>
      </c>
      <c r="DU157" s="228">
        <f t="shared" ca="1" si="292"/>
        <v>2117700</v>
      </c>
      <c r="DZ157" s="23">
        <f t="shared" ca="1" si="317"/>
        <v>60000</v>
      </c>
      <c r="EA157" s="23">
        <f t="shared" ca="1" si="318"/>
        <v>30000</v>
      </c>
      <c r="EB157" s="23">
        <f t="shared" ca="1" si="325"/>
        <v>26400</v>
      </c>
      <c r="EC157" s="23">
        <f t="shared" ca="1" si="326"/>
        <v>13200</v>
      </c>
      <c r="ED157" s="23">
        <f t="shared" ca="1" si="222"/>
        <v>120000</v>
      </c>
      <c r="EE157" s="23">
        <f t="shared" ca="1" si="223"/>
        <v>60000</v>
      </c>
      <c r="EF157" s="23">
        <f t="shared" ca="1" si="250"/>
        <v>168000</v>
      </c>
      <c r="EG157" s="23">
        <f t="shared" ca="1" si="251"/>
        <v>84000</v>
      </c>
      <c r="EH157" s="23">
        <f t="shared" ca="1" si="232"/>
        <v>60000</v>
      </c>
      <c r="EI157" s="23">
        <f t="shared" ca="1" si="233"/>
        <v>30000</v>
      </c>
      <c r="EJ157" s="23">
        <f t="shared" ca="1" si="246"/>
        <v>60000</v>
      </c>
      <c r="EK157" s="23">
        <f t="shared" ca="1" si="247"/>
        <v>30000</v>
      </c>
      <c r="EL157" s="23">
        <f t="shared" ca="1" si="256"/>
        <v>120000</v>
      </c>
      <c r="EM157" s="23">
        <f t="shared" ca="1" si="257"/>
        <v>60000</v>
      </c>
      <c r="EN157" s="228">
        <f t="shared" ca="1" si="276"/>
        <v>39600</v>
      </c>
      <c r="EO157" s="93">
        <f t="shared" ca="1" si="277"/>
        <v>489600</v>
      </c>
      <c r="EP157" s="93">
        <f t="shared" ca="1" si="278"/>
        <v>921600</v>
      </c>
    </row>
    <row r="158" spans="1:146" x14ac:dyDescent="0.2">
      <c r="A158" s="172">
        <f ca="1">VLOOKUP($D158,Curves!$A$2:$I$1700,9)</f>
        <v>6.1455551380139001E-2</v>
      </c>
      <c r="B158" s="86">
        <f t="shared" ca="1" si="261"/>
        <v>0.47022873796977266</v>
      </c>
      <c r="C158" s="86">
        <f t="shared" si="262"/>
        <v>31</v>
      </c>
      <c r="D158" s="139">
        <v>41456</v>
      </c>
      <c r="E158" s="173">
        <f ca="1">VLOOKUP($D158,Curves!$A$2:$H$1700,2)*$B158</f>
        <v>2.0925178839654883</v>
      </c>
      <c r="F158" s="172">
        <f ca="1">VLOOKUP($D158,Curves!$A$2:$H$1700,3)*$B158</f>
        <v>0.31505325443974769</v>
      </c>
      <c r="G158" s="172">
        <f ca="1">VLOOKUP($D158,Curves!$A$2:$H$1700,7)*$B158</f>
        <v>-8.9343460214256806E-2</v>
      </c>
      <c r="H158" s="172">
        <f ca="1">VLOOKUP($D158,Curves!$A$2:$H$1700,5)*$B158</f>
        <v>4.7022873796977267E-3</v>
      </c>
      <c r="I158" s="172">
        <f ca="1">VLOOKUP($D158,Curves!$A$2:$H$1700,4)*$B158</f>
        <v>0</v>
      </c>
      <c r="J158" s="174">
        <f ca="1">VLOOKUP($D158,Curves!$A$2:$H$1700,8)*$B158</f>
        <v>0</v>
      </c>
      <c r="K158" s="172">
        <f t="shared" ca="1" si="263"/>
        <v>17.693884129741164</v>
      </c>
      <c r="L158" s="140">
        <f ca="1">VLOOKUP($D158,Curves!$N$2:$T$2600,2)*$B158</f>
        <v>27.647192694680378</v>
      </c>
      <c r="M158" s="141">
        <f ca="1">VLOOKUP($D158,Curves!$N$2:$T$2600,3)*$B158</f>
        <v>13.823596347340189</v>
      </c>
      <c r="N158" s="181">
        <f t="shared" ca="1" si="264"/>
        <v>1</v>
      </c>
      <c r="O158" s="182">
        <f t="shared" ca="1" si="265"/>
        <v>0</v>
      </c>
      <c r="P158" s="173">
        <f t="shared" ca="1" si="260"/>
        <v>17.693884129741164</v>
      </c>
      <c r="Q158" s="140">
        <f ca="1">VLOOKUP($D158,Curves!$N$2:$T$2600,4)*$B158</f>
        <v>27.647192694680378</v>
      </c>
      <c r="R158" s="141">
        <f ca="1">VLOOKUP($D158,Curves!$N$2:$T$2600,5)*$B158</f>
        <v>13.823596347340189</v>
      </c>
      <c r="S158" s="181">
        <f t="shared" ca="1" si="266"/>
        <v>1</v>
      </c>
      <c r="T158" s="182">
        <f t="shared" ca="1" si="267"/>
        <v>0</v>
      </c>
      <c r="U158" s="151">
        <f t="shared" ca="1" si="268"/>
        <v>17.023808178134235</v>
      </c>
      <c r="V158" s="151">
        <f t="shared" ca="1" si="269"/>
        <v>17.729151285088896</v>
      </c>
      <c r="W158" s="151">
        <f t="shared" ca="1" si="270"/>
        <v>17.693884129741164</v>
      </c>
      <c r="X158" s="343">
        <f ca="1">VLOOKUP($D158,[2]CurveFetch!$D$8:$S$13000,16,0)*$B158</f>
        <v>27.647192694680378</v>
      </c>
      <c r="Y158" s="141">
        <f ca="1">VLOOKUP($D158,Curves!$N$2:$T$2600,7)*$B158</f>
        <v>13.823596347340189</v>
      </c>
      <c r="Z158" s="200">
        <f t="shared" ca="1" si="271"/>
        <v>1</v>
      </c>
      <c r="AA158" s="181">
        <f t="shared" ca="1" si="272"/>
        <v>0</v>
      </c>
      <c r="AB158" s="181">
        <f t="shared" ca="1" si="273"/>
        <v>1</v>
      </c>
      <c r="AC158" s="181">
        <f t="shared" ca="1" si="273"/>
        <v>1</v>
      </c>
      <c r="AD158" s="181">
        <f t="shared" ca="1" si="274"/>
        <v>1</v>
      </c>
      <c r="AE158" s="182">
        <f t="shared" ca="1" si="275"/>
        <v>0</v>
      </c>
      <c r="AF158" s="23">
        <f t="shared" ca="1" si="301"/>
        <v>5880</v>
      </c>
      <c r="AG158" s="23">
        <f t="shared" ca="1" si="302"/>
        <v>0</v>
      </c>
      <c r="AH158" s="23">
        <f t="shared" ca="1" si="319"/>
        <v>48000</v>
      </c>
      <c r="AI158" s="23">
        <f t="shared" ca="1" si="320"/>
        <v>0</v>
      </c>
      <c r="AJ158" s="23">
        <f t="shared" ca="1" si="331"/>
        <v>54000</v>
      </c>
      <c r="AK158" s="23">
        <f t="shared" ca="1" si="332"/>
        <v>0</v>
      </c>
      <c r="AL158" s="23">
        <f t="shared" ca="1" si="216"/>
        <v>60000</v>
      </c>
      <c r="AM158" s="23">
        <f t="shared" ca="1" si="217"/>
        <v>0</v>
      </c>
      <c r="AN158" s="23">
        <f t="shared" ca="1" si="224"/>
        <v>60000</v>
      </c>
      <c r="AO158" s="23">
        <f t="shared" ca="1" si="225"/>
        <v>0</v>
      </c>
      <c r="AP158" s="23">
        <f t="shared" ca="1" si="218"/>
        <v>86400</v>
      </c>
      <c r="AQ158" s="23">
        <f t="shared" ca="1" si="219"/>
        <v>0</v>
      </c>
      <c r="AR158" s="23">
        <f t="shared" ca="1" si="228"/>
        <v>61200</v>
      </c>
      <c r="AS158" s="23">
        <f t="shared" ca="1" si="229"/>
        <v>0</v>
      </c>
      <c r="AT158" s="23">
        <f t="shared" ca="1" si="248"/>
        <v>132000</v>
      </c>
      <c r="AU158" s="23">
        <f t="shared" ca="1" si="249"/>
        <v>0</v>
      </c>
      <c r="AV158" s="228">
        <f t="shared" ca="1" si="279"/>
        <v>152280</v>
      </c>
      <c r="AW158" s="26">
        <f t="shared" ca="1" si="280"/>
        <v>447480</v>
      </c>
      <c r="AX158" s="228">
        <f t="shared" ca="1" si="281"/>
        <v>507480</v>
      </c>
      <c r="AY158" s="23">
        <f t="shared" ca="1" si="295"/>
        <v>62400</v>
      </c>
      <c r="AZ158" s="23">
        <f t="shared" ca="1" si="296"/>
        <v>0</v>
      </c>
      <c r="BA158" s="23">
        <f t="shared" ca="1" si="303"/>
        <v>60000</v>
      </c>
      <c r="BB158" s="23">
        <f t="shared" ca="1" si="304"/>
        <v>0</v>
      </c>
      <c r="BC158" s="23">
        <f t="shared" ca="1" si="297"/>
        <v>10560</v>
      </c>
      <c r="BD158" s="23">
        <f t="shared" ca="1" si="298"/>
        <v>0</v>
      </c>
      <c r="BE158" s="23">
        <f t="shared" ca="1" si="305"/>
        <v>6120</v>
      </c>
      <c r="BF158" s="23">
        <f t="shared" ca="1" si="306"/>
        <v>0</v>
      </c>
      <c r="BG158" s="23">
        <f t="shared" ca="1" si="311"/>
        <v>20400</v>
      </c>
      <c r="BH158" s="23">
        <f t="shared" ca="1" si="312"/>
        <v>0</v>
      </c>
      <c r="BI158" s="23">
        <f t="shared" ca="1" si="327"/>
        <v>105600</v>
      </c>
      <c r="BJ158" s="23">
        <f t="shared" ca="1" si="328"/>
        <v>0</v>
      </c>
      <c r="BK158" s="23">
        <f t="shared" ca="1" si="329"/>
        <v>127200</v>
      </c>
      <c r="BL158" s="23">
        <f t="shared" ca="1" si="330"/>
        <v>0</v>
      </c>
      <c r="BM158" s="23">
        <f t="shared" ca="1" si="208"/>
        <v>60000</v>
      </c>
      <c r="BN158" s="23">
        <f t="shared" ca="1" si="209"/>
        <v>0</v>
      </c>
      <c r="BO158" s="23">
        <f t="shared" ca="1" si="226"/>
        <v>63600</v>
      </c>
      <c r="BP158" s="23">
        <f t="shared" ca="1" si="227"/>
        <v>0</v>
      </c>
      <c r="BQ158" s="23">
        <f t="shared" ca="1" si="236"/>
        <v>62400</v>
      </c>
      <c r="BR158" s="23">
        <f t="shared" ca="1" si="237"/>
        <v>0</v>
      </c>
      <c r="BS158" s="23">
        <f t="shared" ca="1" si="252"/>
        <v>132000</v>
      </c>
      <c r="BT158" s="23">
        <f t="shared" ca="1" si="253"/>
        <v>0</v>
      </c>
      <c r="BU158" s="23">
        <f t="shared" ca="1" si="254"/>
        <v>120000</v>
      </c>
      <c r="BV158" s="23">
        <f t="shared" ca="1" si="255"/>
        <v>0</v>
      </c>
      <c r="BW158" s="389">
        <f t="shared" ca="1" si="282"/>
        <v>371880</v>
      </c>
      <c r="BX158" s="224">
        <f t="shared" ca="1" si="283"/>
        <v>623880</v>
      </c>
      <c r="BY158" s="93">
        <f t="shared" ca="1" si="284"/>
        <v>830280</v>
      </c>
      <c r="BZ158" s="23">
        <f t="shared" ca="1" si="309"/>
        <v>125760</v>
      </c>
      <c r="CA158" s="23">
        <f t="shared" ca="1" si="310"/>
        <v>0</v>
      </c>
      <c r="CB158" s="23">
        <f t="shared" ca="1" si="210"/>
        <v>115200</v>
      </c>
      <c r="CC158" s="23">
        <f t="shared" ca="1" si="211"/>
        <v>0</v>
      </c>
      <c r="CD158" s="23">
        <f t="shared" ca="1" si="240"/>
        <v>120000</v>
      </c>
      <c r="CE158" s="23">
        <f t="shared" ca="1" si="241"/>
        <v>0</v>
      </c>
      <c r="CF158" s="228">
        <f t="shared" ca="1" si="285"/>
        <v>125760</v>
      </c>
      <c r="CG158" s="224">
        <f t="shared" ca="1" si="286"/>
        <v>240960</v>
      </c>
      <c r="CH158" s="228">
        <f t="shared" ca="1" si="287"/>
        <v>360960</v>
      </c>
      <c r="CI158" s="23">
        <f t="shared" ca="1" si="288"/>
        <v>65400</v>
      </c>
      <c r="CJ158" s="23">
        <f t="shared" ca="1" si="289"/>
        <v>32700</v>
      </c>
      <c r="CK158" s="23">
        <f t="shared" ca="1" si="293"/>
        <v>62400</v>
      </c>
      <c r="CL158" s="23">
        <f t="shared" ca="1" si="294"/>
        <v>31200</v>
      </c>
      <c r="CM158" s="23">
        <f t="shared" ca="1" si="299"/>
        <v>60000</v>
      </c>
      <c r="CN158" s="23">
        <f t="shared" ca="1" si="300"/>
        <v>30000</v>
      </c>
      <c r="CO158" s="23">
        <f t="shared" ca="1" si="307"/>
        <v>8400</v>
      </c>
      <c r="CP158" s="23">
        <f t="shared" ca="1" si="308"/>
        <v>4200</v>
      </c>
      <c r="CQ158" s="23">
        <f t="shared" ca="1" si="313"/>
        <v>27000</v>
      </c>
      <c r="CR158" s="23">
        <f t="shared" ca="1" si="314"/>
        <v>13500</v>
      </c>
      <c r="CS158" s="23">
        <f t="shared" ca="1" si="315"/>
        <v>15600</v>
      </c>
      <c r="CT158" s="23">
        <f t="shared" ca="1" si="316"/>
        <v>7800</v>
      </c>
      <c r="CU158" s="23">
        <f t="shared" ca="1" si="321"/>
        <v>42000</v>
      </c>
      <c r="CV158" s="23">
        <f t="shared" ca="1" si="322"/>
        <v>21000</v>
      </c>
      <c r="CW158" s="23">
        <f t="shared" ca="1" si="234"/>
        <v>63600</v>
      </c>
      <c r="CX158" s="23">
        <f t="shared" ca="1" si="235"/>
        <v>31800</v>
      </c>
      <c r="CY158" s="23">
        <f t="shared" ca="1" si="323"/>
        <v>72000</v>
      </c>
      <c r="CZ158" s="23">
        <f t="shared" ca="1" si="324"/>
        <v>36000</v>
      </c>
      <c r="DA158" s="23">
        <f t="shared" ca="1" si="212"/>
        <v>99000</v>
      </c>
      <c r="DB158" s="23">
        <f t="shared" ca="1" si="213"/>
        <v>49500</v>
      </c>
      <c r="DC158" s="23"/>
      <c r="DD158" s="23"/>
      <c r="DE158" s="23">
        <f t="shared" ca="1" si="214"/>
        <v>240000</v>
      </c>
      <c r="DF158" s="23">
        <f t="shared" ca="1" si="215"/>
        <v>120000</v>
      </c>
      <c r="DG158" s="23">
        <f t="shared" ca="1" si="220"/>
        <v>120000</v>
      </c>
      <c r="DH158" s="23">
        <f t="shared" ca="1" si="221"/>
        <v>60000</v>
      </c>
      <c r="DI158" s="23">
        <f t="shared" ca="1" si="230"/>
        <v>127200</v>
      </c>
      <c r="DJ158" s="23">
        <f t="shared" ca="1" si="231"/>
        <v>63600</v>
      </c>
      <c r="DK158" s="23">
        <f t="shared" ca="1" si="238"/>
        <v>63600</v>
      </c>
      <c r="DL158" s="23">
        <f t="shared" ca="1" si="239"/>
        <v>31800</v>
      </c>
      <c r="DM158" s="23">
        <f t="shared" ca="1" si="242"/>
        <v>150000</v>
      </c>
      <c r="DN158" s="23">
        <f t="shared" ca="1" si="243"/>
        <v>75000</v>
      </c>
      <c r="DO158" s="23">
        <f t="shared" ca="1" si="244"/>
        <v>66000</v>
      </c>
      <c r="DP158" s="23">
        <f t="shared" ca="1" si="245"/>
        <v>33000</v>
      </c>
      <c r="DQ158" s="23">
        <f t="shared" ca="1" si="258"/>
        <v>129600</v>
      </c>
      <c r="DR158" s="23">
        <f t="shared" ca="1" si="259"/>
        <v>64800</v>
      </c>
      <c r="DS158" s="228">
        <f t="shared" ca="1" si="290"/>
        <v>610200</v>
      </c>
      <c r="DT158" s="93">
        <f t="shared" ca="1" si="291"/>
        <v>1450800</v>
      </c>
      <c r="DU158" s="228">
        <f t="shared" ca="1" si="292"/>
        <v>2117700</v>
      </c>
      <c r="DZ158" s="23">
        <f t="shared" ca="1" si="317"/>
        <v>60000</v>
      </c>
      <c r="EA158" s="23">
        <f t="shared" ca="1" si="318"/>
        <v>30000</v>
      </c>
      <c r="EB158" s="23">
        <f t="shared" ca="1" si="325"/>
        <v>26400</v>
      </c>
      <c r="EC158" s="23">
        <f t="shared" ca="1" si="326"/>
        <v>13200</v>
      </c>
      <c r="ED158" s="23">
        <f t="shared" ca="1" si="222"/>
        <v>120000</v>
      </c>
      <c r="EE158" s="23">
        <f t="shared" ca="1" si="223"/>
        <v>60000</v>
      </c>
      <c r="EF158" s="23">
        <f t="shared" ca="1" si="250"/>
        <v>168000</v>
      </c>
      <c r="EG158" s="23">
        <f t="shared" ca="1" si="251"/>
        <v>84000</v>
      </c>
      <c r="EH158" s="23">
        <f t="shared" ca="1" si="232"/>
        <v>60000</v>
      </c>
      <c r="EI158" s="23">
        <f t="shared" ca="1" si="233"/>
        <v>30000</v>
      </c>
      <c r="EJ158" s="23">
        <f t="shared" ca="1" si="246"/>
        <v>60000</v>
      </c>
      <c r="EK158" s="23">
        <f t="shared" ca="1" si="247"/>
        <v>30000</v>
      </c>
      <c r="EL158" s="23">
        <f t="shared" ca="1" si="256"/>
        <v>120000</v>
      </c>
      <c r="EM158" s="23">
        <f t="shared" ca="1" si="257"/>
        <v>60000</v>
      </c>
      <c r="EN158" s="228">
        <f t="shared" ca="1" si="276"/>
        <v>39600</v>
      </c>
      <c r="EO158" s="93">
        <f t="shared" ca="1" si="277"/>
        <v>489600</v>
      </c>
      <c r="EP158" s="93">
        <f t="shared" ca="1" si="278"/>
        <v>921600</v>
      </c>
    </row>
    <row r="159" spans="1:146" x14ac:dyDescent="0.2">
      <c r="A159" s="172">
        <f ca="1">VLOOKUP($D159,Curves!$A$2:$I$1700,9)</f>
        <v>6.1482206153738998E-2</v>
      </c>
      <c r="B159" s="86">
        <f t="shared" ca="1" si="261"/>
        <v>0.46766736960631178</v>
      </c>
      <c r="C159" s="86">
        <f t="shared" si="262"/>
        <v>31</v>
      </c>
      <c r="D159" s="139">
        <v>41487</v>
      </c>
      <c r="E159" s="173">
        <f ca="1">VLOOKUP($D159,Curves!$A$2:$H$1700,2)*$B159</f>
        <v>2.0904731421402136</v>
      </c>
      <c r="F159" s="172">
        <f ca="1">VLOOKUP($D159,Curves!$A$2:$H$1700,3)*$B159</f>
        <v>0.31333713763622889</v>
      </c>
      <c r="G159" s="172">
        <f ca="1">VLOOKUP($D159,Curves!$A$2:$H$1700,7)*$B159</f>
        <v>-8.8856800225199234E-2</v>
      </c>
      <c r="H159" s="172">
        <f ca="1">VLOOKUP($D159,Curves!$A$2:$H$1700,5)*$B159</f>
        <v>4.6766736960631178E-3</v>
      </c>
      <c r="I159" s="172">
        <f ca="1">VLOOKUP($D159,Curves!$A$2:$H$1700,4)*$B159</f>
        <v>0</v>
      </c>
      <c r="J159" s="174">
        <f ca="1">VLOOKUP($D159,Curves!$A$2:$H$1700,8)*$B159</f>
        <v>0</v>
      </c>
      <c r="K159" s="172">
        <f t="shared" ca="1" si="263"/>
        <v>17.678548566051603</v>
      </c>
      <c r="L159" s="140">
        <f ca="1">VLOOKUP($D159,Curves!$N$2:$T$2600,2)*$B159</f>
        <v>32.173270225540136</v>
      </c>
      <c r="M159" s="141">
        <f ca="1">VLOOKUP($D159,Curves!$N$2:$T$2600,3)*$B159</f>
        <v>16.086635112770068</v>
      </c>
      <c r="N159" s="181">
        <f t="shared" ca="1" si="264"/>
        <v>1</v>
      </c>
      <c r="O159" s="182">
        <f t="shared" ca="1" si="265"/>
        <v>0</v>
      </c>
      <c r="P159" s="173">
        <f t="shared" ca="1" si="260"/>
        <v>17.678548566051603</v>
      </c>
      <c r="Q159" s="140">
        <f ca="1">VLOOKUP($D159,Curves!$N$2:$T$2600,4)*$B159</f>
        <v>32.173270225540136</v>
      </c>
      <c r="R159" s="141">
        <f ca="1">VLOOKUP($D159,Curves!$N$2:$T$2600,5)*$B159</f>
        <v>16.086635112770068</v>
      </c>
      <c r="S159" s="181">
        <f t="shared" ca="1" si="266"/>
        <v>1</v>
      </c>
      <c r="T159" s="182">
        <f t="shared" ca="1" si="267"/>
        <v>0</v>
      </c>
      <c r="U159" s="151">
        <f t="shared" ca="1" si="268"/>
        <v>17.012122564362606</v>
      </c>
      <c r="V159" s="151">
        <f t="shared" ca="1" si="269"/>
        <v>17.713623618772075</v>
      </c>
      <c r="W159" s="151">
        <f t="shared" ca="1" si="270"/>
        <v>17.678548566051603</v>
      </c>
      <c r="X159" s="343">
        <f ca="1">VLOOKUP($D159,[2]CurveFetch!$D$8:$S$13000,16,0)*$B159</f>
        <v>32.173270225540136</v>
      </c>
      <c r="Y159" s="141">
        <f ca="1">VLOOKUP($D159,Curves!$N$2:$T$2600,7)*$B159</f>
        <v>16.086635112770068</v>
      </c>
      <c r="Z159" s="200">
        <f t="shared" ca="1" si="271"/>
        <v>1</v>
      </c>
      <c r="AA159" s="181">
        <f t="shared" ca="1" si="272"/>
        <v>0</v>
      </c>
      <c r="AB159" s="181">
        <f t="shared" ca="1" si="273"/>
        <v>1</v>
      </c>
      <c r="AC159" s="181">
        <f t="shared" ca="1" si="273"/>
        <v>1</v>
      </c>
      <c r="AD159" s="181">
        <f t="shared" ca="1" si="274"/>
        <v>1</v>
      </c>
      <c r="AE159" s="182">
        <f t="shared" ca="1" si="275"/>
        <v>0</v>
      </c>
      <c r="AF159" s="23">
        <f t="shared" ca="1" si="301"/>
        <v>5880</v>
      </c>
      <c r="AG159" s="23">
        <f t="shared" ca="1" si="302"/>
        <v>0</v>
      </c>
      <c r="AH159" s="23">
        <f t="shared" ca="1" si="319"/>
        <v>48000</v>
      </c>
      <c r="AI159" s="23">
        <f t="shared" ca="1" si="320"/>
        <v>0</v>
      </c>
      <c r="AJ159" s="23">
        <f t="shared" ca="1" si="331"/>
        <v>54000</v>
      </c>
      <c r="AK159" s="23">
        <f t="shared" ca="1" si="332"/>
        <v>0</v>
      </c>
      <c r="AL159" s="23">
        <f t="shared" ca="1" si="216"/>
        <v>60000</v>
      </c>
      <c r="AM159" s="23">
        <f t="shared" ca="1" si="217"/>
        <v>0</v>
      </c>
      <c r="AN159" s="23">
        <f t="shared" ca="1" si="224"/>
        <v>60000</v>
      </c>
      <c r="AO159" s="23">
        <f t="shared" ca="1" si="225"/>
        <v>0</v>
      </c>
      <c r="AP159" s="23">
        <f t="shared" ca="1" si="218"/>
        <v>86400</v>
      </c>
      <c r="AQ159" s="23">
        <f t="shared" ca="1" si="219"/>
        <v>0</v>
      </c>
      <c r="AR159" s="23">
        <f t="shared" ca="1" si="228"/>
        <v>61200</v>
      </c>
      <c r="AS159" s="23">
        <f t="shared" ca="1" si="229"/>
        <v>0</v>
      </c>
      <c r="AT159" s="23">
        <f t="shared" ca="1" si="248"/>
        <v>132000</v>
      </c>
      <c r="AU159" s="23">
        <f t="shared" ca="1" si="249"/>
        <v>0</v>
      </c>
      <c r="AV159" s="228">
        <f t="shared" ca="1" si="279"/>
        <v>152280</v>
      </c>
      <c r="AW159" s="26">
        <f t="shared" ca="1" si="280"/>
        <v>447480</v>
      </c>
      <c r="AX159" s="228">
        <f t="shared" ca="1" si="281"/>
        <v>507480</v>
      </c>
      <c r="AY159" s="23">
        <f t="shared" ca="1" si="295"/>
        <v>62400</v>
      </c>
      <c r="AZ159" s="23">
        <f t="shared" ca="1" si="296"/>
        <v>0</v>
      </c>
      <c r="BA159" s="23">
        <f t="shared" ca="1" si="303"/>
        <v>60000</v>
      </c>
      <c r="BB159" s="23">
        <f t="shared" ca="1" si="304"/>
        <v>0</v>
      </c>
      <c r="BC159" s="23">
        <f t="shared" ca="1" si="297"/>
        <v>10560</v>
      </c>
      <c r="BD159" s="23">
        <f t="shared" ca="1" si="298"/>
        <v>0</v>
      </c>
      <c r="BE159" s="23">
        <f t="shared" ca="1" si="305"/>
        <v>6120</v>
      </c>
      <c r="BF159" s="23">
        <f t="shared" ca="1" si="306"/>
        <v>0</v>
      </c>
      <c r="BG159" s="23">
        <f t="shared" ca="1" si="311"/>
        <v>20400</v>
      </c>
      <c r="BH159" s="23">
        <f t="shared" ca="1" si="312"/>
        <v>0</v>
      </c>
      <c r="BI159" s="23">
        <f t="shared" ca="1" si="327"/>
        <v>105600</v>
      </c>
      <c r="BJ159" s="23">
        <f t="shared" ca="1" si="328"/>
        <v>0</v>
      </c>
      <c r="BK159" s="23">
        <f t="shared" ca="1" si="329"/>
        <v>127200</v>
      </c>
      <c r="BL159" s="23">
        <f t="shared" ca="1" si="330"/>
        <v>0</v>
      </c>
      <c r="BM159" s="23">
        <f t="shared" ref="BM159:BM222" ca="1" si="333">$BM$7*$J$2*$J$5*$S159</f>
        <v>60000</v>
      </c>
      <c r="BN159" s="23">
        <f t="shared" ref="BN159:BN222" ca="1" si="334">$BM$7*$J$3*$J$5*$T159</f>
        <v>0</v>
      </c>
      <c r="BO159" s="23">
        <f t="shared" ca="1" si="226"/>
        <v>63600</v>
      </c>
      <c r="BP159" s="23">
        <f t="shared" ca="1" si="227"/>
        <v>0</v>
      </c>
      <c r="BQ159" s="23">
        <f t="shared" ca="1" si="236"/>
        <v>62400</v>
      </c>
      <c r="BR159" s="23">
        <f t="shared" ca="1" si="237"/>
        <v>0</v>
      </c>
      <c r="BS159" s="23">
        <f t="shared" ca="1" si="252"/>
        <v>132000</v>
      </c>
      <c r="BT159" s="23">
        <f t="shared" ca="1" si="253"/>
        <v>0</v>
      </c>
      <c r="BU159" s="23">
        <f t="shared" ca="1" si="254"/>
        <v>120000</v>
      </c>
      <c r="BV159" s="23">
        <f t="shared" ca="1" si="255"/>
        <v>0</v>
      </c>
      <c r="BW159" s="389">
        <f t="shared" ca="1" si="282"/>
        <v>371880</v>
      </c>
      <c r="BX159" s="224">
        <f t="shared" ca="1" si="283"/>
        <v>623880</v>
      </c>
      <c r="BY159" s="93">
        <f t="shared" ca="1" si="284"/>
        <v>830280</v>
      </c>
      <c r="BZ159" s="23">
        <f t="shared" ca="1" si="309"/>
        <v>125760</v>
      </c>
      <c r="CA159" s="23">
        <f t="shared" ca="1" si="310"/>
        <v>0</v>
      </c>
      <c r="CB159" s="23">
        <f t="shared" ref="CB159:CB222" ca="1" si="335">$CB$7*$J$2*$J$5*$N159</f>
        <v>115200</v>
      </c>
      <c r="CC159" s="23">
        <f t="shared" ref="CC159:CC222" ca="1" si="336">$CB$7*$J$3*$J$5*$O159</f>
        <v>0</v>
      </c>
      <c r="CD159" s="23">
        <f t="shared" ca="1" si="240"/>
        <v>120000</v>
      </c>
      <c r="CE159" s="23">
        <f t="shared" ca="1" si="241"/>
        <v>0</v>
      </c>
      <c r="CF159" s="228">
        <f t="shared" ca="1" si="285"/>
        <v>125760</v>
      </c>
      <c r="CG159" s="224">
        <f t="shared" ca="1" si="286"/>
        <v>240960</v>
      </c>
      <c r="CH159" s="228">
        <f t="shared" ca="1" si="287"/>
        <v>360960</v>
      </c>
      <c r="CI159" s="23">
        <f t="shared" ca="1" si="288"/>
        <v>65400</v>
      </c>
      <c r="CJ159" s="23">
        <f t="shared" ca="1" si="289"/>
        <v>32700</v>
      </c>
      <c r="CK159" s="23">
        <f t="shared" ca="1" si="293"/>
        <v>62400</v>
      </c>
      <c r="CL159" s="23">
        <f t="shared" ca="1" si="294"/>
        <v>31200</v>
      </c>
      <c r="CM159" s="23">
        <f t="shared" ca="1" si="299"/>
        <v>60000</v>
      </c>
      <c r="CN159" s="23">
        <f t="shared" ca="1" si="300"/>
        <v>30000</v>
      </c>
      <c r="CO159" s="23">
        <f t="shared" ca="1" si="307"/>
        <v>8400</v>
      </c>
      <c r="CP159" s="23">
        <f t="shared" ca="1" si="308"/>
        <v>4200</v>
      </c>
      <c r="CQ159" s="23">
        <f t="shared" ca="1" si="313"/>
        <v>27000</v>
      </c>
      <c r="CR159" s="23">
        <f t="shared" ca="1" si="314"/>
        <v>13500</v>
      </c>
      <c r="CS159" s="23">
        <f t="shared" ca="1" si="315"/>
        <v>15600</v>
      </c>
      <c r="CT159" s="23">
        <f t="shared" ca="1" si="316"/>
        <v>7800</v>
      </c>
      <c r="CU159" s="23">
        <f t="shared" ca="1" si="321"/>
        <v>42000</v>
      </c>
      <c r="CV159" s="23">
        <f t="shared" ca="1" si="322"/>
        <v>21000</v>
      </c>
      <c r="CW159" s="23">
        <f t="shared" ca="1" si="234"/>
        <v>63600</v>
      </c>
      <c r="CX159" s="23">
        <f t="shared" ca="1" si="235"/>
        <v>31800</v>
      </c>
      <c r="CY159" s="23">
        <f t="shared" ca="1" si="323"/>
        <v>72000</v>
      </c>
      <c r="CZ159" s="23">
        <f t="shared" ca="1" si="324"/>
        <v>36000</v>
      </c>
      <c r="DA159" s="23">
        <f t="shared" ref="DA159:DA222" ca="1" si="337">$DA$7*$J$2*$J$5*$AB159</f>
        <v>99000</v>
      </c>
      <c r="DB159" s="23">
        <f t="shared" ref="DB159:DB222" ca="1" si="338">$DA$7*$J$3*$J$5*$AC159</f>
        <v>49500</v>
      </c>
      <c r="DC159" s="23"/>
      <c r="DD159" s="23"/>
      <c r="DE159" s="23">
        <f t="shared" ref="DE159:DE222" ca="1" si="339">$DF$7*$J$2*$J$5*$AB159</f>
        <v>240000</v>
      </c>
      <c r="DF159" s="23">
        <f t="shared" ref="DF159:DF222" ca="1" si="340">$DF$7*$J$3*$J$5*$AC159</f>
        <v>120000</v>
      </c>
      <c r="DG159" s="23">
        <f t="shared" ca="1" si="220"/>
        <v>120000</v>
      </c>
      <c r="DH159" s="23">
        <f t="shared" ca="1" si="221"/>
        <v>60000</v>
      </c>
      <c r="DI159" s="23">
        <f t="shared" ca="1" si="230"/>
        <v>127200</v>
      </c>
      <c r="DJ159" s="23">
        <f t="shared" ca="1" si="231"/>
        <v>63600</v>
      </c>
      <c r="DK159" s="23">
        <f t="shared" ca="1" si="238"/>
        <v>63600</v>
      </c>
      <c r="DL159" s="23">
        <f t="shared" ca="1" si="239"/>
        <v>31800</v>
      </c>
      <c r="DM159" s="23">
        <f t="shared" ca="1" si="242"/>
        <v>150000</v>
      </c>
      <c r="DN159" s="23">
        <f t="shared" ca="1" si="243"/>
        <v>75000</v>
      </c>
      <c r="DO159" s="23">
        <f t="shared" ca="1" si="244"/>
        <v>66000</v>
      </c>
      <c r="DP159" s="23">
        <f t="shared" ca="1" si="245"/>
        <v>33000</v>
      </c>
      <c r="DQ159" s="23">
        <f t="shared" ca="1" si="258"/>
        <v>129600</v>
      </c>
      <c r="DR159" s="23">
        <f t="shared" ca="1" si="259"/>
        <v>64800</v>
      </c>
      <c r="DS159" s="228">
        <f t="shared" ca="1" si="290"/>
        <v>610200</v>
      </c>
      <c r="DT159" s="93">
        <f t="shared" ca="1" si="291"/>
        <v>1450800</v>
      </c>
      <c r="DU159" s="228">
        <f t="shared" ca="1" si="292"/>
        <v>2117700</v>
      </c>
      <c r="DZ159" s="23">
        <f t="shared" ca="1" si="317"/>
        <v>60000</v>
      </c>
      <c r="EA159" s="23">
        <f t="shared" ca="1" si="318"/>
        <v>30000</v>
      </c>
      <c r="EB159" s="23">
        <f t="shared" ca="1" si="325"/>
        <v>26400</v>
      </c>
      <c r="EC159" s="23">
        <f t="shared" ca="1" si="326"/>
        <v>13200</v>
      </c>
      <c r="ED159" s="23">
        <f t="shared" ca="1" si="222"/>
        <v>120000</v>
      </c>
      <c r="EE159" s="23">
        <f t="shared" ca="1" si="223"/>
        <v>60000</v>
      </c>
      <c r="EF159" s="23">
        <f t="shared" ca="1" si="250"/>
        <v>168000</v>
      </c>
      <c r="EG159" s="23">
        <f t="shared" ca="1" si="251"/>
        <v>84000</v>
      </c>
      <c r="EH159" s="23">
        <f t="shared" ca="1" si="232"/>
        <v>60000</v>
      </c>
      <c r="EI159" s="23">
        <f t="shared" ca="1" si="233"/>
        <v>30000</v>
      </c>
      <c r="EJ159" s="23">
        <f t="shared" ca="1" si="246"/>
        <v>60000</v>
      </c>
      <c r="EK159" s="23">
        <f t="shared" ca="1" si="247"/>
        <v>30000</v>
      </c>
      <c r="EL159" s="23">
        <f t="shared" ca="1" si="256"/>
        <v>120000</v>
      </c>
      <c r="EM159" s="23">
        <f t="shared" ca="1" si="257"/>
        <v>60000</v>
      </c>
      <c r="EN159" s="228">
        <f t="shared" ca="1" si="276"/>
        <v>39600</v>
      </c>
      <c r="EO159" s="93">
        <f t="shared" ca="1" si="277"/>
        <v>489600</v>
      </c>
      <c r="EP159" s="93">
        <f t="shared" ca="1" si="278"/>
        <v>921600</v>
      </c>
    </row>
    <row r="160" spans="1:146" x14ac:dyDescent="0.2">
      <c r="A160" s="172">
        <f ca="1">VLOOKUP($D160,Curves!$A$2:$I$1700,9)</f>
        <v>6.1508860927576001E-2</v>
      </c>
      <c r="B160" s="86">
        <f t="shared" ca="1" si="261"/>
        <v>0.4651179134483277</v>
      </c>
      <c r="C160" s="86">
        <f t="shared" si="262"/>
        <v>30</v>
      </c>
      <c r="D160" s="139">
        <v>41518</v>
      </c>
      <c r="E160" s="173">
        <f ca="1">VLOOKUP($D160,Curves!$A$2:$H$1700,2)*$B160</f>
        <v>2.0888445492964394</v>
      </c>
      <c r="F160" s="172">
        <f ca="1">VLOOKUP($D160,Curves!$A$2:$H$1700,3)*$B160</f>
        <v>0.31162900201037957</v>
      </c>
      <c r="G160" s="172">
        <f ca="1">VLOOKUP($D160,Curves!$A$2:$H$1700,7)*$B160</f>
        <v>-8.8372403555182263E-2</v>
      </c>
      <c r="H160" s="172">
        <f ca="1">VLOOKUP($D160,Curves!$A$2:$H$1700,5)*$B160</f>
        <v>4.651179134483277E-3</v>
      </c>
      <c r="I160" s="172">
        <f ca="1">VLOOKUP($D160,Curves!$A$2:$H$1700,4)*$B160</f>
        <v>0</v>
      </c>
      <c r="J160" s="174">
        <f ca="1">VLOOKUP($D160,Curves!$A$2:$H$1700,8)*$B160</f>
        <v>0</v>
      </c>
      <c r="K160" s="172">
        <f t="shared" ca="1" si="263"/>
        <v>17.666334119723295</v>
      </c>
      <c r="L160" s="140">
        <f ca="1">VLOOKUP($D160,Curves!$N$2:$T$2600,2)*$B160</f>
        <v>22.695521610293842</v>
      </c>
      <c r="M160" s="141">
        <f ca="1">VLOOKUP($D160,Curves!$N$2:$T$2600,3)*$B160</f>
        <v>11.347760805146921</v>
      </c>
      <c r="N160" s="181">
        <f t="shared" ca="1" si="264"/>
        <v>1</v>
      </c>
      <c r="O160" s="182">
        <f t="shared" ca="1" si="265"/>
        <v>0</v>
      </c>
      <c r="P160" s="173">
        <f t="shared" ca="1" si="260"/>
        <v>17.666334119723295</v>
      </c>
      <c r="Q160" s="140">
        <f ca="1">VLOOKUP($D160,Curves!$N$2:$T$2600,4)*$B160</f>
        <v>22.695521610293842</v>
      </c>
      <c r="R160" s="141">
        <f ca="1">VLOOKUP($D160,Curves!$N$2:$T$2600,5)*$B160</f>
        <v>11.347760805146921</v>
      </c>
      <c r="S160" s="181">
        <f t="shared" ca="1" si="266"/>
        <v>1</v>
      </c>
      <c r="T160" s="182">
        <f t="shared" ca="1" si="267"/>
        <v>0</v>
      </c>
      <c r="U160" s="151">
        <f t="shared" ca="1" si="268"/>
        <v>17.003541093059429</v>
      </c>
      <c r="V160" s="151">
        <f t="shared" ca="1" si="269"/>
        <v>17.701217963231919</v>
      </c>
      <c r="W160" s="151">
        <f t="shared" ca="1" si="270"/>
        <v>17.666334119723295</v>
      </c>
      <c r="X160" s="343">
        <f ca="1">VLOOKUP($D160,[2]CurveFetch!$D$8:$S$13000,16,0)*$B160</f>
        <v>22.695521610293842</v>
      </c>
      <c r="Y160" s="141">
        <f ca="1">VLOOKUP($D160,Curves!$N$2:$T$2600,7)*$B160</f>
        <v>11.347760805146921</v>
      </c>
      <c r="Z160" s="200">
        <f t="shared" ca="1" si="271"/>
        <v>1</v>
      </c>
      <c r="AA160" s="181">
        <f t="shared" ca="1" si="272"/>
        <v>0</v>
      </c>
      <c r="AB160" s="181">
        <f t="shared" ca="1" si="273"/>
        <v>1</v>
      </c>
      <c r="AC160" s="181">
        <f t="shared" ca="1" si="273"/>
        <v>1</v>
      </c>
      <c r="AD160" s="181">
        <f t="shared" ca="1" si="274"/>
        <v>1</v>
      </c>
      <c r="AE160" s="182">
        <f t="shared" ca="1" si="275"/>
        <v>0</v>
      </c>
      <c r="AF160" s="23">
        <f t="shared" ca="1" si="301"/>
        <v>5880</v>
      </c>
      <c r="AG160" s="23">
        <f t="shared" ca="1" si="302"/>
        <v>0</v>
      </c>
      <c r="AH160" s="23">
        <f t="shared" ca="1" si="319"/>
        <v>48000</v>
      </c>
      <c r="AI160" s="23">
        <f t="shared" ca="1" si="320"/>
        <v>0</v>
      </c>
      <c r="AJ160" s="23">
        <f t="shared" ca="1" si="331"/>
        <v>54000</v>
      </c>
      <c r="AK160" s="23">
        <f t="shared" ca="1" si="332"/>
        <v>0</v>
      </c>
      <c r="AL160" s="23">
        <f t="shared" ref="AL160:AL223" ca="1" si="341">$AL$7*$J$2*$J$5*$N160</f>
        <v>60000</v>
      </c>
      <c r="AM160" s="23">
        <f t="shared" ref="AM160:AM223" ca="1" si="342">$AL$7*$J$3*$J$5*$O160</f>
        <v>0</v>
      </c>
      <c r="AN160" s="23">
        <f t="shared" ca="1" si="224"/>
        <v>60000</v>
      </c>
      <c r="AO160" s="23">
        <f t="shared" ca="1" si="225"/>
        <v>0</v>
      </c>
      <c r="AP160" s="23">
        <f t="shared" ref="AP160:AP223" ca="1" si="343">$AP$7*$J$2*$J$5*$N160</f>
        <v>86400</v>
      </c>
      <c r="AQ160" s="23">
        <f t="shared" ref="AQ160:AQ223" ca="1" si="344">$AN$7*$J$3*$J$5*$O160</f>
        <v>0</v>
      </c>
      <c r="AR160" s="23">
        <f t="shared" ca="1" si="228"/>
        <v>61200</v>
      </c>
      <c r="AS160" s="23">
        <f t="shared" ca="1" si="229"/>
        <v>0</v>
      </c>
      <c r="AT160" s="23">
        <f t="shared" ca="1" si="248"/>
        <v>132000</v>
      </c>
      <c r="AU160" s="23">
        <f t="shared" ca="1" si="249"/>
        <v>0</v>
      </c>
      <c r="AV160" s="228">
        <f t="shared" ca="1" si="279"/>
        <v>152280</v>
      </c>
      <c r="AW160" s="26">
        <f t="shared" ca="1" si="280"/>
        <v>447480</v>
      </c>
      <c r="AX160" s="228">
        <f t="shared" ca="1" si="281"/>
        <v>507480</v>
      </c>
      <c r="AY160" s="23">
        <f t="shared" ca="1" si="295"/>
        <v>62400</v>
      </c>
      <c r="AZ160" s="23">
        <f t="shared" ca="1" si="296"/>
        <v>0</v>
      </c>
      <c r="BA160" s="23">
        <f t="shared" ca="1" si="303"/>
        <v>60000</v>
      </c>
      <c r="BB160" s="23">
        <f t="shared" ca="1" si="304"/>
        <v>0</v>
      </c>
      <c r="BC160" s="23">
        <f t="shared" ca="1" si="297"/>
        <v>10560</v>
      </c>
      <c r="BD160" s="23">
        <f t="shared" ca="1" si="298"/>
        <v>0</v>
      </c>
      <c r="BE160" s="23">
        <f t="shared" ca="1" si="305"/>
        <v>6120</v>
      </c>
      <c r="BF160" s="23">
        <f t="shared" ca="1" si="306"/>
        <v>0</v>
      </c>
      <c r="BG160" s="23">
        <f t="shared" ca="1" si="311"/>
        <v>20400</v>
      </c>
      <c r="BH160" s="23">
        <f t="shared" ca="1" si="312"/>
        <v>0</v>
      </c>
      <c r="BI160" s="23">
        <f t="shared" ca="1" si="327"/>
        <v>105600</v>
      </c>
      <c r="BJ160" s="23">
        <f t="shared" ca="1" si="328"/>
        <v>0</v>
      </c>
      <c r="BK160" s="23">
        <f t="shared" ca="1" si="329"/>
        <v>127200</v>
      </c>
      <c r="BL160" s="23">
        <f t="shared" ca="1" si="330"/>
        <v>0</v>
      </c>
      <c r="BM160" s="23">
        <f t="shared" ca="1" si="333"/>
        <v>60000</v>
      </c>
      <c r="BN160" s="23">
        <f t="shared" ca="1" si="334"/>
        <v>0</v>
      </c>
      <c r="BO160" s="23">
        <f t="shared" ca="1" si="226"/>
        <v>63600</v>
      </c>
      <c r="BP160" s="23">
        <f t="shared" ca="1" si="227"/>
        <v>0</v>
      </c>
      <c r="BQ160" s="23">
        <f t="shared" ca="1" si="236"/>
        <v>62400</v>
      </c>
      <c r="BR160" s="23">
        <f t="shared" ca="1" si="237"/>
        <v>0</v>
      </c>
      <c r="BS160" s="23">
        <f t="shared" ca="1" si="252"/>
        <v>132000</v>
      </c>
      <c r="BT160" s="23">
        <f t="shared" ca="1" si="253"/>
        <v>0</v>
      </c>
      <c r="BU160" s="23">
        <f t="shared" ca="1" si="254"/>
        <v>120000</v>
      </c>
      <c r="BV160" s="23">
        <f t="shared" ca="1" si="255"/>
        <v>0</v>
      </c>
      <c r="BW160" s="389">
        <f t="shared" ca="1" si="282"/>
        <v>371880</v>
      </c>
      <c r="BX160" s="224">
        <f t="shared" ca="1" si="283"/>
        <v>623880</v>
      </c>
      <c r="BY160" s="93">
        <f t="shared" ca="1" si="284"/>
        <v>830280</v>
      </c>
      <c r="BZ160" s="23">
        <f t="shared" ca="1" si="309"/>
        <v>125760</v>
      </c>
      <c r="CA160" s="23">
        <f t="shared" ca="1" si="310"/>
        <v>0</v>
      </c>
      <c r="CB160" s="23">
        <f t="shared" ca="1" si="335"/>
        <v>115200</v>
      </c>
      <c r="CC160" s="23">
        <f t="shared" ca="1" si="336"/>
        <v>0</v>
      </c>
      <c r="CD160" s="23">
        <f t="shared" ca="1" si="240"/>
        <v>120000</v>
      </c>
      <c r="CE160" s="23">
        <f t="shared" ca="1" si="241"/>
        <v>0</v>
      </c>
      <c r="CF160" s="228">
        <f t="shared" ca="1" si="285"/>
        <v>125760</v>
      </c>
      <c r="CG160" s="224">
        <f t="shared" ca="1" si="286"/>
        <v>240960</v>
      </c>
      <c r="CH160" s="228">
        <f t="shared" ca="1" si="287"/>
        <v>360960</v>
      </c>
      <c r="CI160" s="23">
        <f t="shared" ca="1" si="288"/>
        <v>65400</v>
      </c>
      <c r="CJ160" s="23">
        <f t="shared" ca="1" si="289"/>
        <v>32700</v>
      </c>
      <c r="CK160" s="23">
        <f t="shared" ca="1" si="293"/>
        <v>62400</v>
      </c>
      <c r="CL160" s="23">
        <f t="shared" ca="1" si="294"/>
        <v>31200</v>
      </c>
      <c r="CM160" s="23">
        <f t="shared" ca="1" si="299"/>
        <v>60000</v>
      </c>
      <c r="CN160" s="23">
        <f t="shared" ca="1" si="300"/>
        <v>30000</v>
      </c>
      <c r="CO160" s="23">
        <f t="shared" ca="1" si="307"/>
        <v>8400</v>
      </c>
      <c r="CP160" s="23">
        <f t="shared" ca="1" si="308"/>
        <v>4200</v>
      </c>
      <c r="CQ160" s="23">
        <f t="shared" ca="1" si="313"/>
        <v>27000</v>
      </c>
      <c r="CR160" s="23">
        <f t="shared" ca="1" si="314"/>
        <v>13500</v>
      </c>
      <c r="CS160" s="23">
        <f t="shared" ca="1" si="315"/>
        <v>15600</v>
      </c>
      <c r="CT160" s="23">
        <f t="shared" ca="1" si="316"/>
        <v>7800</v>
      </c>
      <c r="CU160" s="23">
        <f t="shared" ca="1" si="321"/>
        <v>42000</v>
      </c>
      <c r="CV160" s="23">
        <f t="shared" ca="1" si="322"/>
        <v>21000</v>
      </c>
      <c r="CW160" s="23">
        <f t="shared" ca="1" si="234"/>
        <v>63600</v>
      </c>
      <c r="CX160" s="23">
        <f t="shared" ca="1" si="235"/>
        <v>31800</v>
      </c>
      <c r="CY160" s="23">
        <f t="shared" ca="1" si="323"/>
        <v>72000</v>
      </c>
      <c r="CZ160" s="23">
        <f t="shared" ca="1" si="324"/>
        <v>36000</v>
      </c>
      <c r="DA160" s="23">
        <f t="shared" ca="1" si="337"/>
        <v>99000</v>
      </c>
      <c r="DB160" s="23">
        <f t="shared" ca="1" si="338"/>
        <v>49500</v>
      </c>
      <c r="DC160" s="23"/>
      <c r="DD160" s="23"/>
      <c r="DE160" s="23">
        <f t="shared" ca="1" si="339"/>
        <v>240000</v>
      </c>
      <c r="DF160" s="23">
        <f t="shared" ca="1" si="340"/>
        <v>120000</v>
      </c>
      <c r="DG160" s="23">
        <f t="shared" ref="DG160:DG223" ca="1" si="345">$DG$7*$J$2*$J$5*$AB160</f>
        <v>120000</v>
      </c>
      <c r="DH160" s="23">
        <f t="shared" ref="DH160:DH223" ca="1" si="346">$DG$7*$J$3*$J$5*$AC160</f>
        <v>60000</v>
      </c>
      <c r="DI160" s="23">
        <f t="shared" ca="1" si="230"/>
        <v>127200</v>
      </c>
      <c r="DJ160" s="23">
        <f t="shared" ca="1" si="231"/>
        <v>63600</v>
      </c>
      <c r="DK160" s="23">
        <f t="shared" ca="1" si="238"/>
        <v>63600</v>
      </c>
      <c r="DL160" s="23">
        <f t="shared" ca="1" si="239"/>
        <v>31800</v>
      </c>
      <c r="DM160" s="23">
        <f t="shared" ca="1" si="242"/>
        <v>150000</v>
      </c>
      <c r="DN160" s="23">
        <f t="shared" ca="1" si="243"/>
        <v>75000</v>
      </c>
      <c r="DO160" s="23">
        <f t="shared" ca="1" si="244"/>
        <v>66000</v>
      </c>
      <c r="DP160" s="23">
        <f t="shared" ca="1" si="245"/>
        <v>33000</v>
      </c>
      <c r="DQ160" s="23">
        <f t="shared" ca="1" si="258"/>
        <v>129600</v>
      </c>
      <c r="DR160" s="23">
        <f t="shared" ca="1" si="259"/>
        <v>64800</v>
      </c>
      <c r="DS160" s="228">
        <f t="shared" ca="1" si="290"/>
        <v>610200</v>
      </c>
      <c r="DT160" s="93">
        <f t="shared" ca="1" si="291"/>
        <v>1450800</v>
      </c>
      <c r="DU160" s="228">
        <f t="shared" ca="1" si="292"/>
        <v>2117700</v>
      </c>
      <c r="DZ160" s="23">
        <f t="shared" ca="1" si="317"/>
        <v>60000</v>
      </c>
      <c r="EA160" s="23">
        <f t="shared" ca="1" si="318"/>
        <v>30000</v>
      </c>
      <c r="EB160" s="23">
        <f t="shared" ca="1" si="325"/>
        <v>26400</v>
      </c>
      <c r="EC160" s="23">
        <f t="shared" ca="1" si="326"/>
        <v>13200</v>
      </c>
      <c r="ED160" s="23">
        <f t="shared" ref="ED160:ED223" ca="1" si="347">$ED$7*$J$2*$J$5*$AB160</f>
        <v>120000</v>
      </c>
      <c r="EE160" s="23">
        <f t="shared" ref="EE160:EE223" ca="1" si="348">$ED$7*$J$3*$J$5*$AC160</f>
        <v>60000</v>
      </c>
      <c r="EF160" s="23">
        <f t="shared" ca="1" si="250"/>
        <v>168000</v>
      </c>
      <c r="EG160" s="23">
        <f t="shared" ca="1" si="251"/>
        <v>84000</v>
      </c>
      <c r="EH160" s="23">
        <f t="shared" ca="1" si="232"/>
        <v>60000</v>
      </c>
      <c r="EI160" s="23">
        <f t="shared" ca="1" si="233"/>
        <v>30000</v>
      </c>
      <c r="EJ160" s="23">
        <f t="shared" ca="1" si="246"/>
        <v>60000</v>
      </c>
      <c r="EK160" s="23">
        <f t="shared" ca="1" si="247"/>
        <v>30000</v>
      </c>
      <c r="EL160" s="23">
        <f t="shared" ca="1" si="256"/>
        <v>120000</v>
      </c>
      <c r="EM160" s="23">
        <f t="shared" ca="1" si="257"/>
        <v>60000</v>
      </c>
      <c r="EN160" s="228">
        <f t="shared" ca="1" si="276"/>
        <v>39600</v>
      </c>
      <c r="EO160" s="93">
        <f t="shared" ca="1" si="277"/>
        <v>489600</v>
      </c>
      <c r="EP160" s="93">
        <f t="shared" ca="1" si="278"/>
        <v>921600</v>
      </c>
    </row>
    <row r="161" spans="1:146" x14ac:dyDescent="0.2">
      <c r="A161" s="172">
        <f ca="1">VLOOKUP($D161,Curves!$A$2:$I$1700,9)</f>
        <v>6.1534655870222998E-2</v>
      </c>
      <c r="B161" s="86">
        <f t="shared" ca="1" si="261"/>
        <v>0.46266199969313138</v>
      </c>
      <c r="C161" s="86">
        <f t="shared" si="262"/>
        <v>31</v>
      </c>
      <c r="D161" s="139">
        <v>41548</v>
      </c>
      <c r="E161" s="173">
        <f ca="1">VLOOKUP($D161,Curves!$A$2:$H$1700,2)*$B161</f>
        <v>2.0916949006126471</v>
      </c>
      <c r="F161" s="172">
        <f ca="1">VLOOKUP($D161,Curves!$A$2:$H$1700,3)*$B161</f>
        <v>0.30998353979439802</v>
      </c>
      <c r="G161" s="172">
        <f ca="1">VLOOKUP($D161,Curves!$A$2:$H$1700,7)*$B161</f>
        <v>-8.7905779941694961E-2</v>
      </c>
      <c r="H161" s="172">
        <f ca="1">VLOOKUP($D161,Curves!$A$2:$H$1700,5)*$B161</f>
        <v>4.6266199969313138E-3</v>
      </c>
      <c r="I161" s="172">
        <f ca="1">VLOOKUP($D161,Curves!$A$2:$H$1700,4)*$B161</f>
        <v>0</v>
      </c>
      <c r="J161" s="174">
        <f ca="1">VLOOKUP($D161,Curves!$A$2:$H$1700,8)*$B161</f>
        <v>0</v>
      </c>
      <c r="K161" s="172">
        <f t="shared" ca="1" si="263"/>
        <v>17.687711754594851</v>
      </c>
      <c r="L161" s="140">
        <f ca="1">VLOOKUP($D161,Curves!$N$2:$T$2600,2)*$B161</f>
        <v>31.152929353537282</v>
      </c>
      <c r="M161" s="141">
        <f ca="1">VLOOKUP($D161,Curves!$N$2:$T$2600,3)*$B161</f>
        <v>15.576464676768641</v>
      </c>
      <c r="N161" s="181">
        <f t="shared" ca="1" si="264"/>
        <v>1</v>
      </c>
      <c r="O161" s="182">
        <f t="shared" ca="1" si="265"/>
        <v>0</v>
      </c>
      <c r="P161" s="173">
        <f t="shared" ca="1" si="260"/>
        <v>17.687711754594851</v>
      </c>
      <c r="Q161" s="140">
        <f ca="1">VLOOKUP($D161,Curves!$N$2:$T$2600,4)*$B161</f>
        <v>31.152929353537282</v>
      </c>
      <c r="R161" s="141">
        <f ca="1">VLOOKUP($D161,Curves!$N$2:$T$2600,5)*$B161</f>
        <v>15.576464676768641</v>
      </c>
      <c r="S161" s="181">
        <f t="shared" ca="1" si="266"/>
        <v>1</v>
      </c>
      <c r="T161" s="182">
        <f t="shared" ca="1" si="267"/>
        <v>0</v>
      </c>
      <c r="U161" s="151">
        <f t="shared" ca="1" si="268"/>
        <v>17.028418405032141</v>
      </c>
      <c r="V161" s="151">
        <f t="shared" ca="1" si="269"/>
        <v>17.722411404571837</v>
      </c>
      <c r="W161" s="151">
        <f t="shared" ca="1" si="270"/>
        <v>17.687711754594851</v>
      </c>
      <c r="X161" s="343">
        <f ca="1">VLOOKUP($D161,[2]CurveFetch!$D$8:$S$13000,16,0)*$B161</f>
        <v>31.152929353537282</v>
      </c>
      <c r="Y161" s="141">
        <f ca="1">VLOOKUP($D161,Curves!$N$2:$T$2600,7)*$B161</f>
        <v>15.576464676768641</v>
      </c>
      <c r="Z161" s="200">
        <f t="shared" ca="1" si="271"/>
        <v>1</v>
      </c>
      <c r="AA161" s="181">
        <f t="shared" ca="1" si="272"/>
        <v>0</v>
      </c>
      <c r="AB161" s="181">
        <f t="shared" ca="1" si="273"/>
        <v>1</v>
      </c>
      <c r="AC161" s="181">
        <f t="shared" ca="1" si="273"/>
        <v>1</v>
      </c>
      <c r="AD161" s="181">
        <f t="shared" ca="1" si="274"/>
        <v>1</v>
      </c>
      <c r="AE161" s="182">
        <f t="shared" ca="1" si="275"/>
        <v>0</v>
      </c>
      <c r="AF161" s="23">
        <f t="shared" ca="1" si="301"/>
        <v>5880</v>
      </c>
      <c r="AG161" s="23">
        <f t="shared" ca="1" si="302"/>
        <v>0</v>
      </c>
      <c r="AH161" s="23">
        <f t="shared" ca="1" si="319"/>
        <v>48000</v>
      </c>
      <c r="AI161" s="23">
        <f t="shared" ca="1" si="320"/>
        <v>0</v>
      </c>
      <c r="AJ161" s="23">
        <f t="shared" ca="1" si="331"/>
        <v>54000</v>
      </c>
      <c r="AK161" s="23">
        <f t="shared" ca="1" si="332"/>
        <v>0</v>
      </c>
      <c r="AL161" s="23">
        <f t="shared" ca="1" si="341"/>
        <v>60000</v>
      </c>
      <c r="AM161" s="23">
        <f t="shared" ca="1" si="342"/>
        <v>0</v>
      </c>
      <c r="AN161" s="23">
        <f t="shared" ca="1" si="224"/>
        <v>60000</v>
      </c>
      <c r="AO161" s="23">
        <f t="shared" ca="1" si="225"/>
        <v>0</v>
      </c>
      <c r="AP161" s="23">
        <f t="shared" ca="1" si="343"/>
        <v>86400</v>
      </c>
      <c r="AQ161" s="23">
        <f t="shared" ca="1" si="344"/>
        <v>0</v>
      </c>
      <c r="AR161" s="23">
        <f t="shared" ca="1" si="228"/>
        <v>61200</v>
      </c>
      <c r="AS161" s="23">
        <f t="shared" ca="1" si="229"/>
        <v>0</v>
      </c>
      <c r="AT161" s="23">
        <f t="shared" ca="1" si="248"/>
        <v>132000</v>
      </c>
      <c r="AU161" s="23">
        <f t="shared" ca="1" si="249"/>
        <v>0</v>
      </c>
      <c r="AV161" s="228">
        <f t="shared" ca="1" si="279"/>
        <v>152280</v>
      </c>
      <c r="AW161" s="26">
        <f t="shared" ca="1" si="280"/>
        <v>447480</v>
      </c>
      <c r="AX161" s="228">
        <f t="shared" ca="1" si="281"/>
        <v>507480</v>
      </c>
      <c r="AY161" s="23">
        <f t="shared" ca="1" si="295"/>
        <v>62400</v>
      </c>
      <c r="AZ161" s="23">
        <f t="shared" ca="1" si="296"/>
        <v>0</v>
      </c>
      <c r="BA161" s="23">
        <f t="shared" ca="1" si="303"/>
        <v>60000</v>
      </c>
      <c r="BB161" s="23">
        <f t="shared" ca="1" si="304"/>
        <v>0</v>
      </c>
      <c r="BC161" s="23">
        <f t="shared" ca="1" si="297"/>
        <v>10560</v>
      </c>
      <c r="BD161" s="23">
        <f t="shared" ca="1" si="298"/>
        <v>0</v>
      </c>
      <c r="BE161" s="23">
        <f t="shared" ca="1" si="305"/>
        <v>6120</v>
      </c>
      <c r="BF161" s="23">
        <f t="shared" ca="1" si="306"/>
        <v>0</v>
      </c>
      <c r="BG161" s="23">
        <f t="shared" ca="1" si="311"/>
        <v>20400</v>
      </c>
      <c r="BH161" s="23">
        <f t="shared" ca="1" si="312"/>
        <v>0</v>
      </c>
      <c r="BI161" s="23">
        <f t="shared" ca="1" si="327"/>
        <v>105600</v>
      </c>
      <c r="BJ161" s="23">
        <f t="shared" ca="1" si="328"/>
        <v>0</v>
      </c>
      <c r="BK161" s="23">
        <f t="shared" ca="1" si="329"/>
        <v>127200</v>
      </c>
      <c r="BL161" s="23">
        <f t="shared" ca="1" si="330"/>
        <v>0</v>
      </c>
      <c r="BM161" s="23">
        <f t="shared" ca="1" si="333"/>
        <v>60000</v>
      </c>
      <c r="BN161" s="23">
        <f t="shared" ca="1" si="334"/>
        <v>0</v>
      </c>
      <c r="BO161" s="23">
        <f t="shared" ca="1" si="226"/>
        <v>63600</v>
      </c>
      <c r="BP161" s="23">
        <f t="shared" ca="1" si="227"/>
        <v>0</v>
      </c>
      <c r="BQ161" s="23">
        <f t="shared" ca="1" si="236"/>
        <v>62400</v>
      </c>
      <c r="BR161" s="23">
        <f t="shared" ca="1" si="237"/>
        <v>0</v>
      </c>
      <c r="BS161" s="23">
        <f t="shared" ca="1" si="252"/>
        <v>132000</v>
      </c>
      <c r="BT161" s="23">
        <f t="shared" ca="1" si="253"/>
        <v>0</v>
      </c>
      <c r="BU161" s="23">
        <f t="shared" ca="1" si="254"/>
        <v>120000</v>
      </c>
      <c r="BV161" s="23">
        <f t="shared" ca="1" si="255"/>
        <v>0</v>
      </c>
      <c r="BW161" s="389">
        <f t="shared" ca="1" si="282"/>
        <v>371880</v>
      </c>
      <c r="BX161" s="224">
        <f t="shared" ca="1" si="283"/>
        <v>623880</v>
      </c>
      <c r="BY161" s="93">
        <f t="shared" ca="1" si="284"/>
        <v>830280</v>
      </c>
      <c r="BZ161" s="23">
        <f t="shared" ca="1" si="309"/>
        <v>125760</v>
      </c>
      <c r="CA161" s="23">
        <f t="shared" ca="1" si="310"/>
        <v>0</v>
      </c>
      <c r="CB161" s="23">
        <f t="shared" ca="1" si="335"/>
        <v>115200</v>
      </c>
      <c r="CC161" s="23">
        <f t="shared" ca="1" si="336"/>
        <v>0</v>
      </c>
      <c r="CD161" s="23">
        <f t="shared" ca="1" si="240"/>
        <v>120000</v>
      </c>
      <c r="CE161" s="23">
        <f t="shared" ca="1" si="241"/>
        <v>0</v>
      </c>
      <c r="CF161" s="228">
        <f t="shared" ca="1" si="285"/>
        <v>125760</v>
      </c>
      <c r="CG161" s="224">
        <f t="shared" ca="1" si="286"/>
        <v>240960</v>
      </c>
      <c r="CH161" s="228">
        <f t="shared" ca="1" si="287"/>
        <v>360960</v>
      </c>
      <c r="CI161" s="23">
        <f t="shared" ca="1" si="288"/>
        <v>65400</v>
      </c>
      <c r="CJ161" s="23">
        <f t="shared" ca="1" si="289"/>
        <v>32700</v>
      </c>
      <c r="CK161" s="23">
        <f t="shared" ca="1" si="293"/>
        <v>62400</v>
      </c>
      <c r="CL161" s="23">
        <f t="shared" ca="1" si="294"/>
        <v>31200</v>
      </c>
      <c r="CM161" s="23">
        <f t="shared" ca="1" si="299"/>
        <v>60000</v>
      </c>
      <c r="CN161" s="23">
        <f t="shared" ca="1" si="300"/>
        <v>30000</v>
      </c>
      <c r="CO161" s="23">
        <f t="shared" ca="1" si="307"/>
        <v>8400</v>
      </c>
      <c r="CP161" s="23">
        <f t="shared" ca="1" si="308"/>
        <v>4200</v>
      </c>
      <c r="CQ161" s="23">
        <f t="shared" ca="1" si="313"/>
        <v>27000</v>
      </c>
      <c r="CR161" s="23">
        <f t="shared" ca="1" si="314"/>
        <v>13500</v>
      </c>
      <c r="CS161" s="23">
        <f t="shared" ca="1" si="315"/>
        <v>15600</v>
      </c>
      <c r="CT161" s="23">
        <f t="shared" ca="1" si="316"/>
        <v>7800</v>
      </c>
      <c r="CU161" s="23">
        <f t="shared" ca="1" si="321"/>
        <v>42000</v>
      </c>
      <c r="CV161" s="23">
        <f t="shared" ca="1" si="322"/>
        <v>21000</v>
      </c>
      <c r="CW161" s="23">
        <f t="shared" ca="1" si="234"/>
        <v>63600</v>
      </c>
      <c r="CX161" s="23">
        <f t="shared" ca="1" si="235"/>
        <v>31800</v>
      </c>
      <c r="CY161" s="23">
        <f t="shared" ca="1" si="323"/>
        <v>72000</v>
      </c>
      <c r="CZ161" s="23">
        <f t="shared" ca="1" si="324"/>
        <v>36000</v>
      </c>
      <c r="DA161" s="23">
        <f t="shared" ca="1" si="337"/>
        <v>99000</v>
      </c>
      <c r="DB161" s="23">
        <f t="shared" ca="1" si="338"/>
        <v>49500</v>
      </c>
      <c r="DC161" s="23"/>
      <c r="DD161" s="23"/>
      <c r="DE161" s="23">
        <f t="shared" ca="1" si="339"/>
        <v>240000</v>
      </c>
      <c r="DF161" s="23">
        <f t="shared" ca="1" si="340"/>
        <v>120000</v>
      </c>
      <c r="DG161" s="23">
        <f t="shared" ca="1" si="345"/>
        <v>120000</v>
      </c>
      <c r="DH161" s="23">
        <f t="shared" ca="1" si="346"/>
        <v>60000</v>
      </c>
      <c r="DI161" s="23">
        <f t="shared" ca="1" si="230"/>
        <v>127200</v>
      </c>
      <c r="DJ161" s="23">
        <f t="shared" ca="1" si="231"/>
        <v>63600</v>
      </c>
      <c r="DK161" s="23">
        <f t="shared" ca="1" si="238"/>
        <v>63600</v>
      </c>
      <c r="DL161" s="23">
        <f t="shared" ca="1" si="239"/>
        <v>31800</v>
      </c>
      <c r="DM161" s="23">
        <f t="shared" ca="1" si="242"/>
        <v>150000</v>
      </c>
      <c r="DN161" s="23">
        <f t="shared" ca="1" si="243"/>
        <v>75000</v>
      </c>
      <c r="DO161" s="23">
        <f t="shared" ca="1" si="244"/>
        <v>66000</v>
      </c>
      <c r="DP161" s="23">
        <f t="shared" ca="1" si="245"/>
        <v>33000</v>
      </c>
      <c r="DQ161" s="23">
        <f t="shared" ca="1" si="258"/>
        <v>129600</v>
      </c>
      <c r="DR161" s="23">
        <f t="shared" ca="1" si="259"/>
        <v>64800</v>
      </c>
      <c r="DS161" s="228">
        <f t="shared" ca="1" si="290"/>
        <v>610200</v>
      </c>
      <c r="DT161" s="93">
        <f t="shared" ca="1" si="291"/>
        <v>1450800</v>
      </c>
      <c r="DU161" s="228">
        <f t="shared" ca="1" si="292"/>
        <v>2117700</v>
      </c>
      <c r="DZ161" s="23">
        <f t="shared" ca="1" si="317"/>
        <v>60000</v>
      </c>
      <c r="EA161" s="23">
        <f t="shared" ca="1" si="318"/>
        <v>30000</v>
      </c>
      <c r="EB161" s="23">
        <f t="shared" ca="1" si="325"/>
        <v>26400</v>
      </c>
      <c r="EC161" s="23">
        <f t="shared" ca="1" si="326"/>
        <v>13200</v>
      </c>
      <c r="ED161" s="23">
        <f t="shared" ca="1" si="347"/>
        <v>120000</v>
      </c>
      <c r="EE161" s="23">
        <f t="shared" ca="1" si="348"/>
        <v>60000</v>
      </c>
      <c r="EF161" s="23">
        <f t="shared" ca="1" si="250"/>
        <v>168000</v>
      </c>
      <c r="EG161" s="23">
        <f t="shared" ca="1" si="251"/>
        <v>84000</v>
      </c>
      <c r="EH161" s="23">
        <f t="shared" ca="1" si="232"/>
        <v>60000</v>
      </c>
      <c r="EI161" s="23">
        <f t="shared" ca="1" si="233"/>
        <v>30000</v>
      </c>
      <c r="EJ161" s="23">
        <f t="shared" ca="1" si="246"/>
        <v>60000</v>
      </c>
      <c r="EK161" s="23">
        <f t="shared" ca="1" si="247"/>
        <v>30000</v>
      </c>
      <c r="EL161" s="23">
        <f t="shared" ca="1" si="256"/>
        <v>120000</v>
      </c>
      <c r="EM161" s="23">
        <f t="shared" ca="1" si="257"/>
        <v>60000</v>
      </c>
      <c r="EN161" s="228">
        <f t="shared" ca="1" si="276"/>
        <v>39600</v>
      </c>
      <c r="EO161" s="93">
        <f t="shared" ca="1" si="277"/>
        <v>489600</v>
      </c>
      <c r="EP161" s="93">
        <f t="shared" ca="1" si="278"/>
        <v>921600</v>
      </c>
    </row>
    <row r="162" spans="1:146" x14ac:dyDescent="0.2">
      <c r="A162" s="172">
        <f ca="1">VLOOKUP($D162,Curves!$A$2:$I$1700,9)</f>
        <v>6.1561310644522999E-2</v>
      </c>
      <c r="B162" s="86">
        <f t="shared" ca="1" si="261"/>
        <v>0.46013585936816698</v>
      </c>
      <c r="C162" s="86">
        <f t="shared" si="262"/>
        <v>30</v>
      </c>
      <c r="D162" s="139">
        <v>41579</v>
      </c>
      <c r="E162" s="173">
        <f ca="1">VLOOKUP($D162,Curves!$A$2:$H$1700,2)*$B162</f>
        <v>2.1446932405150263</v>
      </c>
      <c r="F162" s="172">
        <f ca="1">VLOOKUP($D162,Curves!$A$2:$H$1700,3)*$B162</f>
        <v>5.5216303124180036E-2</v>
      </c>
      <c r="G162" s="172">
        <f ca="1">VLOOKUP($D162,Curves!$A$2:$H$1700,7)*$B162</f>
        <v>-8.7425813279951733E-2</v>
      </c>
      <c r="H162" s="172">
        <f ca="1">VLOOKUP($D162,Curves!$A$2:$H$1700,5)*$B162</f>
        <v>4.6013585936816696E-3</v>
      </c>
      <c r="I162" s="172">
        <f ca="1">VLOOKUP($D162,Curves!$A$2:$H$1700,4)*$B162</f>
        <v>0</v>
      </c>
      <c r="J162" s="174">
        <f ca="1">VLOOKUP($D162,Curves!$A$2:$H$1700,8)*$B162</f>
        <v>0</v>
      </c>
      <c r="K162" s="172">
        <f t="shared" ca="1" si="263"/>
        <v>18.085199303862698</v>
      </c>
      <c r="L162" s="140">
        <f ca="1">VLOOKUP($D162,Curves!$N$2:$T$2600,2)*$B162</f>
        <v>17.178758187237083</v>
      </c>
      <c r="M162" s="141">
        <f ca="1">VLOOKUP($D162,Curves!$N$2:$T$2600,3)*$B162</f>
        <v>8.5893790936185415</v>
      </c>
      <c r="N162" s="181">
        <f t="shared" ca="1" si="264"/>
        <v>0</v>
      </c>
      <c r="O162" s="182">
        <f t="shared" ca="1" si="265"/>
        <v>0</v>
      </c>
      <c r="P162" s="173">
        <f t="shared" ca="1" si="260"/>
        <v>18.085199303862698</v>
      </c>
      <c r="Q162" s="140">
        <f ca="1">VLOOKUP($D162,Curves!$N$2:$T$2600,4)*$B162</f>
        <v>17.178758187237083</v>
      </c>
      <c r="R162" s="141">
        <f ca="1">VLOOKUP($D162,Curves!$N$2:$T$2600,5)*$B162</f>
        <v>8.5893790936185415</v>
      </c>
      <c r="S162" s="181">
        <f t="shared" ca="1" si="266"/>
        <v>0</v>
      </c>
      <c r="T162" s="182">
        <f t="shared" ca="1" si="267"/>
        <v>0</v>
      </c>
      <c r="U162" s="151">
        <f t="shared" ca="1" si="268"/>
        <v>17.429505704263057</v>
      </c>
      <c r="V162" s="151">
        <f t="shared" ca="1" si="269"/>
        <v>18.119709493315309</v>
      </c>
      <c r="W162" s="151">
        <f t="shared" ca="1" si="270"/>
        <v>18.085199303862698</v>
      </c>
      <c r="X162" s="343">
        <f ca="1">VLOOKUP($D162,[2]CurveFetch!$D$8:$S$13000,16,0)*$B162</f>
        <v>17.178758187237083</v>
      </c>
      <c r="Y162" s="141">
        <f ca="1">VLOOKUP($D162,Curves!$N$2:$T$2600,7)*$B162</f>
        <v>8.5893790936185415</v>
      </c>
      <c r="Z162" s="200">
        <f t="shared" ca="1" si="271"/>
        <v>0</v>
      </c>
      <c r="AA162" s="181">
        <f t="shared" ca="1" si="272"/>
        <v>0</v>
      </c>
      <c r="AB162" s="181">
        <f t="shared" ca="1" si="273"/>
        <v>0</v>
      </c>
      <c r="AC162" s="181">
        <f t="shared" ca="1" si="273"/>
        <v>0</v>
      </c>
      <c r="AD162" s="181">
        <f t="shared" ca="1" si="274"/>
        <v>0</v>
      </c>
      <c r="AE162" s="182">
        <f t="shared" ca="1" si="275"/>
        <v>0</v>
      </c>
      <c r="AF162" s="23">
        <f t="shared" ca="1" si="301"/>
        <v>0</v>
      </c>
      <c r="AG162" s="23">
        <f t="shared" ca="1" si="302"/>
        <v>0</v>
      </c>
      <c r="AH162" s="23">
        <f t="shared" ca="1" si="319"/>
        <v>0</v>
      </c>
      <c r="AI162" s="23">
        <f t="shared" ca="1" si="320"/>
        <v>0</v>
      </c>
      <c r="AJ162" s="23">
        <f t="shared" ca="1" si="331"/>
        <v>0</v>
      </c>
      <c r="AK162" s="23">
        <f t="shared" ca="1" si="332"/>
        <v>0</v>
      </c>
      <c r="AL162" s="23">
        <f t="shared" ca="1" si="341"/>
        <v>0</v>
      </c>
      <c r="AM162" s="23">
        <f t="shared" ca="1" si="342"/>
        <v>0</v>
      </c>
      <c r="AN162" s="23">
        <f t="shared" ref="AN162:AN225" ca="1" si="349">$AN$7*$J$2*$J$5*$N162</f>
        <v>0</v>
      </c>
      <c r="AO162" s="23">
        <f t="shared" ref="AO162:AO225" ca="1" si="350">$AN$7*$J$3*$J$5*$O162</f>
        <v>0</v>
      </c>
      <c r="AP162" s="23">
        <f t="shared" ca="1" si="343"/>
        <v>0</v>
      </c>
      <c r="AQ162" s="23">
        <f t="shared" ca="1" si="344"/>
        <v>0</v>
      </c>
      <c r="AR162" s="23">
        <f t="shared" ca="1" si="228"/>
        <v>0</v>
      </c>
      <c r="AS162" s="23">
        <f t="shared" ca="1" si="229"/>
        <v>0</v>
      </c>
      <c r="AT162" s="23">
        <f t="shared" ca="1" si="248"/>
        <v>0</v>
      </c>
      <c r="AU162" s="23">
        <f t="shared" ca="1" si="249"/>
        <v>0</v>
      </c>
      <c r="AV162" s="228">
        <f t="shared" ca="1" si="279"/>
        <v>0</v>
      </c>
      <c r="AW162" s="26">
        <f t="shared" ca="1" si="280"/>
        <v>0</v>
      </c>
      <c r="AX162" s="228">
        <f t="shared" ca="1" si="281"/>
        <v>0</v>
      </c>
      <c r="AY162" s="23">
        <f t="shared" ca="1" si="295"/>
        <v>0</v>
      </c>
      <c r="AZ162" s="23">
        <f t="shared" ca="1" si="296"/>
        <v>0</v>
      </c>
      <c r="BA162" s="23">
        <f t="shared" ca="1" si="303"/>
        <v>0</v>
      </c>
      <c r="BB162" s="23">
        <f t="shared" ca="1" si="304"/>
        <v>0</v>
      </c>
      <c r="BC162" s="23">
        <f t="shared" ca="1" si="297"/>
        <v>0</v>
      </c>
      <c r="BD162" s="23">
        <f t="shared" ca="1" si="298"/>
        <v>0</v>
      </c>
      <c r="BE162" s="23">
        <f t="shared" ca="1" si="305"/>
        <v>0</v>
      </c>
      <c r="BF162" s="23">
        <f t="shared" ca="1" si="306"/>
        <v>0</v>
      </c>
      <c r="BG162" s="23">
        <f t="shared" ca="1" si="311"/>
        <v>0</v>
      </c>
      <c r="BH162" s="23">
        <f t="shared" ca="1" si="312"/>
        <v>0</v>
      </c>
      <c r="BI162" s="23">
        <f t="shared" ca="1" si="327"/>
        <v>0</v>
      </c>
      <c r="BJ162" s="23">
        <f t="shared" ca="1" si="328"/>
        <v>0</v>
      </c>
      <c r="BK162" s="23">
        <f t="shared" ca="1" si="329"/>
        <v>0</v>
      </c>
      <c r="BL162" s="23">
        <f t="shared" ca="1" si="330"/>
        <v>0</v>
      </c>
      <c r="BM162" s="23">
        <f t="shared" ca="1" si="333"/>
        <v>0</v>
      </c>
      <c r="BN162" s="23">
        <f t="shared" ca="1" si="334"/>
        <v>0</v>
      </c>
      <c r="BO162" s="23">
        <f t="shared" ca="1" si="226"/>
        <v>0</v>
      </c>
      <c r="BP162" s="23">
        <f t="shared" ca="1" si="227"/>
        <v>0</v>
      </c>
      <c r="BQ162" s="23">
        <f t="shared" ca="1" si="236"/>
        <v>0</v>
      </c>
      <c r="BR162" s="23">
        <f t="shared" ca="1" si="237"/>
        <v>0</v>
      </c>
      <c r="BS162" s="23">
        <f t="shared" ca="1" si="252"/>
        <v>0</v>
      </c>
      <c r="BT162" s="23">
        <f t="shared" ca="1" si="253"/>
        <v>0</v>
      </c>
      <c r="BU162" s="23">
        <f t="shared" ca="1" si="254"/>
        <v>0</v>
      </c>
      <c r="BV162" s="23">
        <f t="shared" ca="1" si="255"/>
        <v>0</v>
      </c>
      <c r="BW162" s="389">
        <f t="shared" ca="1" si="282"/>
        <v>0</v>
      </c>
      <c r="BX162" s="224">
        <f t="shared" ca="1" si="283"/>
        <v>0</v>
      </c>
      <c r="BY162" s="93">
        <f t="shared" ca="1" si="284"/>
        <v>0</v>
      </c>
      <c r="BZ162" s="23">
        <f t="shared" ca="1" si="309"/>
        <v>0</v>
      </c>
      <c r="CA162" s="23">
        <f t="shared" ca="1" si="310"/>
        <v>0</v>
      </c>
      <c r="CB162" s="23">
        <f t="shared" ca="1" si="335"/>
        <v>0</v>
      </c>
      <c r="CC162" s="23">
        <f t="shared" ca="1" si="336"/>
        <v>0</v>
      </c>
      <c r="CD162" s="23">
        <f t="shared" ca="1" si="240"/>
        <v>0</v>
      </c>
      <c r="CE162" s="23">
        <f t="shared" ca="1" si="241"/>
        <v>0</v>
      </c>
      <c r="CF162" s="228">
        <f t="shared" ca="1" si="285"/>
        <v>0</v>
      </c>
      <c r="CG162" s="224">
        <f t="shared" ca="1" si="286"/>
        <v>0</v>
      </c>
      <c r="CH162" s="228">
        <f t="shared" ca="1" si="287"/>
        <v>0</v>
      </c>
      <c r="CI162" s="23">
        <f t="shared" ca="1" si="288"/>
        <v>0</v>
      </c>
      <c r="CJ162" s="23">
        <f t="shared" ca="1" si="289"/>
        <v>0</v>
      </c>
      <c r="CK162" s="23">
        <f t="shared" ca="1" si="293"/>
        <v>0</v>
      </c>
      <c r="CL162" s="23">
        <f t="shared" ca="1" si="294"/>
        <v>0</v>
      </c>
      <c r="CM162" s="23">
        <f t="shared" ca="1" si="299"/>
        <v>0</v>
      </c>
      <c r="CN162" s="23">
        <f t="shared" ca="1" si="300"/>
        <v>0</v>
      </c>
      <c r="CO162" s="23">
        <f t="shared" ca="1" si="307"/>
        <v>0</v>
      </c>
      <c r="CP162" s="23">
        <f t="shared" ca="1" si="308"/>
        <v>0</v>
      </c>
      <c r="CQ162" s="23">
        <f t="shared" ca="1" si="313"/>
        <v>0</v>
      </c>
      <c r="CR162" s="23">
        <f t="shared" ca="1" si="314"/>
        <v>0</v>
      </c>
      <c r="CS162" s="23">
        <f t="shared" ca="1" si="315"/>
        <v>0</v>
      </c>
      <c r="CT162" s="23">
        <f t="shared" ca="1" si="316"/>
        <v>0</v>
      </c>
      <c r="CU162" s="23">
        <f t="shared" ca="1" si="321"/>
        <v>0</v>
      </c>
      <c r="CV162" s="23">
        <f t="shared" ca="1" si="322"/>
        <v>0</v>
      </c>
      <c r="CW162" s="23">
        <f t="shared" ca="1" si="234"/>
        <v>0</v>
      </c>
      <c r="CX162" s="23">
        <f t="shared" ca="1" si="235"/>
        <v>0</v>
      </c>
      <c r="CY162" s="23">
        <f t="shared" ca="1" si="323"/>
        <v>0</v>
      </c>
      <c r="CZ162" s="23">
        <f t="shared" ca="1" si="324"/>
        <v>0</v>
      </c>
      <c r="DA162" s="23">
        <f t="shared" ca="1" si="337"/>
        <v>0</v>
      </c>
      <c r="DB162" s="23">
        <f t="shared" ca="1" si="338"/>
        <v>0</v>
      </c>
      <c r="DC162" s="23"/>
      <c r="DD162" s="23"/>
      <c r="DE162" s="23">
        <f t="shared" ca="1" si="339"/>
        <v>0</v>
      </c>
      <c r="DF162" s="23">
        <f t="shared" ca="1" si="340"/>
        <v>0</v>
      </c>
      <c r="DG162" s="23">
        <f t="shared" ca="1" si="345"/>
        <v>0</v>
      </c>
      <c r="DH162" s="23">
        <f t="shared" ca="1" si="346"/>
        <v>0</v>
      </c>
      <c r="DI162" s="23">
        <f t="shared" ca="1" si="230"/>
        <v>0</v>
      </c>
      <c r="DJ162" s="23">
        <f t="shared" ca="1" si="231"/>
        <v>0</v>
      </c>
      <c r="DK162" s="23">
        <f t="shared" ca="1" si="238"/>
        <v>0</v>
      </c>
      <c r="DL162" s="23">
        <f t="shared" ca="1" si="239"/>
        <v>0</v>
      </c>
      <c r="DM162" s="23">
        <f t="shared" ca="1" si="242"/>
        <v>0</v>
      </c>
      <c r="DN162" s="23">
        <f t="shared" ca="1" si="243"/>
        <v>0</v>
      </c>
      <c r="DO162" s="23">
        <f t="shared" ca="1" si="244"/>
        <v>0</v>
      </c>
      <c r="DP162" s="23">
        <f t="shared" ca="1" si="245"/>
        <v>0</v>
      </c>
      <c r="DQ162" s="23">
        <f t="shared" ca="1" si="258"/>
        <v>0</v>
      </c>
      <c r="DR162" s="23">
        <f t="shared" ca="1" si="259"/>
        <v>0</v>
      </c>
      <c r="DS162" s="228">
        <f t="shared" ca="1" si="290"/>
        <v>0</v>
      </c>
      <c r="DT162" s="93">
        <f t="shared" ca="1" si="291"/>
        <v>0</v>
      </c>
      <c r="DU162" s="228">
        <f t="shared" ca="1" si="292"/>
        <v>0</v>
      </c>
      <c r="DZ162" s="23">
        <f t="shared" ca="1" si="317"/>
        <v>0</v>
      </c>
      <c r="EA162" s="23">
        <f t="shared" ca="1" si="318"/>
        <v>0</v>
      </c>
      <c r="EB162" s="23">
        <f t="shared" ca="1" si="325"/>
        <v>0</v>
      </c>
      <c r="EC162" s="23">
        <f t="shared" ca="1" si="326"/>
        <v>0</v>
      </c>
      <c r="ED162" s="23">
        <f t="shared" ca="1" si="347"/>
        <v>0</v>
      </c>
      <c r="EE162" s="23">
        <f t="shared" ca="1" si="348"/>
        <v>0</v>
      </c>
      <c r="EF162" s="23">
        <f t="shared" ca="1" si="250"/>
        <v>0</v>
      </c>
      <c r="EG162" s="23">
        <f t="shared" ca="1" si="251"/>
        <v>0</v>
      </c>
      <c r="EH162" s="23">
        <f t="shared" ca="1" si="232"/>
        <v>0</v>
      </c>
      <c r="EI162" s="23">
        <f t="shared" ca="1" si="233"/>
        <v>0</v>
      </c>
      <c r="EJ162" s="23">
        <f t="shared" ca="1" si="246"/>
        <v>0</v>
      </c>
      <c r="EK162" s="23">
        <f t="shared" ca="1" si="247"/>
        <v>0</v>
      </c>
      <c r="EL162" s="23">
        <f t="shared" ca="1" si="256"/>
        <v>0</v>
      </c>
      <c r="EM162" s="23">
        <f t="shared" ca="1" si="257"/>
        <v>0</v>
      </c>
      <c r="EN162" s="228">
        <f t="shared" ca="1" si="276"/>
        <v>0</v>
      </c>
      <c r="EO162" s="93">
        <f t="shared" ca="1" si="277"/>
        <v>0</v>
      </c>
      <c r="EP162" s="93">
        <f t="shared" ca="1" si="278"/>
        <v>0</v>
      </c>
    </row>
    <row r="163" spans="1:146" x14ac:dyDescent="0.2">
      <c r="A163" s="172">
        <f ca="1">VLOOKUP($D163,Curves!$A$2:$I$1700,9)</f>
        <v>6.1587105587618998E-2</v>
      </c>
      <c r="B163" s="86">
        <f t="shared" ca="1" si="261"/>
        <v>0.45770242972011416</v>
      </c>
      <c r="C163" s="86">
        <f t="shared" si="262"/>
        <v>31</v>
      </c>
      <c r="D163" s="139">
        <v>41609</v>
      </c>
      <c r="E163" s="173">
        <f ca="1">VLOOKUP($D163,Curves!$A$2:$H$1700,2)*$B163</f>
        <v>2.1905638286404661</v>
      </c>
      <c r="F163" s="172">
        <f ca="1">VLOOKUP($D163,Curves!$A$2:$H$1700,3)*$B163</f>
        <v>5.4924291566413694E-2</v>
      </c>
      <c r="G163" s="172">
        <f ca="1">VLOOKUP($D163,Curves!$A$2:$H$1700,7)*$B163</f>
        <v>-8.6963461646821685E-2</v>
      </c>
      <c r="H163" s="172">
        <f ca="1">VLOOKUP($D163,Curves!$A$2:$H$1700,5)*$B163</f>
        <v>4.577024297201142E-3</v>
      </c>
      <c r="I163" s="172">
        <f ca="1">VLOOKUP($D163,Curves!$A$2:$H$1700,4)*$B163</f>
        <v>0</v>
      </c>
      <c r="J163" s="174">
        <f ca="1">VLOOKUP($D163,Curves!$A$2:$H$1700,8)*$B163</f>
        <v>0</v>
      </c>
      <c r="K163" s="172">
        <f t="shared" ca="1" si="263"/>
        <v>18.429228714803497</v>
      </c>
      <c r="L163" s="140">
        <f ca="1">VLOOKUP($D163,Curves!$N$2:$T$2600,2)*$B163</f>
        <v>10.222371835612002</v>
      </c>
      <c r="M163" s="141">
        <f ca="1">VLOOKUP($D163,Curves!$N$2:$T$2600,3)*$B163</f>
        <v>5.1111859178060008</v>
      </c>
      <c r="N163" s="181">
        <f t="shared" ca="1" si="264"/>
        <v>0</v>
      </c>
      <c r="O163" s="182">
        <f t="shared" ca="1" si="265"/>
        <v>0</v>
      </c>
      <c r="P163" s="173">
        <f t="shared" ca="1" si="260"/>
        <v>18.429228714803497</v>
      </c>
      <c r="Q163" s="140">
        <f ca="1">VLOOKUP($D163,Curves!$N$2:$T$2600,4)*$B163</f>
        <v>10.222371835612002</v>
      </c>
      <c r="R163" s="141">
        <f ca="1">VLOOKUP($D163,Curves!$N$2:$T$2600,5)*$B163</f>
        <v>5.1111859178060008</v>
      </c>
      <c r="S163" s="181">
        <f t="shared" ca="1" si="266"/>
        <v>0</v>
      </c>
      <c r="T163" s="182">
        <f t="shared" ca="1" si="267"/>
        <v>0</v>
      </c>
      <c r="U163" s="151">
        <f t="shared" ca="1" si="268"/>
        <v>17.777002752452333</v>
      </c>
      <c r="V163" s="151">
        <f t="shared" ca="1" si="269"/>
        <v>18.463556397032502</v>
      </c>
      <c r="W163" s="151">
        <f t="shared" ca="1" si="270"/>
        <v>18.429228714803497</v>
      </c>
      <c r="X163" s="343">
        <f ca="1">VLOOKUP($D163,[2]CurveFetch!$D$8:$S$13000,16,0)*$B163</f>
        <v>10.222371835612002</v>
      </c>
      <c r="Y163" s="141">
        <f ca="1">VLOOKUP($D163,Curves!$N$2:$T$2600,7)*$B163</f>
        <v>5.1111859178060008</v>
      </c>
      <c r="Z163" s="200">
        <f t="shared" ca="1" si="271"/>
        <v>0</v>
      </c>
      <c r="AA163" s="181">
        <f t="shared" ca="1" si="272"/>
        <v>0</v>
      </c>
      <c r="AB163" s="181">
        <f t="shared" ca="1" si="273"/>
        <v>0</v>
      </c>
      <c r="AC163" s="181">
        <f t="shared" ca="1" si="273"/>
        <v>0</v>
      </c>
      <c r="AD163" s="181">
        <f t="shared" ca="1" si="274"/>
        <v>0</v>
      </c>
      <c r="AE163" s="182">
        <f t="shared" ca="1" si="275"/>
        <v>0</v>
      </c>
      <c r="AF163" s="23">
        <f t="shared" ca="1" si="301"/>
        <v>0</v>
      </c>
      <c r="AG163" s="23">
        <f t="shared" ca="1" si="302"/>
        <v>0</v>
      </c>
      <c r="AH163" s="23">
        <f t="shared" ca="1" si="319"/>
        <v>0</v>
      </c>
      <c r="AI163" s="23">
        <f t="shared" ca="1" si="320"/>
        <v>0</v>
      </c>
      <c r="AJ163" s="23">
        <f t="shared" ca="1" si="331"/>
        <v>0</v>
      </c>
      <c r="AK163" s="23">
        <f t="shared" ca="1" si="332"/>
        <v>0</v>
      </c>
      <c r="AL163" s="23">
        <f t="shared" ca="1" si="341"/>
        <v>0</v>
      </c>
      <c r="AM163" s="23">
        <f t="shared" ca="1" si="342"/>
        <v>0</v>
      </c>
      <c r="AN163" s="23">
        <f t="shared" ca="1" si="349"/>
        <v>0</v>
      </c>
      <c r="AO163" s="23">
        <f t="shared" ca="1" si="350"/>
        <v>0</v>
      </c>
      <c r="AP163" s="23">
        <f t="shared" ca="1" si="343"/>
        <v>0</v>
      </c>
      <c r="AQ163" s="23">
        <f t="shared" ca="1" si="344"/>
        <v>0</v>
      </c>
      <c r="AR163" s="23">
        <f t="shared" ca="1" si="228"/>
        <v>0</v>
      </c>
      <c r="AS163" s="23">
        <f t="shared" ca="1" si="229"/>
        <v>0</v>
      </c>
      <c r="AT163" s="23">
        <f t="shared" ca="1" si="248"/>
        <v>0</v>
      </c>
      <c r="AU163" s="23">
        <f t="shared" ca="1" si="249"/>
        <v>0</v>
      </c>
      <c r="AV163" s="228">
        <f t="shared" ca="1" si="279"/>
        <v>0</v>
      </c>
      <c r="AW163" s="26">
        <f t="shared" ca="1" si="280"/>
        <v>0</v>
      </c>
      <c r="AX163" s="228">
        <f t="shared" ca="1" si="281"/>
        <v>0</v>
      </c>
      <c r="AY163" s="23">
        <f t="shared" ca="1" si="295"/>
        <v>0</v>
      </c>
      <c r="AZ163" s="23">
        <f t="shared" ca="1" si="296"/>
        <v>0</v>
      </c>
      <c r="BA163" s="23">
        <f t="shared" ca="1" si="303"/>
        <v>0</v>
      </c>
      <c r="BB163" s="23">
        <f t="shared" ca="1" si="304"/>
        <v>0</v>
      </c>
      <c r="BC163" s="23">
        <f t="shared" ca="1" si="297"/>
        <v>0</v>
      </c>
      <c r="BD163" s="23">
        <f t="shared" ca="1" si="298"/>
        <v>0</v>
      </c>
      <c r="BE163" s="23">
        <f t="shared" ca="1" si="305"/>
        <v>0</v>
      </c>
      <c r="BF163" s="23">
        <f t="shared" ca="1" si="306"/>
        <v>0</v>
      </c>
      <c r="BG163" s="23">
        <f t="shared" ca="1" si="311"/>
        <v>0</v>
      </c>
      <c r="BH163" s="23">
        <f t="shared" ca="1" si="312"/>
        <v>0</v>
      </c>
      <c r="BI163" s="23">
        <f t="shared" ca="1" si="327"/>
        <v>0</v>
      </c>
      <c r="BJ163" s="23">
        <f t="shared" ca="1" si="328"/>
        <v>0</v>
      </c>
      <c r="BK163" s="23">
        <f t="shared" ca="1" si="329"/>
        <v>0</v>
      </c>
      <c r="BL163" s="23">
        <f t="shared" ca="1" si="330"/>
        <v>0</v>
      </c>
      <c r="BM163" s="23">
        <f t="shared" ca="1" si="333"/>
        <v>0</v>
      </c>
      <c r="BN163" s="23">
        <f t="shared" ca="1" si="334"/>
        <v>0</v>
      </c>
      <c r="BO163" s="23">
        <f t="shared" ref="BO163:BO226" ca="1" si="351">$BO$7*$J$2*$J$5*$S163</f>
        <v>0</v>
      </c>
      <c r="BP163" s="23">
        <f t="shared" ref="BP163:BP226" ca="1" si="352">$BO$7*$J$3*$J$5*$T163</f>
        <v>0</v>
      </c>
      <c r="BQ163" s="23">
        <f t="shared" ca="1" si="236"/>
        <v>0</v>
      </c>
      <c r="BR163" s="23">
        <f t="shared" ca="1" si="237"/>
        <v>0</v>
      </c>
      <c r="BS163" s="23">
        <f t="shared" ca="1" si="252"/>
        <v>0</v>
      </c>
      <c r="BT163" s="23">
        <f t="shared" ca="1" si="253"/>
        <v>0</v>
      </c>
      <c r="BU163" s="23">
        <f t="shared" ca="1" si="254"/>
        <v>0</v>
      </c>
      <c r="BV163" s="23">
        <f t="shared" ca="1" si="255"/>
        <v>0</v>
      </c>
      <c r="BW163" s="389">
        <f t="shared" ca="1" si="282"/>
        <v>0</v>
      </c>
      <c r="BX163" s="224">
        <f t="shared" ca="1" si="283"/>
        <v>0</v>
      </c>
      <c r="BY163" s="93">
        <f t="shared" ca="1" si="284"/>
        <v>0</v>
      </c>
      <c r="BZ163" s="23">
        <f t="shared" ca="1" si="309"/>
        <v>0</v>
      </c>
      <c r="CA163" s="23">
        <f t="shared" ca="1" si="310"/>
        <v>0</v>
      </c>
      <c r="CB163" s="23">
        <f t="shared" ca="1" si="335"/>
        <v>0</v>
      </c>
      <c r="CC163" s="23">
        <f t="shared" ca="1" si="336"/>
        <v>0</v>
      </c>
      <c r="CD163" s="23">
        <f t="shared" ca="1" si="240"/>
        <v>0</v>
      </c>
      <c r="CE163" s="23">
        <f t="shared" ca="1" si="241"/>
        <v>0</v>
      </c>
      <c r="CF163" s="228">
        <f t="shared" ca="1" si="285"/>
        <v>0</v>
      </c>
      <c r="CG163" s="224">
        <f t="shared" ca="1" si="286"/>
        <v>0</v>
      </c>
      <c r="CH163" s="228">
        <f t="shared" ca="1" si="287"/>
        <v>0</v>
      </c>
      <c r="CI163" s="23">
        <f t="shared" ca="1" si="288"/>
        <v>0</v>
      </c>
      <c r="CJ163" s="23">
        <f t="shared" ca="1" si="289"/>
        <v>0</v>
      </c>
      <c r="CK163" s="23">
        <f t="shared" ca="1" si="293"/>
        <v>0</v>
      </c>
      <c r="CL163" s="23">
        <f t="shared" ca="1" si="294"/>
        <v>0</v>
      </c>
      <c r="CM163" s="23">
        <f t="shared" ca="1" si="299"/>
        <v>0</v>
      </c>
      <c r="CN163" s="23">
        <f t="shared" ca="1" si="300"/>
        <v>0</v>
      </c>
      <c r="CO163" s="23">
        <f t="shared" ca="1" si="307"/>
        <v>0</v>
      </c>
      <c r="CP163" s="23">
        <f t="shared" ca="1" si="308"/>
        <v>0</v>
      </c>
      <c r="CQ163" s="23">
        <f t="shared" ca="1" si="313"/>
        <v>0</v>
      </c>
      <c r="CR163" s="23">
        <f t="shared" ca="1" si="314"/>
        <v>0</v>
      </c>
      <c r="CS163" s="23">
        <f t="shared" ca="1" si="315"/>
        <v>0</v>
      </c>
      <c r="CT163" s="23">
        <f t="shared" ca="1" si="316"/>
        <v>0</v>
      </c>
      <c r="CU163" s="23">
        <f t="shared" ca="1" si="321"/>
        <v>0</v>
      </c>
      <c r="CV163" s="23">
        <f t="shared" ca="1" si="322"/>
        <v>0</v>
      </c>
      <c r="CW163" s="23">
        <f t="shared" ca="1" si="234"/>
        <v>0</v>
      </c>
      <c r="CX163" s="23">
        <f t="shared" ca="1" si="235"/>
        <v>0</v>
      </c>
      <c r="CY163" s="23">
        <f t="shared" ca="1" si="323"/>
        <v>0</v>
      </c>
      <c r="CZ163" s="23">
        <f t="shared" ca="1" si="324"/>
        <v>0</v>
      </c>
      <c r="DA163" s="23">
        <f t="shared" ca="1" si="337"/>
        <v>0</v>
      </c>
      <c r="DB163" s="23">
        <f t="shared" ca="1" si="338"/>
        <v>0</v>
      </c>
      <c r="DC163" s="23"/>
      <c r="DD163" s="23"/>
      <c r="DE163" s="23">
        <f t="shared" ca="1" si="339"/>
        <v>0</v>
      </c>
      <c r="DF163" s="23">
        <f t="shared" ca="1" si="340"/>
        <v>0</v>
      </c>
      <c r="DG163" s="23">
        <f t="shared" ca="1" si="345"/>
        <v>0</v>
      </c>
      <c r="DH163" s="23">
        <f t="shared" ca="1" si="346"/>
        <v>0</v>
      </c>
      <c r="DI163" s="23">
        <f t="shared" ca="1" si="230"/>
        <v>0</v>
      </c>
      <c r="DJ163" s="23">
        <f t="shared" ca="1" si="231"/>
        <v>0</v>
      </c>
      <c r="DK163" s="23">
        <f t="shared" ca="1" si="238"/>
        <v>0</v>
      </c>
      <c r="DL163" s="23">
        <f t="shared" ca="1" si="239"/>
        <v>0</v>
      </c>
      <c r="DM163" s="23">
        <f t="shared" ca="1" si="242"/>
        <v>0</v>
      </c>
      <c r="DN163" s="23">
        <f t="shared" ca="1" si="243"/>
        <v>0</v>
      </c>
      <c r="DO163" s="23">
        <f t="shared" ca="1" si="244"/>
        <v>0</v>
      </c>
      <c r="DP163" s="23">
        <f t="shared" ca="1" si="245"/>
        <v>0</v>
      </c>
      <c r="DQ163" s="23">
        <f t="shared" ca="1" si="258"/>
        <v>0</v>
      </c>
      <c r="DR163" s="23">
        <f t="shared" ca="1" si="259"/>
        <v>0</v>
      </c>
      <c r="DS163" s="228">
        <f t="shared" ca="1" si="290"/>
        <v>0</v>
      </c>
      <c r="DT163" s="93">
        <f t="shared" ca="1" si="291"/>
        <v>0</v>
      </c>
      <c r="DU163" s="228">
        <f t="shared" ca="1" si="292"/>
        <v>0</v>
      </c>
      <c r="DZ163" s="23">
        <f t="shared" ca="1" si="317"/>
        <v>0</v>
      </c>
      <c r="EA163" s="23">
        <f t="shared" ca="1" si="318"/>
        <v>0</v>
      </c>
      <c r="EB163" s="23">
        <f t="shared" ca="1" si="325"/>
        <v>0</v>
      </c>
      <c r="EC163" s="23">
        <f t="shared" ca="1" si="326"/>
        <v>0</v>
      </c>
      <c r="ED163" s="23">
        <f t="shared" ca="1" si="347"/>
        <v>0</v>
      </c>
      <c r="EE163" s="23">
        <f t="shared" ca="1" si="348"/>
        <v>0</v>
      </c>
      <c r="EF163" s="23">
        <f t="shared" ca="1" si="250"/>
        <v>0</v>
      </c>
      <c r="EG163" s="23">
        <f t="shared" ca="1" si="251"/>
        <v>0</v>
      </c>
      <c r="EH163" s="23">
        <f t="shared" ca="1" si="232"/>
        <v>0</v>
      </c>
      <c r="EI163" s="23">
        <f t="shared" ca="1" si="233"/>
        <v>0</v>
      </c>
      <c r="EJ163" s="23">
        <f t="shared" ca="1" si="246"/>
        <v>0</v>
      </c>
      <c r="EK163" s="23">
        <f t="shared" ca="1" si="247"/>
        <v>0</v>
      </c>
      <c r="EL163" s="23">
        <f t="shared" ca="1" si="256"/>
        <v>0</v>
      </c>
      <c r="EM163" s="23">
        <f t="shared" ca="1" si="257"/>
        <v>0</v>
      </c>
      <c r="EN163" s="228">
        <f t="shared" ca="1" si="276"/>
        <v>0</v>
      </c>
      <c r="EO163" s="93">
        <f t="shared" ca="1" si="277"/>
        <v>0</v>
      </c>
      <c r="EP163" s="93">
        <f t="shared" ca="1" si="278"/>
        <v>0</v>
      </c>
    </row>
    <row r="164" spans="1:146" x14ac:dyDescent="0.2">
      <c r="A164" s="172">
        <f ca="1">VLOOKUP($D164,Curves!$A$2:$I$1700,9)</f>
        <v>6.1613760362384001E-2</v>
      </c>
      <c r="B164" s="86">
        <f t="shared" ca="1" si="261"/>
        <v>0.45519944086326963</v>
      </c>
      <c r="C164" s="86">
        <f t="shared" si="262"/>
        <v>31</v>
      </c>
      <c r="D164" s="139">
        <v>41640</v>
      </c>
      <c r="E164" s="173">
        <f ca="1">VLOOKUP($D164,Curves!$A$2:$H$1700,2)*$B164</f>
        <v>2.2509612350688686</v>
      </c>
      <c r="F164" s="172">
        <f ca="1">VLOOKUP($D164,Curves!$A$2:$H$1700,3)*$B164</f>
        <v>5.4623932903592354E-2</v>
      </c>
      <c r="G164" s="172">
        <f ca="1">VLOOKUP($D164,Curves!$A$2:$H$1700,7)*$B164</f>
        <v>-8.6487893764021231E-2</v>
      </c>
      <c r="H164" s="172">
        <f ca="1">VLOOKUP($D164,Curves!$A$2:$H$1700,5)*$B164</f>
        <v>4.5519944086326964E-3</v>
      </c>
      <c r="I164" s="172">
        <f ca="1">VLOOKUP($D164,Curves!$A$2:$H$1700,4)*$B164</f>
        <v>0</v>
      </c>
      <c r="J164" s="174">
        <f ca="1">VLOOKUP($D164,Curves!$A$2:$H$1700,8)*$B164</f>
        <v>0</v>
      </c>
      <c r="K164" s="172">
        <f t="shared" ca="1" si="263"/>
        <v>18.882209263016513</v>
      </c>
      <c r="L164" s="140">
        <f ca="1">VLOOKUP($D164,Curves!$N$2:$T$2600,2)*$B164</f>
        <v>24.510395973059097</v>
      </c>
      <c r="M164" s="141">
        <f ca="1">VLOOKUP($D164,Curves!$N$2:$T$2600,3)*$B164</f>
        <v>12.255197986529549</v>
      </c>
      <c r="N164" s="181">
        <f t="shared" ca="1" si="264"/>
        <v>1</v>
      </c>
      <c r="O164" s="182">
        <f t="shared" ca="1" si="265"/>
        <v>0</v>
      </c>
      <c r="P164" s="173">
        <f t="shared" ca="1" si="260"/>
        <v>18.882209263016513</v>
      </c>
      <c r="Q164" s="140">
        <f ca="1">VLOOKUP($D164,Curves!$N$2:$T$2600,4)*$B164</f>
        <v>24.510395973059097</v>
      </c>
      <c r="R164" s="141">
        <f ca="1">VLOOKUP($D164,Curves!$N$2:$T$2600,5)*$B164</f>
        <v>12.255197986529549</v>
      </c>
      <c r="S164" s="181">
        <f t="shared" ca="1" si="266"/>
        <v>1</v>
      </c>
      <c r="T164" s="182">
        <f t="shared" ca="1" si="267"/>
        <v>0</v>
      </c>
      <c r="U164" s="151">
        <f t="shared" ca="1" si="268"/>
        <v>18.233550059786353</v>
      </c>
      <c r="V164" s="151">
        <f t="shared" ca="1" si="269"/>
        <v>18.916349221081258</v>
      </c>
      <c r="W164" s="151">
        <f t="shared" ca="1" si="270"/>
        <v>18.882209263016513</v>
      </c>
      <c r="X164" s="343">
        <f ca="1">VLOOKUP($D164,[2]CurveFetch!$D$8:$S$13000,16,0)*$B164</f>
        <v>24.510395973059097</v>
      </c>
      <c r="Y164" s="141">
        <f ca="1">VLOOKUP($D164,Curves!$N$2:$T$2600,7)*$B164</f>
        <v>12.255197986529549</v>
      </c>
      <c r="Z164" s="200">
        <f t="shared" ca="1" si="271"/>
        <v>1</v>
      </c>
      <c r="AA164" s="181">
        <f t="shared" ca="1" si="272"/>
        <v>0</v>
      </c>
      <c r="AB164" s="181">
        <f t="shared" ca="1" si="273"/>
        <v>1</v>
      </c>
      <c r="AC164" s="181">
        <f t="shared" ca="1" si="273"/>
        <v>1</v>
      </c>
      <c r="AD164" s="181">
        <f t="shared" ca="1" si="274"/>
        <v>1</v>
      </c>
      <c r="AE164" s="182">
        <f t="shared" ca="1" si="275"/>
        <v>0</v>
      </c>
      <c r="AF164" s="23">
        <f t="shared" ca="1" si="301"/>
        <v>5880</v>
      </c>
      <c r="AG164" s="23">
        <f t="shared" ca="1" si="302"/>
        <v>0</v>
      </c>
      <c r="AH164" s="23">
        <f t="shared" ca="1" si="319"/>
        <v>48000</v>
      </c>
      <c r="AI164" s="23">
        <f t="shared" ca="1" si="320"/>
        <v>0</v>
      </c>
      <c r="AJ164" s="23">
        <f t="shared" ca="1" si="331"/>
        <v>54000</v>
      </c>
      <c r="AK164" s="23">
        <f t="shared" ca="1" si="332"/>
        <v>0</v>
      </c>
      <c r="AL164" s="23">
        <f t="shared" ca="1" si="341"/>
        <v>60000</v>
      </c>
      <c r="AM164" s="23">
        <f t="shared" ca="1" si="342"/>
        <v>0</v>
      </c>
      <c r="AN164" s="23">
        <f t="shared" ca="1" si="349"/>
        <v>60000</v>
      </c>
      <c r="AO164" s="23">
        <f t="shared" ca="1" si="350"/>
        <v>0</v>
      </c>
      <c r="AP164" s="23">
        <f t="shared" ca="1" si="343"/>
        <v>86400</v>
      </c>
      <c r="AQ164" s="23">
        <f t="shared" ca="1" si="344"/>
        <v>0</v>
      </c>
      <c r="AR164" s="23">
        <f t="shared" ca="1" si="228"/>
        <v>61200</v>
      </c>
      <c r="AS164" s="23">
        <f t="shared" ca="1" si="229"/>
        <v>0</v>
      </c>
      <c r="AT164" s="23">
        <f t="shared" ca="1" si="248"/>
        <v>132000</v>
      </c>
      <c r="AU164" s="23">
        <f t="shared" ca="1" si="249"/>
        <v>0</v>
      </c>
      <c r="AV164" s="228">
        <f t="shared" ca="1" si="279"/>
        <v>152280</v>
      </c>
      <c r="AW164" s="26">
        <f t="shared" ca="1" si="280"/>
        <v>447480</v>
      </c>
      <c r="AX164" s="228">
        <f t="shared" ca="1" si="281"/>
        <v>507480</v>
      </c>
      <c r="AY164" s="23">
        <f t="shared" ca="1" si="295"/>
        <v>62400</v>
      </c>
      <c r="AZ164" s="23">
        <f t="shared" ca="1" si="296"/>
        <v>0</v>
      </c>
      <c r="BA164" s="23">
        <f t="shared" ca="1" si="303"/>
        <v>60000</v>
      </c>
      <c r="BB164" s="23">
        <f t="shared" ca="1" si="304"/>
        <v>0</v>
      </c>
      <c r="BC164" s="23">
        <f t="shared" ca="1" si="297"/>
        <v>10560</v>
      </c>
      <c r="BD164" s="23">
        <f t="shared" ca="1" si="298"/>
        <v>0</v>
      </c>
      <c r="BE164" s="23">
        <f t="shared" ca="1" si="305"/>
        <v>6120</v>
      </c>
      <c r="BF164" s="23">
        <f t="shared" ca="1" si="306"/>
        <v>0</v>
      </c>
      <c r="BG164" s="23">
        <f t="shared" ca="1" si="311"/>
        <v>20400</v>
      </c>
      <c r="BH164" s="23">
        <f t="shared" ca="1" si="312"/>
        <v>0</v>
      </c>
      <c r="BI164" s="23">
        <f t="shared" ca="1" si="327"/>
        <v>105600</v>
      </c>
      <c r="BJ164" s="23">
        <f t="shared" ca="1" si="328"/>
        <v>0</v>
      </c>
      <c r="BK164" s="23">
        <f t="shared" ca="1" si="329"/>
        <v>127200</v>
      </c>
      <c r="BL164" s="23">
        <f t="shared" ca="1" si="330"/>
        <v>0</v>
      </c>
      <c r="BM164" s="23">
        <f t="shared" ca="1" si="333"/>
        <v>60000</v>
      </c>
      <c r="BN164" s="23">
        <f t="shared" ca="1" si="334"/>
        <v>0</v>
      </c>
      <c r="BO164" s="23">
        <f t="shared" ca="1" si="351"/>
        <v>63600</v>
      </c>
      <c r="BP164" s="23">
        <f t="shared" ca="1" si="352"/>
        <v>0</v>
      </c>
      <c r="BQ164" s="23">
        <f t="shared" ca="1" si="236"/>
        <v>62400</v>
      </c>
      <c r="BR164" s="23">
        <f t="shared" ca="1" si="237"/>
        <v>0</v>
      </c>
      <c r="BS164" s="23">
        <f t="shared" ca="1" si="252"/>
        <v>132000</v>
      </c>
      <c r="BT164" s="23">
        <f t="shared" ca="1" si="253"/>
        <v>0</v>
      </c>
      <c r="BU164" s="23">
        <f t="shared" ca="1" si="254"/>
        <v>120000</v>
      </c>
      <c r="BV164" s="23">
        <f t="shared" ca="1" si="255"/>
        <v>0</v>
      </c>
      <c r="BW164" s="389">
        <f t="shared" ca="1" si="282"/>
        <v>371880</v>
      </c>
      <c r="BX164" s="224">
        <f t="shared" ca="1" si="283"/>
        <v>623880</v>
      </c>
      <c r="BY164" s="93">
        <f t="shared" ca="1" si="284"/>
        <v>830280</v>
      </c>
      <c r="BZ164" s="23">
        <f t="shared" ca="1" si="309"/>
        <v>125760</v>
      </c>
      <c r="CA164" s="23">
        <f t="shared" ca="1" si="310"/>
        <v>0</v>
      </c>
      <c r="CB164" s="23">
        <f t="shared" ca="1" si="335"/>
        <v>115200</v>
      </c>
      <c r="CC164" s="23">
        <f t="shared" ca="1" si="336"/>
        <v>0</v>
      </c>
      <c r="CD164" s="23">
        <f t="shared" ca="1" si="240"/>
        <v>120000</v>
      </c>
      <c r="CE164" s="23">
        <f t="shared" ca="1" si="241"/>
        <v>0</v>
      </c>
      <c r="CF164" s="228">
        <f t="shared" ca="1" si="285"/>
        <v>125760</v>
      </c>
      <c r="CG164" s="224">
        <f t="shared" ca="1" si="286"/>
        <v>240960</v>
      </c>
      <c r="CH164" s="228">
        <f t="shared" ca="1" si="287"/>
        <v>360960</v>
      </c>
      <c r="CI164" s="23">
        <f t="shared" ca="1" si="288"/>
        <v>65400</v>
      </c>
      <c r="CJ164" s="23">
        <f t="shared" ca="1" si="289"/>
        <v>32700</v>
      </c>
      <c r="CK164" s="23">
        <f t="shared" ca="1" si="293"/>
        <v>62400</v>
      </c>
      <c r="CL164" s="23">
        <f t="shared" ca="1" si="294"/>
        <v>31200</v>
      </c>
      <c r="CM164" s="23">
        <f t="shared" ca="1" si="299"/>
        <v>60000</v>
      </c>
      <c r="CN164" s="23">
        <f t="shared" ca="1" si="300"/>
        <v>30000</v>
      </c>
      <c r="CO164" s="23">
        <f t="shared" ca="1" si="307"/>
        <v>8400</v>
      </c>
      <c r="CP164" s="23">
        <f t="shared" ca="1" si="308"/>
        <v>4200</v>
      </c>
      <c r="CQ164" s="23">
        <f t="shared" ca="1" si="313"/>
        <v>27000</v>
      </c>
      <c r="CR164" s="23">
        <f t="shared" ca="1" si="314"/>
        <v>13500</v>
      </c>
      <c r="CS164" s="23">
        <f t="shared" ca="1" si="315"/>
        <v>15600</v>
      </c>
      <c r="CT164" s="23">
        <f t="shared" ca="1" si="316"/>
        <v>7800</v>
      </c>
      <c r="CU164" s="23">
        <f t="shared" ca="1" si="321"/>
        <v>42000</v>
      </c>
      <c r="CV164" s="23">
        <f t="shared" ca="1" si="322"/>
        <v>21000</v>
      </c>
      <c r="CW164" s="23">
        <f t="shared" ca="1" si="234"/>
        <v>63600</v>
      </c>
      <c r="CX164" s="23">
        <f t="shared" ca="1" si="235"/>
        <v>31800</v>
      </c>
      <c r="CY164" s="23">
        <f t="shared" ca="1" si="323"/>
        <v>72000</v>
      </c>
      <c r="CZ164" s="23">
        <f t="shared" ca="1" si="324"/>
        <v>36000</v>
      </c>
      <c r="DA164" s="23">
        <f t="shared" ca="1" si="337"/>
        <v>99000</v>
      </c>
      <c r="DB164" s="23">
        <f t="shared" ca="1" si="338"/>
        <v>49500</v>
      </c>
      <c r="DC164" s="23"/>
      <c r="DD164" s="23"/>
      <c r="DE164" s="23">
        <f t="shared" ca="1" si="339"/>
        <v>240000</v>
      </c>
      <c r="DF164" s="23">
        <f t="shared" ca="1" si="340"/>
        <v>120000</v>
      </c>
      <c r="DG164" s="23">
        <f t="shared" ca="1" si="345"/>
        <v>120000</v>
      </c>
      <c r="DH164" s="23">
        <f t="shared" ca="1" si="346"/>
        <v>60000</v>
      </c>
      <c r="DI164" s="23">
        <f t="shared" ca="1" si="230"/>
        <v>127200</v>
      </c>
      <c r="DJ164" s="23">
        <f t="shared" ca="1" si="231"/>
        <v>63600</v>
      </c>
      <c r="DK164" s="23">
        <f t="shared" ca="1" si="238"/>
        <v>63600</v>
      </c>
      <c r="DL164" s="23">
        <f t="shared" ca="1" si="239"/>
        <v>31800</v>
      </c>
      <c r="DM164" s="23">
        <f t="shared" ca="1" si="242"/>
        <v>150000</v>
      </c>
      <c r="DN164" s="23">
        <f t="shared" ca="1" si="243"/>
        <v>75000</v>
      </c>
      <c r="DO164" s="23">
        <f t="shared" ca="1" si="244"/>
        <v>66000</v>
      </c>
      <c r="DP164" s="23">
        <f t="shared" ca="1" si="245"/>
        <v>33000</v>
      </c>
      <c r="DQ164" s="23">
        <f t="shared" ca="1" si="258"/>
        <v>129600</v>
      </c>
      <c r="DR164" s="23">
        <f t="shared" ca="1" si="259"/>
        <v>64800</v>
      </c>
      <c r="DS164" s="228">
        <f t="shared" ca="1" si="290"/>
        <v>610200</v>
      </c>
      <c r="DT164" s="93">
        <f t="shared" ca="1" si="291"/>
        <v>1450800</v>
      </c>
      <c r="DU164" s="228">
        <f t="shared" ca="1" si="292"/>
        <v>2117700</v>
      </c>
      <c r="DZ164" s="23">
        <f t="shared" ca="1" si="317"/>
        <v>60000</v>
      </c>
      <c r="EA164" s="23">
        <f t="shared" ca="1" si="318"/>
        <v>30000</v>
      </c>
      <c r="EB164" s="23">
        <f t="shared" ca="1" si="325"/>
        <v>26400</v>
      </c>
      <c r="EC164" s="23">
        <f t="shared" ca="1" si="326"/>
        <v>13200</v>
      </c>
      <c r="ED164" s="23">
        <f t="shared" ca="1" si="347"/>
        <v>120000</v>
      </c>
      <c r="EE164" s="23">
        <f t="shared" ca="1" si="348"/>
        <v>60000</v>
      </c>
      <c r="EF164" s="23">
        <f t="shared" ca="1" si="250"/>
        <v>168000</v>
      </c>
      <c r="EG164" s="23">
        <f t="shared" ca="1" si="251"/>
        <v>84000</v>
      </c>
      <c r="EH164" s="23">
        <f t="shared" ca="1" si="232"/>
        <v>60000</v>
      </c>
      <c r="EI164" s="23">
        <f t="shared" ca="1" si="233"/>
        <v>30000</v>
      </c>
      <c r="EJ164" s="23">
        <f t="shared" ca="1" si="246"/>
        <v>60000</v>
      </c>
      <c r="EK164" s="23">
        <f t="shared" ca="1" si="247"/>
        <v>30000</v>
      </c>
      <c r="EL164" s="23">
        <f t="shared" ca="1" si="256"/>
        <v>120000</v>
      </c>
      <c r="EM164" s="23">
        <f t="shared" ca="1" si="257"/>
        <v>60000</v>
      </c>
      <c r="EN164" s="228">
        <f t="shared" ca="1" si="276"/>
        <v>39600</v>
      </c>
      <c r="EO164" s="93">
        <f t="shared" ca="1" si="277"/>
        <v>489600</v>
      </c>
      <c r="EP164" s="93">
        <f t="shared" ca="1" si="278"/>
        <v>921600</v>
      </c>
    </row>
    <row r="165" spans="1:146" x14ac:dyDescent="0.2">
      <c r="A165" s="172">
        <f ca="1">VLOOKUP($D165,Curves!$A$2:$I$1700,9)</f>
        <v>6.1640415137385003E-2</v>
      </c>
      <c r="B165" s="86">
        <f t="shared" ca="1" si="261"/>
        <v>0.45270815470419834</v>
      </c>
      <c r="C165" s="86">
        <f t="shared" si="262"/>
        <v>28</v>
      </c>
      <c r="D165" s="139">
        <v>41671</v>
      </c>
      <c r="E165" s="173">
        <f ca="1">VLOOKUP($D165,Curves!$A$2:$H$1700,2)*$B165</f>
        <v>2.190654760613616</v>
      </c>
      <c r="F165" s="172">
        <f ca="1">VLOOKUP($D165,Curves!$A$2:$H$1700,3)*$B165</f>
        <v>5.4324978564503801E-2</v>
      </c>
      <c r="G165" s="172">
        <f ca="1">VLOOKUP($D165,Curves!$A$2:$H$1700,7)*$B165</f>
        <v>-8.6014549393797685E-2</v>
      </c>
      <c r="H165" s="172">
        <f ca="1">VLOOKUP($D165,Curves!$A$2:$H$1700,5)*$B165</f>
        <v>4.5270815470419834E-3</v>
      </c>
      <c r="I165" s="172">
        <f ca="1">VLOOKUP($D165,Curves!$A$2:$H$1700,4)*$B165</f>
        <v>0</v>
      </c>
      <c r="J165" s="174">
        <f ca="1">VLOOKUP($D165,Curves!$A$2:$H$1700,8)*$B165</f>
        <v>0</v>
      </c>
      <c r="K165" s="172">
        <f t="shared" ca="1" si="263"/>
        <v>18.429910704602118</v>
      </c>
      <c r="L165" s="140">
        <f ca="1">VLOOKUP($D165,Curves!$N$2:$T$2600,2)*$B165</f>
        <v>19.849170126267456</v>
      </c>
      <c r="M165" s="141">
        <f ca="1">VLOOKUP($D165,Curves!$N$2:$T$2600,3)*$B165</f>
        <v>9.924585063133728</v>
      </c>
      <c r="N165" s="181">
        <f t="shared" ca="1" si="264"/>
        <v>1</v>
      </c>
      <c r="O165" s="182">
        <f t="shared" ca="1" si="265"/>
        <v>0</v>
      </c>
      <c r="P165" s="173">
        <f t="shared" ca="1" si="260"/>
        <v>18.429910704602118</v>
      </c>
      <c r="Q165" s="140">
        <f ca="1">VLOOKUP($D165,Curves!$N$2:$T$2600,4)*$B165</f>
        <v>19.849170126267456</v>
      </c>
      <c r="R165" s="141">
        <f ca="1">VLOOKUP($D165,Curves!$N$2:$T$2600,5)*$B165</f>
        <v>9.924585063133728</v>
      </c>
      <c r="S165" s="181">
        <f t="shared" ca="1" si="266"/>
        <v>1</v>
      </c>
      <c r="T165" s="182">
        <f t="shared" ca="1" si="267"/>
        <v>0</v>
      </c>
      <c r="U165" s="151">
        <f t="shared" ca="1" si="268"/>
        <v>17.784801584148639</v>
      </c>
      <c r="V165" s="151">
        <f t="shared" ca="1" si="269"/>
        <v>18.463863816204935</v>
      </c>
      <c r="W165" s="151">
        <f t="shared" ca="1" si="270"/>
        <v>18.429910704602118</v>
      </c>
      <c r="X165" s="343">
        <f ca="1">VLOOKUP($D165,[2]CurveFetch!$D$8:$S$13000,16,0)*$B165</f>
        <v>19.849170126267456</v>
      </c>
      <c r="Y165" s="141">
        <f ca="1">VLOOKUP($D165,Curves!$N$2:$T$2600,7)*$B165</f>
        <v>9.924585063133728</v>
      </c>
      <c r="Z165" s="200">
        <f t="shared" ca="1" si="271"/>
        <v>1</v>
      </c>
      <c r="AA165" s="181">
        <f t="shared" ca="1" si="272"/>
        <v>0</v>
      </c>
      <c r="AB165" s="181">
        <f t="shared" ca="1" si="273"/>
        <v>1</v>
      </c>
      <c r="AC165" s="181">
        <f t="shared" ca="1" si="273"/>
        <v>1</v>
      </c>
      <c r="AD165" s="181">
        <f t="shared" ca="1" si="274"/>
        <v>1</v>
      </c>
      <c r="AE165" s="182">
        <f t="shared" ca="1" si="275"/>
        <v>0</v>
      </c>
      <c r="AF165" s="23">
        <f t="shared" ca="1" si="301"/>
        <v>5880</v>
      </c>
      <c r="AG165" s="23">
        <f t="shared" ca="1" si="302"/>
        <v>0</v>
      </c>
      <c r="AH165" s="23">
        <f t="shared" ca="1" si="319"/>
        <v>48000</v>
      </c>
      <c r="AI165" s="23">
        <f t="shared" ca="1" si="320"/>
        <v>0</v>
      </c>
      <c r="AJ165" s="23">
        <f t="shared" ca="1" si="331"/>
        <v>54000</v>
      </c>
      <c r="AK165" s="23">
        <f t="shared" ca="1" si="332"/>
        <v>0</v>
      </c>
      <c r="AL165" s="23">
        <f t="shared" ca="1" si="341"/>
        <v>60000</v>
      </c>
      <c r="AM165" s="23">
        <f t="shared" ca="1" si="342"/>
        <v>0</v>
      </c>
      <c r="AN165" s="23">
        <f t="shared" ca="1" si="349"/>
        <v>60000</v>
      </c>
      <c r="AO165" s="23">
        <f t="shared" ca="1" si="350"/>
        <v>0</v>
      </c>
      <c r="AP165" s="23">
        <f t="shared" ca="1" si="343"/>
        <v>86400</v>
      </c>
      <c r="AQ165" s="23">
        <f t="shared" ca="1" si="344"/>
        <v>0</v>
      </c>
      <c r="AR165" s="23">
        <f t="shared" ref="AR165:AR228" ca="1" si="353">$AR$7*$J$2*$J$5*$N165</f>
        <v>61200</v>
      </c>
      <c r="AS165" s="23">
        <f t="shared" ref="AS165:AS228" ca="1" si="354">$AR$7*$J$3*$J$5*$O165</f>
        <v>0</v>
      </c>
      <c r="AT165" s="23">
        <f t="shared" ca="1" si="248"/>
        <v>132000</v>
      </c>
      <c r="AU165" s="23">
        <f t="shared" ca="1" si="249"/>
        <v>0</v>
      </c>
      <c r="AV165" s="228">
        <f t="shared" ca="1" si="279"/>
        <v>152280</v>
      </c>
      <c r="AW165" s="26">
        <f t="shared" ca="1" si="280"/>
        <v>447480</v>
      </c>
      <c r="AX165" s="228">
        <f t="shared" ca="1" si="281"/>
        <v>507480</v>
      </c>
      <c r="AY165" s="23">
        <f t="shared" ca="1" si="295"/>
        <v>62400</v>
      </c>
      <c r="AZ165" s="23">
        <f t="shared" ca="1" si="296"/>
        <v>0</v>
      </c>
      <c r="BA165" s="23">
        <f t="shared" ca="1" si="303"/>
        <v>60000</v>
      </c>
      <c r="BB165" s="23">
        <f t="shared" ca="1" si="304"/>
        <v>0</v>
      </c>
      <c r="BC165" s="23">
        <f t="shared" ca="1" si="297"/>
        <v>10560</v>
      </c>
      <c r="BD165" s="23">
        <f t="shared" ca="1" si="298"/>
        <v>0</v>
      </c>
      <c r="BE165" s="23">
        <f t="shared" ca="1" si="305"/>
        <v>6120</v>
      </c>
      <c r="BF165" s="23">
        <f t="shared" ca="1" si="306"/>
        <v>0</v>
      </c>
      <c r="BG165" s="23">
        <f t="shared" ca="1" si="311"/>
        <v>20400</v>
      </c>
      <c r="BH165" s="23">
        <f t="shared" ca="1" si="312"/>
        <v>0</v>
      </c>
      <c r="BI165" s="23">
        <f t="shared" ca="1" si="327"/>
        <v>105600</v>
      </c>
      <c r="BJ165" s="23">
        <f t="shared" ca="1" si="328"/>
        <v>0</v>
      </c>
      <c r="BK165" s="23">
        <f t="shared" ca="1" si="329"/>
        <v>127200</v>
      </c>
      <c r="BL165" s="23">
        <f t="shared" ca="1" si="330"/>
        <v>0</v>
      </c>
      <c r="BM165" s="23">
        <f t="shared" ca="1" si="333"/>
        <v>60000</v>
      </c>
      <c r="BN165" s="23">
        <f t="shared" ca="1" si="334"/>
        <v>0</v>
      </c>
      <c r="BO165" s="23">
        <f t="shared" ca="1" si="351"/>
        <v>63600</v>
      </c>
      <c r="BP165" s="23">
        <f t="shared" ca="1" si="352"/>
        <v>0</v>
      </c>
      <c r="BQ165" s="23">
        <f t="shared" ca="1" si="236"/>
        <v>62400</v>
      </c>
      <c r="BR165" s="23">
        <f t="shared" ca="1" si="237"/>
        <v>0</v>
      </c>
      <c r="BS165" s="23">
        <f t="shared" ca="1" si="252"/>
        <v>132000</v>
      </c>
      <c r="BT165" s="23">
        <f t="shared" ca="1" si="253"/>
        <v>0</v>
      </c>
      <c r="BU165" s="23">
        <f t="shared" ca="1" si="254"/>
        <v>120000</v>
      </c>
      <c r="BV165" s="23">
        <f t="shared" ca="1" si="255"/>
        <v>0</v>
      </c>
      <c r="BW165" s="389">
        <f t="shared" ca="1" si="282"/>
        <v>371880</v>
      </c>
      <c r="BX165" s="224">
        <f t="shared" ca="1" si="283"/>
        <v>623880</v>
      </c>
      <c r="BY165" s="93">
        <f t="shared" ca="1" si="284"/>
        <v>830280</v>
      </c>
      <c r="BZ165" s="23">
        <f t="shared" ca="1" si="309"/>
        <v>125760</v>
      </c>
      <c r="CA165" s="23">
        <f t="shared" ca="1" si="310"/>
        <v>0</v>
      </c>
      <c r="CB165" s="23">
        <f t="shared" ca="1" si="335"/>
        <v>115200</v>
      </c>
      <c r="CC165" s="23">
        <f t="shared" ca="1" si="336"/>
        <v>0</v>
      </c>
      <c r="CD165" s="23">
        <f t="shared" ca="1" si="240"/>
        <v>120000</v>
      </c>
      <c r="CE165" s="23">
        <f t="shared" ca="1" si="241"/>
        <v>0</v>
      </c>
      <c r="CF165" s="228">
        <f t="shared" ca="1" si="285"/>
        <v>125760</v>
      </c>
      <c r="CG165" s="224">
        <f t="shared" ca="1" si="286"/>
        <v>240960</v>
      </c>
      <c r="CH165" s="228">
        <f t="shared" ca="1" si="287"/>
        <v>360960</v>
      </c>
      <c r="CI165" s="23">
        <f t="shared" ca="1" si="288"/>
        <v>65400</v>
      </c>
      <c r="CJ165" s="23">
        <f t="shared" ca="1" si="289"/>
        <v>32700</v>
      </c>
      <c r="CK165" s="23">
        <f t="shared" ca="1" si="293"/>
        <v>62400</v>
      </c>
      <c r="CL165" s="23">
        <f t="shared" ca="1" si="294"/>
        <v>31200</v>
      </c>
      <c r="CM165" s="23">
        <f t="shared" ca="1" si="299"/>
        <v>60000</v>
      </c>
      <c r="CN165" s="23">
        <f t="shared" ca="1" si="300"/>
        <v>30000</v>
      </c>
      <c r="CO165" s="23">
        <f t="shared" ca="1" si="307"/>
        <v>8400</v>
      </c>
      <c r="CP165" s="23">
        <f t="shared" ca="1" si="308"/>
        <v>4200</v>
      </c>
      <c r="CQ165" s="23">
        <f t="shared" ca="1" si="313"/>
        <v>27000</v>
      </c>
      <c r="CR165" s="23">
        <f t="shared" ca="1" si="314"/>
        <v>13500</v>
      </c>
      <c r="CS165" s="23">
        <f t="shared" ca="1" si="315"/>
        <v>15600</v>
      </c>
      <c r="CT165" s="23">
        <f t="shared" ca="1" si="316"/>
        <v>7800</v>
      </c>
      <c r="CU165" s="23">
        <f t="shared" ca="1" si="321"/>
        <v>42000</v>
      </c>
      <c r="CV165" s="23">
        <f t="shared" ca="1" si="322"/>
        <v>21000</v>
      </c>
      <c r="CW165" s="23">
        <f t="shared" ca="1" si="234"/>
        <v>63600</v>
      </c>
      <c r="CX165" s="23">
        <f t="shared" ca="1" si="235"/>
        <v>31800</v>
      </c>
      <c r="CY165" s="23">
        <f t="shared" ca="1" si="323"/>
        <v>72000</v>
      </c>
      <c r="CZ165" s="23">
        <f t="shared" ca="1" si="324"/>
        <v>36000</v>
      </c>
      <c r="DA165" s="23">
        <f t="shared" ca="1" si="337"/>
        <v>99000</v>
      </c>
      <c r="DB165" s="23">
        <f t="shared" ca="1" si="338"/>
        <v>49500</v>
      </c>
      <c r="DC165" s="23"/>
      <c r="DD165" s="23"/>
      <c r="DE165" s="23">
        <f t="shared" ca="1" si="339"/>
        <v>240000</v>
      </c>
      <c r="DF165" s="23">
        <f t="shared" ca="1" si="340"/>
        <v>120000</v>
      </c>
      <c r="DG165" s="23">
        <f t="shared" ca="1" si="345"/>
        <v>120000</v>
      </c>
      <c r="DH165" s="23">
        <f t="shared" ca="1" si="346"/>
        <v>60000</v>
      </c>
      <c r="DI165" s="23">
        <f t="shared" ref="DI165:DI228" ca="1" si="355">$DI$7*$J$2*$J$5*$AB165</f>
        <v>127200</v>
      </c>
      <c r="DJ165" s="23">
        <f t="shared" ref="DJ165:DJ228" ca="1" si="356">$DI$7*$J$3*$J$5*$AC165</f>
        <v>63600</v>
      </c>
      <c r="DK165" s="23">
        <f t="shared" ca="1" si="238"/>
        <v>63600</v>
      </c>
      <c r="DL165" s="23">
        <f t="shared" ca="1" si="239"/>
        <v>31800</v>
      </c>
      <c r="DM165" s="23">
        <f t="shared" ca="1" si="242"/>
        <v>150000</v>
      </c>
      <c r="DN165" s="23">
        <f t="shared" ca="1" si="243"/>
        <v>75000</v>
      </c>
      <c r="DO165" s="23">
        <f t="shared" ca="1" si="244"/>
        <v>66000</v>
      </c>
      <c r="DP165" s="23">
        <f t="shared" ca="1" si="245"/>
        <v>33000</v>
      </c>
      <c r="DQ165" s="23">
        <f t="shared" ca="1" si="258"/>
        <v>129600</v>
      </c>
      <c r="DR165" s="23">
        <f t="shared" ca="1" si="259"/>
        <v>64800</v>
      </c>
      <c r="DS165" s="228">
        <f t="shared" ca="1" si="290"/>
        <v>610200</v>
      </c>
      <c r="DT165" s="93">
        <f t="shared" ca="1" si="291"/>
        <v>1450800</v>
      </c>
      <c r="DU165" s="228">
        <f t="shared" ca="1" si="292"/>
        <v>2117700</v>
      </c>
      <c r="DZ165" s="23">
        <f t="shared" ca="1" si="317"/>
        <v>60000</v>
      </c>
      <c r="EA165" s="23">
        <f t="shared" ca="1" si="318"/>
        <v>30000</v>
      </c>
      <c r="EB165" s="23">
        <f t="shared" ca="1" si="325"/>
        <v>26400</v>
      </c>
      <c r="EC165" s="23">
        <f t="shared" ca="1" si="326"/>
        <v>13200</v>
      </c>
      <c r="ED165" s="23">
        <f t="shared" ca="1" si="347"/>
        <v>120000</v>
      </c>
      <c r="EE165" s="23">
        <f t="shared" ca="1" si="348"/>
        <v>60000</v>
      </c>
      <c r="EF165" s="23">
        <f t="shared" ca="1" si="250"/>
        <v>168000</v>
      </c>
      <c r="EG165" s="23">
        <f t="shared" ca="1" si="251"/>
        <v>84000</v>
      </c>
      <c r="EH165" s="23">
        <f t="shared" ref="EH165:EH228" ca="1" si="357">$EH$7*$J$2*$J$5*$AB165</f>
        <v>60000</v>
      </c>
      <c r="EI165" s="23">
        <f t="shared" ref="EI165:EI228" ca="1" si="358">$EH$7*$J$3*$J$5*$AC165</f>
        <v>30000</v>
      </c>
      <c r="EJ165" s="23">
        <f t="shared" ca="1" si="246"/>
        <v>60000</v>
      </c>
      <c r="EK165" s="23">
        <f t="shared" ca="1" si="247"/>
        <v>30000</v>
      </c>
      <c r="EL165" s="23">
        <f t="shared" ca="1" si="256"/>
        <v>120000</v>
      </c>
      <c r="EM165" s="23">
        <f t="shared" ca="1" si="257"/>
        <v>60000</v>
      </c>
      <c r="EN165" s="228">
        <f t="shared" ca="1" si="276"/>
        <v>39600</v>
      </c>
      <c r="EO165" s="93">
        <f t="shared" ca="1" si="277"/>
        <v>489600</v>
      </c>
      <c r="EP165" s="93">
        <f t="shared" ca="1" si="278"/>
        <v>921600</v>
      </c>
    </row>
    <row r="166" spans="1:146" x14ac:dyDescent="0.2">
      <c r="A166" s="172">
        <f ca="1">VLOOKUP($D166,Curves!$A$2:$I$1700,9)</f>
        <v>6.1664490418232999E-2</v>
      </c>
      <c r="B166" s="86">
        <f t="shared" ca="1" si="261"/>
        <v>0.45046798435141872</v>
      </c>
      <c r="C166" s="86">
        <f t="shared" si="262"/>
        <v>31</v>
      </c>
      <c r="D166" s="139">
        <v>41699</v>
      </c>
      <c r="E166" s="173">
        <f ca="1">VLOOKUP($D166,Curves!$A$2:$H$1700,2)*$B166</f>
        <v>2.1122443786238025</v>
      </c>
      <c r="F166" s="172">
        <f ca="1">VLOOKUP($D166,Curves!$A$2:$H$1700,3)*$B166</f>
        <v>5.4056158122170246E-2</v>
      </c>
      <c r="G166" s="172">
        <f ca="1">VLOOKUP($D166,Curves!$A$2:$H$1700,7)*$B166</f>
        <v>-8.5588917026769559E-2</v>
      </c>
      <c r="H166" s="172">
        <f ca="1">VLOOKUP($D166,Curves!$A$2:$H$1700,5)*$B166</f>
        <v>4.5046798435141875E-3</v>
      </c>
      <c r="I166" s="172">
        <f ca="1">VLOOKUP($D166,Curves!$A$2:$H$1700,4)*$B166</f>
        <v>0</v>
      </c>
      <c r="J166" s="174">
        <f ca="1">VLOOKUP($D166,Curves!$A$2:$H$1700,8)*$B166</f>
        <v>0</v>
      </c>
      <c r="K166" s="172">
        <f t="shared" ca="1" si="263"/>
        <v>17.841832839678517</v>
      </c>
      <c r="L166" s="140">
        <f ca="1">VLOOKUP($D166,Curves!$N$2:$T$2600,2)*$B166</f>
        <v>15.246269117567506</v>
      </c>
      <c r="M166" s="141">
        <f ca="1">VLOOKUP($D166,Curves!$N$2:$T$2600,3)*$B166</f>
        <v>7.6231345587837529</v>
      </c>
      <c r="N166" s="181">
        <f t="shared" ca="1" si="264"/>
        <v>0</v>
      </c>
      <c r="O166" s="182">
        <f t="shared" ca="1" si="265"/>
        <v>0</v>
      </c>
      <c r="P166" s="173">
        <f t="shared" ca="1" si="260"/>
        <v>17.841832839678517</v>
      </c>
      <c r="Q166" s="140">
        <f ca="1">VLOOKUP($D166,Curves!$N$2:$T$2600,4)*$B166</f>
        <v>15.246269117567506</v>
      </c>
      <c r="R166" s="141">
        <f ca="1">VLOOKUP($D166,Curves!$N$2:$T$2600,5)*$B166</f>
        <v>7.6231345587837529</v>
      </c>
      <c r="S166" s="181">
        <f t="shared" ca="1" si="266"/>
        <v>0</v>
      </c>
      <c r="T166" s="182">
        <f t="shared" ca="1" si="267"/>
        <v>0</v>
      </c>
      <c r="U166" s="151">
        <f t="shared" ca="1" si="268"/>
        <v>17.199915961977744</v>
      </c>
      <c r="V166" s="151">
        <f t="shared" ca="1" si="269"/>
        <v>17.875617938504874</v>
      </c>
      <c r="W166" s="151">
        <f t="shared" ca="1" si="270"/>
        <v>17.841832839678517</v>
      </c>
      <c r="X166" s="343">
        <f ca="1">VLOOKUP($D166,[2]CurveFetch!$D$8:$S$13000,16,0)*$B166</f>
        <v>15.246269117567506</v>
      </c>
      <c r="Y166" s="141">
        <f ca="1">VLOOKUP($D166,Curves!$N$2:$T$2600,7)*$B166</f>
        <v>7.6231345587837529</v>
      </c>
      <c r="Z166" s="200">
        <f t="shared" ca="1" si="271"/>
        <v>0</v>
      </c>
      <c r="AA166" s="181">
        <f t="shared" ca="1" si="272"/>
        <v>0</v>
      </c>
      <c r="AB166" s="181">
        <f t="shared" ca="1" si="273"/>
        <v>0</v>
      </c>
      <c r="AC166" s="181">
        <f t="shared" ca="1" si="273"/>
        <v>0</v>
      </c>
      <c r="AD166" s="181">
        <f t="shared" ca="1" si="274"/>
        <v>0</v>
      </c>
      <c r="AE166" s="182">
        <f t="shared" ca="1" si="275"/>
        <v>0</v>
      </c>
      <c r="AF166" s="23">
        <f t="shared" ca="1" si="301"/>
        <v>0</v>
      </c>
      <c r="AG166" s="23">
        <f t="shared" ca="1" si="302"/>
        <v>0</v>
      </c>
      <c r="AH166" s="23">
        <f t="shared" ca="1" si="319"/>
        <v>0</v>
      </c>
      <c r="AI166" s="23">
        <f t="shared" ca="1" si="320"/>
        <v>0</v>
      </c>
      <c r="AJ166" s="23">
        <f t="shared" ca="1" si="331"/>
        <v>0</v>
      </c>
      <c r="AK166" s="23">
        <f t="shared" ca="1" si="332"/>
        <v>0</v>
      </c>
      <c r="AL166" s="23">
        <f t="shared" ca="1" si="341"/>
        <v>0</v>
      </c>
      <c r="AM166" s="23">
        <f t="shared" ca="1" si="342"/>
        <v>0</v>
      </c>
      <c r="AN166" s="23">
        <f t="shared" ca="1" si="349"/>
        <v>0</v>
      </c>
      <c r="AO166" s="23">
        <f t="shared" ca="1" si="350"/>
        <v>0</v>
      </c>
      <c r="AP166" s="23">
        <f t="shared" ca="1" si="343"/>
        <v>0</v>
      </c>
      <c r="AQ166" s="23">
        <f t="shared" ca="1" si="344"/>
        <v>0</v>
      </c>
      <c r="AR166" s="23">
        <f t="shared" ca="1" si="353"/>
        <v>0</v>
      </c>
      <c r="AS166" s="23">
        <f t="shared" ca="1" si="354"/>
        <v>0</v>
      </c>
      <c r="AT166" s="23">
        <f t="shared" ca="1" si="248"/>
        <v>0</v>
      </c>
      <c r="AU166" s="23">
        <f t="shared" ca="1" si="249"/>
        <v>0</v>
      </c>
      <c r="AV166" s="228">
        <f t="shared" ca="1" si="279"/>
        <v>0</v>
      </c>
      <c r="AW166" s="26">
        <f t="shared" ca="1" si="280"/>
        <v>0</v>
      </c>
      <c r="AX166" s="228">
        <f t="shared" ca="1" si="281"/>
        <v>0</v>
      </c>
      <c r="AY166" s="23">
        <f t="shared" ca="1" si="295"/>
        <v>0</v>
      </c>
      <c r="AZ166" s="23">
        <f t="shared" ca="1" si="296"/>
        <v>0</v>
      </c>
      <c r="BA166" s="23">
        <f t="shared" ca="1" si="303"/>
        <v>0</v>
      </c>
      <c r="BB166" s="23">
        <f t="shared" ca="1" si="304"/>
        <v>0</v>
      </c>
      <c r="BC166" s="23">
        <f t="shared" ca="1" si="297"/>
        <v>0</v>
      </c>
      <c r="BD166" s="23">
        <f t="shared" ca="1" si="298"/>
        <v>0</v>
      </c>
      <c r="BE166" s="23">
        <f t="shared" ca="1" si="305"/>
        <v>0</v>
      </c>
      <c r="BF166" s="23">
        <f t="shared" ca="1" si="306"/>
        <v>0</v>
      </c>
      <c r="BG166" s="23">
        <f t="shared" ca="1" si="311"/>
        <v>0</v>
      </c>
      <c r="BH166" s="23">
        <f t="shared" ca="1" si="312"/>
        <v>0</v>
      </c>
      <c r="BI166" s="23">
        <f t="shared" ca="1" si="327"/>
        <v>0</v>
      </c>
      <c r="BJ166" s="23">
        <f t="shared" ca="1" si="328"/>
        <v>0</v>
      </c>
      <c r="BK166" s="23">
        <f t="shared" ca="1" si="329"/>
        <v>0</v>
      </c>
      <c r="BL166" s="23">
        <f t="shared" ca="1" si="330"/>
        <v>0</v>
      </c>
      <c r="BM166" s="23">
        <f t="shared" ca="1" si="333"/>
        <v>0</v>
      </c>
      <c r="BN166" s="23">
        <f t="shared" ca="1" si="334"/>
        <v>0</v>
      </c>
      <c r="BO166" s="23">
        <f t="shared" ca="1" si="351"/>
        <v>0</v>
      </c>
      <c r="BP166" s="23">
        <f t="shared" ca="1" si="352"/>
        <v>0</v>
      </c>
      <c r="BQ166" s="23">
        <f t="shared" ca="1" si="236"/>
        <v>0</v>
      </c>
      <c r="BR166" s="23">
        <f t="shared" ca="1" si="237"/>
        <v>0</v>
      </c>
      <c r="BS166" s="23">
        <f t="shared" ca="1" si="252"/>
        <v>0</v>
      </c>
      <c r="BT166" s="23">
        <f t="shared" ca="1" si="253"/>
        <v>0</v>
      </c>
      <c r="BU166" s="23">
        <f t="shared" ca="1" si="254"/>
        <v>0</v>
      </c>
      <c r="BV166" s="23">
        <f t="shared" ca="1" si="255"/>
        <v>0</v>
      </c>
      <c r="BW166" s="389">
        <f t="shared" ca="1" si="282"/>
        <v>0</v>
      </c>
      <c r="BX166" s="224">
        <f t="shared" ca="1" si="283"/>
        <v>0</v>
      </c>
      <c r="BY166" s="93">
        <f t="shared" ca="1" si="284"/>
        <v>0</v>
      </c>
      <c r="BZ166" s="23">
        <f t="shared" ca="1" si="309"/>
        <v>0</v>
      </c>
      <c r="CA166" s="23">
        <f t="shared" ca="1" si="310"/>
        <v>0</v>
      </c>
      <c r="CB166" s="23">
        <f t="shared" ca="1" si="335"/>
        <v>0</v>
      </c>
      <c r="CC166" s="23">
        <f t="shared" ca="1" si="336"/>
        <v>0</v>
      </c>
      <c r="CD166" s="23">
        <f t="shared" ca="1" si="240"/>
        <v>0</v>
      </c>
      <c r="CE166" s="23">
        <f t="shared" ca="1" si="241"/>
        <v>0</v>
      </c>
      <c r="CF166" s="228">
        <f t="shared" ca="1" si="285"/>
        <v>0</v>
      </c>
      <c r="CG166" s="224">
        <f t="shared" ca="1" si="286"/>
        <v>0</v>
      </c>
      <c r="CH166" s="228">
        <f t="shared" ca="1" si="287"/>
        <v>0</v>
      </c>
      <c r="CI166" s="23">
        <f t="shared" ca="1" si="288"/>
        <v>0</v>
      </c>
      <c r="CJ166" s="23">
        <f t="shared" ca="1" si="289"/>
        <v>0</v>
      </c>
      <c r="CK166" s="23">
        <f t="shared" ca="1" si="293"/>
        <v>0</v>
      </c>
      <c r="CL166" s="23">
        <f t="shared" ca="1" si="294"/>
        <v>0</v>
      </c>
      <c r="CM166" s="23">
        <f t="shared" ca="1" si="299"/>
        <v>0</v>
      </c>
      <c r="CN166" s="23">
        <f t="shared" ca="1" si="300"/>
        <v>0</v>
      </c>
      <c r="CO166" s="23">
        <f t="shared" ca="1" si="307"/>
        <v>0</v>
      </c>
      <c r="CP166" s="23">
        <f t="shared" ca="1" si="308"/>
        <v>0</v>
      </c>
      <c r="CQ166" s="23">
        <f t="shared" ca="1" si="313"/>
        <v>0</v>
      </c>
      <c r="CR166" s="23">
        <f t="shared" ca="1" si="314"/>
        <v>0</v>
      </c>
      <c r="CS166" s="23">
        <f t="shared" ca="1" si="315"/>
        <v>0</v>
      </c>
      <c r="CT166" s="23">
        <f t="shared" ca="1" si="316"/>
        <v>0</v>
      </c>
      <c r="CU166" s="23">
        <f t="shared" ca="1" si="321"/>
        <v>0</v>
      </c>
      <c r="CV166" s="23">
        <f t="shared" ca="1" si="322"/>
        <v>0</v>
      </c>
      <c r="CW166" s="23">
        <f t="shared" ca="1" si="234"/>
        <v>0</v>
      </c>
      <c r="CX166" s="23">
        <f t="shared" ca="1" si="235"/>
        <v>0</v>
      </c>
      <c r="CY166" s="23">
        <f t="shared" ca="1" si="323"/>
        <v>0</v>
      </c>
      <c r="CZ166" s="23">
        <f t="shared" ca="1" si="324"/>
        <v>0</v>
      </c>
      <c r="DA166" s="23">
        <f t="shared" ca="1" si="337"/>
        <v>0</v>
      </c>
      <c r="DB166" s="23">
        <f t="shared" ca="1" si="338"/>
        <v>0</v>
      </c>
      <c r="DC166" s="23"/>
      <c r="DD166" s="23"/>
      <c r="DE166" s="23">
        <f t="shared" ca="1" si="339"/>
        <v>0</v>
      </c>
      <c r="DF166" s="23">
        <f t="shared" ca="1" si="340"/>
        <v>0</v>
      </c>
      <c r="DG166" s="23">
        <f t="shared" ca="1" si="345"/>
        <v>0</v>
      </c>
      <c r="DH166" s="23">
        <f t="shared" ca="1" si="346"/>
        <v>0</v>
      </c>
      <c r="DI166" s="23">
        <f t="shared" ca="1" si="355"/>
        <v>0</v>
      </c>
      <c r="DJ166" s="23">
        <f t="shared" ca="1" si="356"/>
        <v>0</v>
      </c>
      <c r="DK166" s="23">
        <f t="shared" ca="1" si="238"/>
        <v>0</v>
      </c>
      <c r="DL166" s="23">
        <f t="shared" ca="1" si="239"/>
        <v>0</v>
      </c>
      <c r="DM166" s="23">
        <f t="shared" ca="1" si="242"/>
        <v>0</v>
      </c>
      <c r="DN166" s="23">
        <f t="shared" ca="1" si="243"/>
        <v>0</v>
      </c>
      <c r="DO166" s="23">
        <f t="shared" ca="1" si="244"/>
        <v>0</v>
      </c>
      <c r="DP166" s="23">
        <f t="shared" ca="1" si="245"/>
        <v>0</v>
      </c>
      <c r="DQ166" s="23">
        <f t="shared" ca="1" si="258"/>
        <v>0</v>
      </c>
      <c r="DR166" s="23">
        <f t="shared" ca="1" si="259"/>
        <v>0</v>
      </c>
      <c r="DS166" s="228">
        <f t="shared" ca="1" si="290"/>
        <v>0</v>
      </c>
      <c r="DT166" s="93">
        <f t="shared" ca="1" si="291"/>
        <v>0</v>
      </c>
      <c r="DU166" s="228">
        <f t="shared" ca="1" si="292"/>
        <v>0</v>
      </c>
      <c r="DZ166" s="23">
        <f t="shared" ca="1" si="317"/>
        <v>0</v>
      </c>
      <c r="EA166" s="23">
        <f t="shared" ca="1" si="318"/>
        <v>0</v>
      </c>
      <c r="EB166" s="23">
        <f t="shared" ca="1" si="325"/>
        <v>0</v>
      </c>
      <c r="EC166" s="23">
        <f t="shared" ca="1" si="326"/>
        <v>0</v>
      </c>
      <c r="ED166" s="23">
        <f t="shared" ca="1" si="347"/>
        <v>0</v>
      </c>
      <c r="EE166" s="23">
        <f t="shared" ca="1" si="348"/>
        <v>0</v>
      </c>
      <c r="EF166" s="23">
        <f t="shared" ca="1" si="250"/>
        <v>0</v>
      </c>
      <c r="EG166" s="23">
        <f t="shared" ca="1" si="251"/>
        <v>0</v>
      </c>
      <c r="EH166" s="23">
        <f t="shared" ca="1" si="357"/>
        <v>0</v>
      </c>
      <c r="EI166" s="23">
        <f t="shared" ca="1" si="358"/>
        <v>0</v>
      </c>
      <c r="EJ166" s="23">
        <f t="shared" ca="1" si="246"/>
        <v>0</v>
      </c>
      <c r="EK166" s="23">
        <f t="shared" ca="1" si="247"/>
        <v>0</v>
      </c>
      <c r="EL166" s="23">
        <f t="shared" ca="1" si="256"/>
        <v>0</v>
      </c>
      <c r="EM166" s="23">
        <f t="shared" ca="1" si="257"/>
        <v>0</v>
      </c>
      <c r="EN166" s="228">
        <f t="shared" ca="1" si="276"/>
        <v>0</v>
      </c>
      <c r="EO166" s="93">
        <f t="shared" ca="1" si="277"/>
        <v>0</v>
      </c>
      <c r="EP166" s="93">
        <f t="shared" ca="1" si="278"/>
        <v>0</v>
      </c>
    </row>
    <row r="167" spans="1:146" x14ac:dyDescent="0.2">
      <c r="A167" s="172">
        <f ca="1">VLOOKUP($D167,Curves!$A$2:$I$1700,9)</f>
        <v>6.1691145193681997E-2</v>
      </c>
      <c r="B167" s="86">
        <f t="shared" ca="1" si="261"/>
        <v>0.44799885448644966</v>
      </c>
      <c r="C167" s="86">
        <f t="shared" si="262"/>
        <v>30</v>
      </c>
      <c r="D167" s="139">
        <v>41730</v>
      </c>
      <c r="E167" s="173">
        <f ca="1">VLOOKUP($D167,Curves!$A$2:$H$1700,2)*$B167</f>
        <v>2.0186828383159421</v>
      </c>
      <c r="F167" s="172">
        <f ca="1">VLOOKUP($D167,Curves!$A$2:$H$1700,3)*$B167</f>
        <v>0.13215966207350263</v>
      </c>
      <c r="G167" s="172">
        <f ca="1">VLOOKUP($D167,Curves!$A$2:$H$1700,7)*$B167</f>
        <v>-8.5119782352425441E-2</v>
      </c>
      <c r="H167" s="172">
        <f ca="1">VLOOKUP($D167,Curves!$A$2:$H$1700,5)*$B167</f>
        <v>4.4799885448644971E-3</v>
      </c>
      <c r="I167" s="172">
        <f ca="1">VLOOKUP($D167,Curves!$A$2:$H$1700,4)*$B167</f>
        <v>0</v>
      </c>
      <c r="J167" s="174">
        <f ca="1">VLOOKUP($D167,Curves!$A$2:$H$1700,8)*$B167</f>
        <v>0</v>
      </c>
      <c r="K167" s="172">
        <f t="shared" ca="1" si="263"/>
        <v>17.140121287369567</v>
      </c>
      <c r="L167" s="140">
        <f ca="1">VLOOKUP($D167,Curves!$N$2:$T$2600,2)*$B167</f>
        <v>14.646157750412806</v>
      </c>
      <c r="M167" s="141">
        <f ca="1">VLOOKUP($D167,Curves!$N$2:$T$2600,3)*$B167</f>
        <v>7.3230788752064031</v>
      </c>
      <c r="N167" s="181">
        <f t="shared" ca="1" si="264"/>
        <v>0</v>
      </c>
      <c r="O167" s="182">
        <f t="shared" ca="1" si="265"/>
        <v>0</v>
      </c>
      <c r="P167" s="173">
        <f t="shared" ca="1" si="260"/>
        <v>17.140121287369567</v>
      </c>
      <c r="Q167" s="140">
        <f ca="1">VLOOKUP($D167,Curves!$N$2:$T$2600,4)*$B167</f>
        <v>14.646157750412806</v>
      </c>
      <c r="R167" s="141">
        <f ca="1">VLOOKUP($D167,Curves!$N$2:$T$2600,5)*$B167</f>
        <v>7.3230788752064031</v>
      </c>
      <c r="S167" s="181">
        <f t="shared" ca="1" si="266"/>
        <v>0</v>
      </c>
      <c r="T167" s="182">
        <f t="shared" ca="1" si="267"/>
        <v>0</v>
      </c>
      <c r="U167" s="151">
        <f t="shared" ca="1" si="268"/>
        <v>16.501722919726376</v>
      </c>
      <c r="V167" s="151">
        <f t="shared" ca="1" si="269"/>
        <v>17.173721201456051</v>
      </c>
      <c r="W167" s="151">
        <f t="shared" ca="1" si="270"/>
        <v>17.140121287369567</v>
      </c>
      <c r="X167" s="343">
        <f ca="1">VLOOKUP($D167,[2]CurveFetch!$D$8:$S$13000,16,0)*$B167</f>
        <v>14.646157750412806</v>
      </c>
      <c r="Y167" s="141">
        <f ca="1">VLOOKUP($D167,Curves!$N$2:$T$2600,7)*$B167</f>
        <v>7.3230788752064031</v>
      </c>
      <c r="Z167" s="200">
        <f t="shared" ca="1" si="271"/>
        <v>0</v>
      </c>
      <c r="AA167" s="181">
        <f t="shared" ca="1" si="272"/>
        <v>0</v>
      </c>
      <c r="AB167" s="181">
        <f t="shared" ref="AB167:AC198" ca="1" si="359">IF($V167&lt;$X167,1,0)</f>
        <v>0</v>
      </c>
      <c r="AC167" s="181">
        <f t="shared" ca="1" si="359"/>
        <v>0</v>
      </c>
      <c r="AD167" s="181">
        <f t="shared" ca="1" si="274"/>
        <v>0</v>
      </c>
      <c r="AE167" s="182">
        <f t="shared" ca="1" si="275"/>
        <v>0</v>
      </c>
      <c r="AF167" s="23">
        <f t="shared" ca="1" si="301"/>
        <v>0</v>
      </c>
      <c r="AG167" s="23">
        <f t="shared" ca="1" si="302"/>
        <v>0</v>
      </c>
      <c r="AH167" s="23">
        <f t="shared" ca="1" si="319"/>
        <v>0</v>
      </c>
      <c r="AI167" s="23">
        <f t="shared" ca="1" si="320"/>
        <v>0</v>
      </c>
      <c r="AJ167" s="23">
        <f t="shared" ca="1" si="331"/>
        <v>0</v>
      </c>
      <c r="AK167" s="23">
        <f t="shared" ca="1" si="332"/>
        <v>0</v>
      </c>
      <c r="AL167" s="23">
        <f t="shared" ca="1" si="341"/>
        <v>0</v>
      </c>
      <c r="AM167" s="23">
        <f t="shared" ca="1" si="342"/>
        <v>0</v>
      </c>
      <c r="AN167" s="23">
        <f t="shared" ca="1" si="349"/>
        <v>0</v>
      </c>
      <c r="AO167" s="23">
        <f t="shared" ca="1" si="350"/>
        <v>0</v>
      </c>
      <c r="AP167" s="23">
        <f t="shared" ca="1" si="343"/>
        <v>0</v>
      </c>
      <c r="AQ167" s="23">
        <f t="shared" ca="1" si="344"/>
        <v>0</v>
      </c>
      <c r="AR167" s="23">
        <f t="shared" ca="1" si="353"/>
        <v>0</v>
      </c>
      <c r="AS167" s="23">
        <f t="shared" ca="1" si="354"/>
        <v>0</v>
      </c>
      <c r="AT167" s="23">
        <f t="shared" ca="1" si="248"/>
        <v>0</v>
      </c>
      <c r="AU167" s="23">
        <f t="shared" ca="1" si="249"/>
        <v>0</v>
      </c>
      <c r="AV167" s="228">
        <f t="shared" ca="1" si="279"/>
        <v>0</v>
      </c>
      <c r="AW167" s="26">
        <f t="shared" ca="1" si="280"/>
        <v>0</v>
      </c>
      <c r="AX167" s="228">
        <f t="shared" ca="1" si="281"/>
        <v>0</v>
      </c>
      <c r="AY167" s="23">
        <f t="shared" ca="1" si="295"/>
        <v>0</v>
      </c>
      <c r="AZ167" s="23">
        <f t="shared" ca="1" si="296"/>
        <v>0</v>
      </c>
      <c r="BA167" s="23">
        <f t="shared" ca="1" si="303"/>
        <v>0</v>
      </c>
      <c r="BB167" s="23">
        <f t="shared" ca="1" si="304"/>
        <v>0</v>
      </c>
      <c r="BC167" s="23">
        <f t="shared" ca="1" si="297"/>
        <v>0</v>
      </c>
      <c r="BD167" s="23">
        <f t="shared" ca="1" si="298"/>
        <v>0</v>
      </c>
      <c r="BE167" s="23">
        <f t="shared" ca="1" si="305"/>
        <v>0</v>
      </c>
      <c r="BF167" s="23">
        <f t="shared" ca="1" si="306"/>
        <v>0</v>
      </c>
      <c r="BG167" s="23">
        <f t="shared" ca="1" si="311"/>
        <v>0</v>
      </c>
      <c r="BH167" s="23">
        <f t="shared" ca="1" si="312"/>
        <v>0</v>
      </c>
      <c r="BI167" s="23">
        <f t="shared" ca="1" si="327"/>
        <v>0</v>
      </c>
      <c r="BJ167" s="23">
        <f t="shared" ca="1" si="328"/>
        <v>0</v>
      </c>
      <c r="BK167" s="23">
        <f t="shared" ca="1" si="329"/>
        <v>0</v>
      </c>
      <c r="BL167" s="23">
        <f t="shared" ca="1" si="330"/>
        <v>0</v>
      </c>
      <c r="BM167" s="23">
        <f t="shared" ca="1" si="333"/>
        <v>0</v>
      </c>
      <c r="BN167" s="23">
        <f t="shared" ca="1" si="334"/>
        <v>0</v>
      </c>
      <c r="BO167" s="23">
        <f t="shared" ca="1" si="351"/>
        <v>0</v>
      </c>
      <c r="BP167" s="23">
        <f t="shared" ca="1" si="352"/>
        <v>0</v>
      </c>
      <c r="BQ167" s="23">
        <f t="shared" ca="1" si="236"/>
        <v>0</v>
      </c>
      <c r="BR167" s="23">
        <f t="shared" ca="1" si="237"/>
        <v>0</v>
      </c>
      <c r="BS167" s="23">
        <f t="shared" ca="1" si="252"/>
        <v>0</v>
      </c>
      <c r="BT167" s="23">
        <f t="shared" ca="1" si="253"/>
        <v>0</v>
      </c>
      <c r="BU167" s="23">
        <f t="shared" ca="1" si="254"/>
        <v>0</v>
      </c>
      <c r="BV167" s="23">
        <f t="shared" ca="1" si="255"/>
        <v>0</v>
      </c>
      <c r="BW167" s="389">
        <f t="shared" ca="1" si="282"/>
        <v>0</v>
      </c>
      <c r="BX167" s="224">
        <f t="shared" ca="1" si="283"/>
        <v>0</v>
      </c>
      <c r="BY167" s="93">
        <f t="shared" ca="1" si="284"/>
        <v>0</v>
      </c>
      <c r="BZ167" s="23">
        <f t="shared" ca="1" si="309"/>
        <v>0</v>
      </c>
      <c r="CA167" s="23">
        <f t="shared" ca="1" si="310"/>
        <v>0</v>
      </c>
      <c r="CB167" s="23">
        <f t="shared" ca="1" si="335"/>
        <v>0</v>
      </c>
      <c r="CC167" s="23">
        <f t="shared" ca="1" si="336"/>
        <v>0</v>
      </c>
      <c r="CD167" s="23">
        <f t="shared" ca="1" si="240"/>
        <v>0</v>
      </c>
      <c r="CE167" s="23">
        <f t="shared" ca="1" si="241"/>
        <v>0</v>
      </c>
      <c r="CF167" s="228">
        <f t="shared" ca="1" si="285"/>
        <v>0</v>
      </c>
      <c r="CG167" s="224">
        <f t="shared" ca="1" si="286"/>
        <v>0</v>
      </c>
      <c r="CH167" s="228">
        <f t="shared" ca="1" si="287"/>
        <v>0</v>
      </c>
      <c r="CI167" s="23">
        <f t="shared" ca="1" si="288"/>
        <v>0</v>
      </c>
      <c r="CJ167" s="23">
        <f t="shared" ca="1" si="289"/>
        <v>0</v>
      </c>
      <c r="CK167" s="23">
        <f t="shared" ca="1" si="293"/>
        <v>0</v>
      </c>
      <c r="CL167" s="23">
        <f t="shared" ca="1" si="294"/>
        <v>0</v>
      </c>
      <c r="CM167" s="23">
        <f t="shared" ca="1" si="299"/>
        <v>0</v>
      </c>
      <c r="CN167" s="23">
        <f t="shared" ca="1" si="300"/>
        <v>0</v>
      </c>
      <c r="CO167" s="23">
        <f t="shared" ca="1" si="307"/>
        <v>0</v>
      </c>
      <c r="CP167" s="23">
        <f t="shared" ca="1" si="308"/>
        <v>0</v>
      </c>
      <c r="CQ167" s="23">
        <f t="shared" ca="1" si="313"/>
        <v>0</v>
      </c>
      <c r="CR167" s="23">
        <f t="shared" ca="1" si="314"/>
        <v>0</v>
      </c>
      <c r="CS167" s="23">
        <f t="shared" ca="1" si="315"/>
        <v>0</v>
      </c>
      <c r="CT167" s="23">
        <f t="shared" ca="1" si="316"/>
        <v>0</v>
      </c>
      <c r="CU167" s="23">
        <f t="shared" ca="1" si="321"/>
        <v>0</v>
      </c>
      <c r="CV167" s="23">
        <f t="shared" ca="1" si="322"/>
        <v>0</v>
      </c>
      <c r="CW167" s="23">
        <f t="shared" ref="CW167:CW230" ca="1" si="360">$CW$7*$J$2*$J$5*$AB167</f>
        <v>0</v>
      </c>
      <c r="CX167" s="23">
        <f t="shared" ref="CX167:CX230" ca="1" si="361">$CW$7*$J$3*$J$5*$AC167</f>
        <v>0</v>
      </c>
      <c r="CY167" s="23">
        <f t="shared" ca="1" si="323"/>
        <v>0</v>
      </c>
      <c r="CZ167" s="23">
        <f t="shared" ca="1" si="324"/>
        <v>0</v>
      </c>
      <c r="DA167" s="23">
        <f t="shared" ca="1" si="337"/>
        <v>0</v>
      </c>
      <c r="DB167" s="23">
        <f t="shared" ca="1" si="338"/>
        <v>0</v>
      </c>
      <c r="DC167" s="23"/>
      <c r="DD167" s="23"/>
      <c r="DE167" s="23">
        <f t="shared" ca="1" si="339"/>
        <v>0</v>
      </c>
      <c r="DF167" s="23">
        <f t="shared" ca="1" si="340"/>
        <v>0</v>
      </c>
      <c r="DG167" s="23">
        <f t="shared" ca="1" si="345"/>
        <v>0</v>
      </c>
      <c r="DH167" s="23">
        <f t="shared" ca="1" si="346"/>
        <v>0</v>
      </c>
      <c r="DI167" s="23">
        <f t="shared" ca="1" si="355"/>
        <v>0</v>
      </c>
      <c r="DJ167" s="23">
        <f t="shared" ca="1" si="356"/>
        <v>0</v>
      </c>
      <c r="DK167" s="23">
        <f t="shared" ca="1" si="238"/>
        <v>0</v>
      </c>
      <c r="DL167" s="23">
        <f t="shared" ca="1" si="239"/>
        <v>0</v>
      </c>
      <c r="DM167" s="23">
        <f t="shared" ca="1" si="242"/>
        <v>0</v>
      </c>
      <c r="DN167" s="23">
        <f t="shared" ca="1" si="243"/>
        <v>0</v>
      </c>
      <c r="DO167" s="23">
        <f t="shared" ca="1" si="244"/>
        <v>0</v>
      </c>
      <c r="DP167" s="23">
        <f t="shared" ca="1" si="245"/>
        <v>0</v>
      </c>
      <c r="DQ167" s="23">
        <f t="shared" ca="1" si="258"/>
        <v>0</v>
      </c>
      <c r="DR167" s="23">
        <f t="shared" ca="1" si="259"/>
        <v>0</v>
      </c>
      <c r="DS167" s="228">
        <f t="shared" ca="1" si="290"/>
        <v>0</v>
      </c>
      <c r="DT167" s="93">
        <f t="shared" ca="1" si="291"/>
        <v>0</v>
      </c>
      <c r="DU167" s="228">
        <f t="shared" ca="1" si="292"/>
        <v>0</v>
      </c>
      <c r="DZ167" s="23">
        <f t="shared" ca="1" si="317"/>
        <v>0</v>
      </c>
      <c r="EA167" s="23">
        <f t="shared" ca="1" si="318"/>
        <v>0</v>
      </c>
      <c r="EB167" s="23">
        <f t="shared" ca="1" si="325"/>
        <v>0</v>
      </c>
      <c r="EC167" s="23">
        <f t="shared" ca="1" si="326"/>
        <v>0</v>
      </c>
      <c r="ED167" s="23">
        <f t="shared" ca="1" si="347"/>
        <v>0</v>
      </c>
      <c r="EE167" s="23">
        <f t="shared" ca="1" si="348"/>
        <v>0</v>
      </c>
      <c r="EF167" s="23">
        <f t="shared" ca="1" si="250"/>
        <v>0</v>
      </c>
      <c r="EG167" s="23">
        <f t="shared" ca="1" si="251"/>
        <v>0</v>
      </c>
      <c r="EH167" s="23">
        <f t="shared" ca="1" si="357"/>
        <v>0</v>
      </c>
      <c r="EI167" s="23">
        <f t="shared" ca="1" si="358"/>
        <v>0</v>
      </c>
      <c r="EJ167" s="23">
        <f t="shared" ca="1" si="246"/>
        <v>0</v>
      </c>
      <c r="EK167" s="23">
        <f t="shared" ca="1" si="247"/>
        <v>0</v>
      </c>
      <c r="EL167" s="23">
        <f t="shared" ca="1" si="256"/>
        <v>0</v>
      </c>
      <c r="EM167" s="23">
        <f t="shared" ca="1" si="257"/>
        <v>0</v>
      </c>
      <c r="EN167" s="228">
        <f t="shared" ca="1" si="276"/>
        <v>0</v>
      </c>
      <c r="EO167" s="93">
        <f t="shared" ca="1" si="277"/>
        <v>0</v>
      </c>
      <c r="EP167" s="93">
        <f t="shared" ca="1" si="278"/>
        <v>0</v>
      </c>
    </row>
    <row r="168" spans="1:146" x14ac:dyDescent="0.2">
      <c r="A168" s="172">
        <f ca="1">VLOOKUP($D168,Curves!$A$2:$I$1700,9)</f>
        <v>6.1716940137891002E-2</v>
      </c>
      <c r="B168" s="86">
        <f t="shared" ca="1" si="261"/>
        <v>0.44562040042281281</v>
      </c>
      <c r="C168" s="86">
        <f t="shared" si="262"/>
        <v>31</v>
      </c>
      <c r="D168" s="139">
        <v>41760</v>
      </c>
      <c r="E168" s="173">
        <f ca="1">VLOOKUP($D168,Curves!$A$2:$H$1700,2)*$B168</f>
        <v>1.9968250142946242</v>
      </c>
      <c r="F168" s="172">
        <f ca="1">VLOOKUP($D168,Curves!$A$2:$H$1700,3)*$B168</f>
        <v>0.13145801812472976</v>
      </c>
      <c r="G168" s="172">
        <f ca="1">VLOOKUP($D168,Curves!$A$2:$H$1700,7)*$B168</f>
        <v>-8.4667876080334437E-2</v>
      </c>
      <c r="H168" s="172">
        <f ca="1">VLOOKUP($D168,Curves!$A$2:$H$1700,5)*$B168</f>
        <v>4.4562040042281283E-3</v>
      </c>
      <c r="I168" s="172">
        <f ca="1">VLOOKUP($D168,Curves!$A$2:$H$1700,4)*$B168</f>
        <v>0</v>
      </c>
      <c r="J168" s="174">
        <f ca="1">VLOOKUP($D168,Curves!$A$2:$H$1700,8)*$B168</f>
        <v>0</v>
      </c>
      <c r="K168" s="172">
        <f t="shared" ca="1" si="263"/>
        <v>16.976187607209681</v>
      </c>
      <c r="L168" s="140">
        <f ca="1">VLOOKUP($D168,Curves!$N$2:$T$2600,2)*$B168</f>
        <v>16.796502380896829</v>
      </c>
      <c r="M168" s="141">
        <f ca="1">VLOOKUP($D168,Curves!$N$2:$T$2600,3)*$B168</f>
        <v>8.3982511904484145</v>
      </c>
      <c r="N168" s="181">
        <f t="shared" ca="1" si="264"/>
        <v>0</v>
      </c>
      <c r="O168" s="182">
        <f t="shared" ca="1" si="265"/>
        <v>0</v>
      </c>
      <c r="P168" s="173">
        <f t="shared" ca="1" si="260"/>
        <v>16.976187607209681</v>
      </c>
      <c r="Q168" s="140">
        <f ca="1">VLOOKUP($D168,Curves!$N$2:$T$2600,4)*$B168</f>
        <v>16.796502380896829</v>
      </c>
      <c r="R168" s="141">
        <f ca="1">VLOOKUP($D168,Curves!$N$2:$T$2600,5)*$B168</f>
        <v>8.3982511904484145</v>
      </c>
      <c r="S168" s="181">
        <f t="shared" ca="1" si="266"/>
        <v>0</v>
      </c>
      <c r="T168" s="182">
        <f t="shared" ca="1" si="267"/>
        <v>0</v>
      </c>
      <c r="U168" s="151">
        <f t="shared" ca="1" si="268"/>
        <v>16.341178536607174</v>
      </c>
      <c r="V168" s="151">
        <f t="shared" ca="1" si="269"/>
        <v>17.009609137241391</v>
      </c>
      <c r="W168" s="151">
        <f t="shared" ca="1" si="270"/>
        <v>16.976187607209681</v>
      </c>
      <c r="X168" s="343">
        <f ca="1">VLOOKUP($D168,[2]CurveFetch!$D$8:$S$13000,16,0)*$B168</f>
        <v>16.796502380896829</v>
      </c>
      <c r="Y168" s="141">
        <f ca="1">VLOOKUP($D168,Curves!$N$2:$T$2600,7)*$B168</f>
        <v>8.3982511904484145</v>
      </c>
      <c r="Z168" s="200">
        <f t="shared" ca="1" si="271"/>
        <v>1</v>
      </c>
      <c r="AA168" s="181">
        <f t="shared" ca="1" si="272"/>
        <v>0</v>
      </c>
      <c r="AB168" s="181">
        <f t="shared" ca="1" si="359"/>
        <v>0</v>
      </c>
      <c r="AC168" s="181">
        <f t="shared" ca="1" si="359"/>
        <v>0</v>
      </c>
      <c r="AD168" s="181">
        <f t="shared" ca="1" si="274"/>
        <v>0</v>
      </c>
      <c r="AE168" s="182">
        <f t="shared" ca="1" si="275"/>
        <v>0</v>
      </c>
      <c r="AF168" s="23">
        <f t="shared" ca="1" si="301"/>
        <v>0</v>
      </c>
      <c r="AG168" s="23">
        <f t="shared" ca="1" si="302"/>
        <v>0</v>
      </c>
      <c r="AH168" s="23">
        <f t="shared" ca="1" si="319"/>
        <v>0</v>
      </c>
      <c r="AI168" s="23">
        <f t="shared" ca="1" si="320"/>
        <v>0</v>
      </c>
      <c r="AJ168" s="23">
        <f t="shared" ca="1" si="331"/>
        <v>0</v>
      </c>
      <c r="AK168" s="23">
        <f t="shared" ca="1" si="332"/>
        <v>0</v>
      </c>
      <c r="AL168" s="23">
        <f t="shared" ca="1" si="341"/>
        <v>0</v>
      </c>
      <c r="AM168" s="23">
        <f t="shared" ca="1" si="342"/>
        <v>0</v>
      </c>
      <c r="AN168" s="23">
        <f t="shared" ca="1" si="349"/>
        <v>0</v>
      </c>
      <c r="AO168" s="23">
        <f t="shared" ca="1" si="350"/>
        <v>0</v>
      </c>
      <c r="AP168" s="23">
        <f t="shared" ca="1" si="343"/>
        <v>0</v>
      </c>
      <c r="AQ168" s="23">
        <f t="shared" ca="1" si="344"/>
        <v>0</v>
      </c>
      <c r="AR168" s="23">
        <f t="shared" ca="1" si="353"/>
        <v>0</v>
      </c>
      <c r="AS168" s="23">
        <f t="shared" ca="1" si="354"/>
        <v>0</v>
      </c>
      <c r="AT168" s="23">
        <f t="shared" ca="1" si="248"/>
        <v>0</v>
      </c>
      <c r="AU168" s="23">
        <f t="shared" ca="1" si="249"/>
        <v>0</v>
      </c>
      <c r="AV168" s="228">
        <f t="shared" ca="1" si="279"/>
        <v>0</v>
      </c>
      <c r="AW168" s="26">
        <f t="shared" ca="1" si="280"/>
        <v>0</v>
      </c>
      <c r="AX168" s="228">
        <f t="shared" ca="1" si="281"/>
        <v>0</v>
      </c>
      <c r="AY168" s="23">
        <f t="shared" ca="1" si="295"/>
        <v>0</v>
      </c>
      <c r="AZ168" s="23">
        <f t="shared" ca="1" si="296"/>
        <v>0</v>
      </c>
      <c r="BA168" s="23">
        <f t="shared" ca="1" si="303"/>
        <v>0</v>
      </c>
      <c r="BB168" s="23">
        <f t="shared" ca="1" si="304"/>
        <v>0</v>
      </c>
      <c r="BC168" s="23">
        <f t="shared" ca="1" si="297"/>
        <v>0</v>
      </c>
      <c r="BD168" s="23">
        <f t="shared" ca="1" si="298"/>
        <v>0</v>
      </c>
      <c r="BE168" s="23">
        <f t="shared" ca="1" si="305"/>
        <v>0</v>
      </c>
      <c r="BF168" s="23">
        <f t="shared" ca="1" si="306"/>
        <v>0</v>
      </c>
      <c r="BG168" s="23">
        <f t="shared" ca="1" si="311"/>
        <v>0</v>
      </c>
      <c r="BH168" s="23">
        <f t="shared" ca="1" si="312"/>
        <v>0</v>
      </c>
      <c r="BI168" s="23">
        <f t="shared" ca="1" si="327"/>
        <v>0</v>
      </c>
      <c r="BJ168" s="23">
        <f t="shared" ca="1" si="328"/>
        <v>0</v>
      </c>
      <c r="BK168" s="23">
        <f t="shared" ca="1" si="329"/>
        <v>0</v>
      </c>
      <c r="BL168" s="23">
        <f t="shared" ca="1" si="330"/>
        <v>0</v>
      </c>
      <c r="BM168" s="23">
        <f t="shared" ca="1" si="333"/>
        <v>0</v>
      </c>
      <c r="BN168" s="23">
        <f t="shared" ca="1" si="334"/>
        <v>0</v>
      </c>
      <c r="BO168" s="23">
        <f t="shared" ca="1" si="351"/>
        <v>0</v>
      </c>
      <c r="BP168" s="23">
        <f t="shared" ca="1" si="352"/>
        <v>0</v>
      </c>
      <c r="BQ168" s="23">
        <f t="shared" ref="BQ168:BQ231" ca="1" si="362">$BQ$7*$J$2*$J$5*$S168</f>
        <v>0</v>
      </c>
      <c r="BR168" s="23">
        <f t="shared" ref="BR168:BR231" ca="1" si="363">$BQ$7*$J$3*$J$5*$T168</f>
        <v>0</v>
      </c>
      <c r="BS168" s="23">
        <f t="shared" ca="1" si="252"/>
        <v>0</v>
      </c>
      <c r="BT168" s="23">
        <f t="shared" ca="1" si="253"/>
        <v>0</v>
      </c>
      <c r="BU168" s="23">
        <f t="shared" ca="1" si="254"/>
        <v>0</v>
      </c>
      <c r="BV168" s="23">
        <f t="shared" ca="1" si="255"/>
        <v>0</v>
      </c>
      <c r="BW168" s="389">
        <f t="shared" ca="1" si="282"/>
        <v>0</v>
      </c>
      <c r="BX168" s="224">
        <f t="shared" ca="1" si="283"/>
        <v>0</v>
      </c>
      <c r="BY168" s="93">
        <f t="shared" ca="1" si="284"/>
        <v>0</v>
      </c>
      <c r="BZ168" s="23">
        <f t="shared" ca="1" si="309"/>
        <v>0</v>
      </c>
      <c r="CA168" s="23">
        <f t="shared" ca="1" si="310"/>
        <v>0</v>
      </c>
      <c r="CB168" s="23">
        <f t="shared" ca="1" si="335"/>
        <v>0</v>
      </c>
      <c r="CC168" s="23">
        <f t="shared" ca="1" si="336"/>
        <v>0</v>
      </c>
      <c r="CD168" s="23">
        <f t="shared" ca="1" si="240"/>
        <v>0</v>
      </c>
      <c r="CE168" s="23">
        <f t="shared" ca="1" si="241"/>
        <v>0</v>
      </c>
      <c r="CF168" s="228">
        <f t="shared" ca="1" si="285"/>
        <v>0</v>
      </c>
      <c r="CG168" s="224">
        <f t="shared" ca="1" si="286"/>
        <v>0</v>
      </c>
      <c r="CH168" s="228">
        <f t="shared" ca="1" si="287"/>
        <v>0</v>
      </c>
      <c r="CI168" s="23">
        <f t="shared" ca="1" si="288"/>
        <v>0</v>
      </c>
      <c r="CJ168" s="23">
        <f t="shared" ca="1" si="289"/>
        <v>0</v>
      </c>
      <c r="CK168" s="23">
        <f t="shared" ca="1" si="293"/>
        <v>0</v>
      </c>
      <c r="CL168" s="23">
        <f t="shared" ca="1" si="294"/>
        <v>0</v>
      </c>
      <c r="CM168" s="23">
        <f t="shared" ca="1" si="299"/>
        <v>0</v>
      </c>
      <c r="CN168" s="23">
        <f t="shared" ca="1" si="300"/>
        <v>0</v>
      </c>
      <c r="CO168" s="23">
        <f t="shared" ca="1" si="307"/>
        <v>0</v>
      </c>
      <c r="CP168" s="23">
        <f t="shared" ca="1" si="308"/>
        <v>0</v>
      </c>
      <c r="CQ168" s="23">
        <f t="shared" ca="1" si="313"/>
        <v>0</v>
      </c>
      <c r="CR168" s="23">
        <f t="shared" ca="1" si="314"/>
        <v>0</v>
      </c>
      <c r="CS168" s="23">
        <f t="shared" ca="1" si="315"/>
        <v>0</v>
      </c>
      <c r="CT168" s="23">
        <f t="shared" ca="1" si="316"/>
        <v>0</v>
      </c>
      <c r="CU168" s="23">
        <f t="shared" ca="1" si="321"/>
        <v>0</v>
      </c>
      <c r="CV168" s="23">
        <f t="shared" ca="1" si="322"/>
        <v>0</v>
      </c>
      <c r="CW168" s="23">
        <f t="shared" ca="1" si="360"/>
        <v>0</v>
      </c>
      <c r="CX168" s="23">
        <f t="shared" ca="1" si="361"/>
        <v>0</v>
      </c>
      <c r="CY168" s="23">
        <f t="shared" ca="1" si="323"/>
        <v>0</v>
      </c>
      <c r="CZ168" s="23">
        <f t="shared" ca="1" si="324"/>
        <v>0</v>
      </c>
      <c r="DA168" s="23">
        <f t="shared" ca="1" si="337"/>
        <v>0</v>
      </c>
      <c r="DB168" s="23">
        <f t="shared" ca="1" si="338"/>
        <v>0</v>
      </c>
      <c r="DC168" s="23"/>
      <c r="DD168" s="23"/>
      <c r="DE168" s="23">
        <f t="shared" ca="1" si="339"/>
        <v>0</v>
      </c>
      <c r="DF168" s="23">
        <f t="shared" ca="1" si="340"/>
        <v>0</v>
      </c>
      <c r="DG168" s="23">
        <f t="shared" ca="1" si="345"/>
        <v>0</v>
      </c>
      <c r="DH168" s="23">
        <f t="shared" ca="1" si="346"/>
        <v>0</v>
      </c>
      <c r="DI168" s="23">
        <f t="shared" ca="1" si="355"/>
        <v>0</v>
      </c>
      <c r="DJ168" s="23">
        <f t="shared" ca="1" si="356"/>
        <v>0</v>
      </c>
      <c r="DK168" s="23">
        <f t="shared" ca="1" si="238"/>
        <v>0</v>
      </c>
      <c r="DL168" s="23">
        <f t="shared" ca="1" si="239"/>
        <v>0</v>
      </c>
      <c r="DM168" s="23">
        <f t="shared" ca="1" si="242"/>
        <v>0</v>
      </c>
      <c r="DN168" s="23">
        <f t="shared" ca="1" si="243"/>
        <v>0</v>
      </c>
      <c r="DO168" s="23">
        <f t="shared" ca="1" si="244"/>
        <v>0</v>
      </c>
      <c r="DP168" s="23">
        <f t="shared" ca="1" si="245"/>
        <v>0</v>
      </c>
      <c r="DQ168" s="23">
        <f t="shared" ca="1" si="258"/>
        <v>0</v>
      </c>
      <c r="DR168" s="23">
        <f t="shared" ca="1" si="259"/>
        <v>0</v>
      </c>
      <c r="DS168" s="228">
        <f t="shared" ca="1" si="290"/>
        <v>0</v>
      </c>
      <c r="DT168" s="93">
        <f t="shared" ca="1" si="291"/>
        <v>0</v>
      </c>
      <c r="DU168" s="228">
        <f t="shared" ca="1" si="292"/>
        <v>0</v>
      </c>
      <c r="DZ168" s="23">
        <f t="shared" ca="1" si="317"/>
        <v>0</v>
      </c>
      <c r="EA168" s="23">
        <f t="shared" ca="1" si="318"/>
        <v>0</v>
      </c>
      <c r="EB168" s="23">
        <f t="shared" ca="1" si="325"/>
        <v>0</v>
      </c>
      <c r="EC168" s="23">
        <f t="shared" ca="1" si="326"/>
        <v>0</v>
      </c>
      <c r="ED168" s="23">
        <f t="shared" ca="1" si="347"/>
        <v>0</v>
      </c>
      <c r="EE168" s="23">
        <f t="shared" ca="1" si="348"/>
        <v>0</v>
      </c>
      <c r="EF168" s="23">
        <f t="shared" ca="1" si="250"/>
        <v>0</v>
      </c>
      <c r="EG168" s="23">
        <f t="shared" ca="1" si="251"/>
        <v>0</v>
      </c>
      <c r="EH168" s="23">
        <f t="shared" ca="1" si="357"/>
        <v>0</v>
      </c>
      <c r="EI168" s="23">
        <f t="shared" ca="1" si="358"/>
        <v>0</v>
      </c>
      <c r="EJ168" s="23">
        <f t="shared" ca="1" si="246"/>
        <v>0</v>
      </c>
      <c r="EK168" s="23">
        <f t="shared" ca="1" si="247"/>
        <v>0</v>
      </c>
      <c r="EL168" s="23">
        <f t="shared" ca="1" si="256"/>
        <v>0</v>
      </c>
      <c r="EM168" s="23">
        <f t="shared" ca="1" si="257"/>
        <v>0</v>
      </c>
      <c r="EN168" s="228">
        <f t="shared" ca="1" si="276"/>
        <v>0</v>
      </c>
      <c r="EO168" s="93">
        <f t="shared" ca="1" si="277"/>
        <v>0</v>
      </c>
      <c r="EP168" s="93">
        <f t="shared" ca="1" si="278"/>
        <v>0</v>
      </c>
    </row>
    <row r="169" spans="1:146" x14ac:dyDescent="0.2">
      <c r="A169" s="172">
        <f ca="1">VLOOKUP($D169,Curves!$A$2:$I$1700,9)</f>
        <v>6.1743594913805003E-2</v>
      </c>
      <c r="B169" s="86">
        <f t="shared" ca="1" si="261"/>
        <v>0.4431740176814164</v>
      </c>
      <c r="C169" s="86">
        <f t="shared" si="262"/>
        <v>30</v>
      </c>
      <c r="D169" s="139">
        <v>41791</v>
      </c>
      <c r="E169" s="173">
        <f ca="1">VLOOKUP($D169,Curves!$A$2:$H$1700,2)*$B169</f>
        <v>1.9987148197431879</v>
      </c>
      <c r="F169" s="172">
        <f ca="1">VLOOKUP($D169,Curves!$A$2:$H$1700,3)*$B169</f>
        <v>0.13073633521601782</v>
      </c>
      <c r="G169" s="172">
        <f ca="1">VLOOKUP($D169,Curves!$A$2:$H$1700,7)*$B169</f>
        <v>-8.4203063359469116E-2</v>
      </c>
      <c r="H169" s="172">
        <f ca="1">VLOOKUP($D169,Curves!$A$2:$H$1700,5)*$B169</f>
        <v>4.431740176814164E-3</v>
      </c>
      <c r="I169" s="172">
        <f ca="1">VLOOKUP($D169,Curves!$A$2:$H$1700,4)*$B169</f>
        <v>0</v>
      </c>
      <c r="J169" s="174">
        <f ca="1">VLOOKUP($D169,Curves!$A$2:$H$1700,8)*$B169</f>
        <v>0</v>
      </c>
      <c r="K169" s="172">
        <f t="shared" ca="1" si="263"/>
        <v>16.990361148073909</v>
      </c>
      <c r="L169" s="140">
        <f ca="1">VLOOKUP($D169,Curves!$N$2:$T$2600,2)*$B169</f>
        <v>27.783642786090429</v>
      </c>
      <c r="M169" s="141">
        <f ca="1">VLOOKUP($D169,Curves!$N$2:$T$2600,3)*$B169</f>
        <v>13.891821393045214</v>
      </c>
      <c r="N169" s="181">
        <f t="shared" ca="1" si="264"/>
        <v>1</v>
      </c>
      <c r="O169" s="182">
        <f t="shared" ca="1" si="265"/>
        <v>0</v>
      </c>
      <c r="P169" s="173">
        <f t="shared" ca="1" si="260"/>
        <v>16.990361148073909</v>
      </c>
      <c r="Q169" s="140">
        <f ca="1">VLOOKUP($D169,Curves!$N$2:$T$2600,4)*$B169</f>
        <v>27.783642786090429</v>
      </c>
      <c r="R169" s="141">
        <f ca="1">VLOOKUP($D169,Curves!$N$2:$T$2600,5)*$B169</f>
        <v>13.891821393045214</v>
      </c>
      <c r="S169" s="181">
        <f t="shared" ca="1" si="266"/>
        <v>1</v>
      </c>
      <c r="T169" s="182">
        <f t="shared" ca="1" si="267"/>
        <v>0</v>
      </c>
      <c r="U169" s="151">
        <f t="shared" ca="1" si="268"/>
        <v>16.358838172877892</v>
      </c>
      <c r="V169" s="151">
        <f t="shared" ca="1" si="269"/>
        <v>17.023599199400017</v>
      </c>
      <c r="W169" s="151">
        <f t="shared" ca="1" si="270"/>
        <v>16.990361148073909</v>
      </c>
      <c r="X169" s="343">
        <f ca="1">VLOOKUP($D169,[2]CurveFetch!$D$8:$S$13000,16,0)*$B169</f>
        <v>27.783642786090429</v>
      </c>
      <c r="Y169" s="141">
        <f ca="1">VLOOKUP($D169,Curves!$N$2:$T$2600,7)*$B169</f>
        <v>13.891821393045214</v>
      </c>
      <c r="Z169" s="200">
        <f t="shared" ca="1" si="271"/>
        <v>1</v>
      </c>
      <c r="AA169" s="181">
        <f t="shared" ca="1" si="272"/>
        <v>0</v>
      </c>
      <c r="AB169" s="181">
        <f t="shared" ca="1" si="359"/>
        <v>1</v>
      </c>
      <c r="AC169" s="181">
        <f t="shared" ca="1" si="359"/>
        <v>1</v>
      </c>
      <c r="AD169" s="181">
        <f t="shared" ca="1" si="274"/>
        <v>1</v>
      </c>
      <c r="AE169" s="182">
        <f t="shared" ca="1" si="275"/>
        <v>0</v>
      </c>
      <c r="AF169" s="23">
        <f t="shared" ca="1" si="301"/>
        <v>5880</v>
      </c>
      <c r="AG169" s="23">
        <f t="shared" ca="1" si="302"/>
        <v>0</v>
      </c>
      <c r="AH169" s="23">
        <f t="shared" ca="1" si="319"/>
        <v>48000</v>
      </c>
      <c r="AI169" s="23">
        <f t="shared" ca="1" si="320"/>
        <v>0</v>
      </c>
      <c r="AJ169" s="23">
        <f t="shared" ca="1" si="331"/>
        <v>54000</v>
      </c>
      <c r="AK169" s="23">
        <f t="shared" ca="1" si="332"/>
        <v>0</v>
      </c>
      <c r="AL169" s="23">
        <f t="shared" ca="1" si="341"/>
        <v>60000</v>
      </c>
      <c r="AM169" s="23">
        <f t="shared" ca="1" si="342"/>
        <v>0</v>
      </c>
      <c r="AN169" s="23">
        <f t="shared" ca="1" si="349"/>
        <v>60000</v>
      </c>
      <c r="AO169" s="23">
        <f t="shared" ca="1" si="350"/>
        <v>0</v>
      </c>
      <c r="AP169" s="23">
        <f t="shared" ca="1" si="343"/>
        <v>86400</v>
      </c>
      <c r="AQ169" s="23">
        <f t="shared" ca="1" si="344"/>
        <v>0</v>
      </c>
      <c r="AR169" s="23">
        <f t="shared" ca="1" si="353"/>
        <v>61200</v>
      </c>
      <c r="AS169" s="23">
        <f t="shared" ca="1" si="354"/>
        <v>0</v>
      </c>
      <c r="AT169" s="23">
        <f t="shared" ca="1" si="248"/>
        <v>132000</v>
      </c>
      <c r="AU169" s="23">
        <f t="shared" ca="1" si="249"/>
        <v>0</v>
      </c>
      <c r="AV169" s="228">
        <f t="shared" ca="1" si="279"/>
        <v>152280</v>
      </c>
      <c r="AW169" s="26">
        <f t="shared" ca="1" si="280"/>
        <v>447480</v>
      </c>
      <c r="AX169" s="228">
        <f t="shared" ca="1" si="281"/>
        <v>507480</v>
      </c>
      <c r="AY169" s="23">
        <f t="shared" ca="1" si="295"/>
        <v>62400</v>
      </c>
      <c r="AZ169" s="23">
        <f t="shared" ca="1" si="296"/>
        <v>0</v>
      </c>
      <c r="BA169" s="23">
        <f t="shared" ca="1" si="303"/>
        <v>60000</v>
      </c>
      <c r="BB169" s="23">
        <f t="shared" ca="1" si="304"/>
        <v>0</v>
      </c>
      <c r="BC169" s="23">
        <f t="shared" ca="1" si="297"/>
        <v>10560</v>
      </c>
      <c r="BD169" s="23">
        <f t="shared" ca="1" si="298"/>
        <v>0</v>
      </c>
      <c r="BE169" s="23">
        <f t="shared" ca="1" si="305"/>
        <v>6120</v>
      </c>
      <c r="BF169" s="23">
        <f t="shared" ca="1" si="306"/>
        <v>0</v>
      </c>
      <c r="BG169" s="23">
        <f t="shared" ca="1" si="311"/>
        <v>20400</v>
      </c>
      <c r="BH169" s="23">
        <f t="shared" ca="1" si="312"/>
        <v>0</v>
      </c>
      <c r="BI169" s="23">
        <f t="shared" ca="1" si="327"/>
        <v>105600</v>
      </c>
      <c r="BJ169" s="23">
        <f t="shared" ca="1" si="328"/>
        <v>0</v>
      </c>
      <c r="BK169" s="23">
        <f t="shared" ca="1" si="329"/>
        <v>127200</v>
      </c>
      <c r="BL169" s="23">
        <f t="shared" ca="1" si="330"/>
        <v>0</v>
      </c>
      <c r="BM169" s="23">
        <f t="shared" ca="1" si="333"/>
        <v>60000</v>
      </c>
      <c r="BN169" s="23">
        <f t="shared" ca="1" si="334"/>
        <v>0</v>
      </c>
      <c r="BO169" s="23">
        <f t="shared" ca="1" si="351"/>
        <v>63600</v>
      </c>
      <c r="BP169" s="23">
        <f t="shared" ca="1" si="352"/>
        <v>0</v>
      </c>
      <c r="BQ169" s="23">
        <f t="shared" ca="1" si="362"/>
        <v>62400</v>
      </c>
      <c r="BR169" s="23">
        <f t="shared" ca="1" si="363"/>
        <v>0</v>
      </c>
      <c r="BS169" s="23">
        <f t="shared" ca="1" si="252"/>
        <v>132000</v>
      </c>
      <c r="BT169" s="23">
        <f t="shared" ca="1" si="253"/>
        <v>0</v>
      </c>
      <c r="BU169" s="23">
        <f t="shared" ca="1" si="254"/>
        <v>120000</v>
      </c>
      <c r="BV169" s="23">
        <f t="shared" ca="1" si="255"/>
        <v>0</v>
      </c>
      <c r="BW169" s="389">
        <f t="shared" ca="1" si="282"/>
        <v>371880</v>
      </c>
      <c r="BX169" s="224">
        <f t="shared" ca="1" si="283"/>
        <v>623880</v>
      </c>
      <c r="BY169" s="93">
        <f t="shared" ca="1" si="284"/>
        <v>830280</v>
      </c>
      <c r="BZ169" s="23">
        <f t="shared" ca="1" si="309"/>
        <v>125760</v>
      </c>
      <c r="CA169" s="23">
        <f t="shared" ca="1" si="310"/>
        <v>0</v>
      </c>
      <c r="CB169" s="23">
        <f t="shared" ca="1" si="335"/>
        <v>115200</v>
      </c>
      <c r="CC169" s="23">
        <f t="shared" ca="1" si="336"/>
        <v>0</v>
      </c>
      <c r="CD169" s="23">
        <f t="shared" ca="1" si="240"/>
        <v>120000</v>
      </c>
      <c r="CE169" s="23">
        <f t="shared" ca="1" si="241"/>
        <v>0</v>
      </c>
      <c r="CF169" s="228">
        <f t="shared" ca="1" si="285"/>
        <v>125760</v>
      </c>
      <c r="CG169" s="224">
        <f t="shared" ca="1" si="286"/>
        <v>240960</v>
      </c>
      <c r="CH169" s="228">
        <f t="shared" ca="1" si="287"/>
        <v>360960</v>
      </c>
      <c r="CI169" s="23">
        <f t="shared" ca="1" si="288"/>
        <v>65400</v>
      </c>
      <c r="CJ169" s="23">
        <f t="shared" ca="1" si="289"/>
        <v>32700</v>
      </c>
      <c r="CK169" s="23">
        <f t="shared" ca="1" si="293"/>
        <v>62400</v>
      </c>
      <c r="CL169" s="23">
        <f t="shared" ca="1" si="294"/>
        <v>31200</v>
      </c>
      <c r="CM169" s="23">
        <f t="shared" ca="1" si="299"/>
        <v>60000</v>
      </c>
      <c r="CN169" s="23">
        <f t="shared" ca="1" si="300"/>
        <v>30000</v>
      </c>
      <c r="CO169" s="23">
        <f t="shared" ca="1" si="307"/>
        <v>8400</v>
      </c>
      <c r="CP169" s="23">
        <f t="shared" ca="1" si="308"/>
        <v>4200</v>
      </c>
      <c r="CQ169" s="23">
        <f t="shared" ca="1" si="313"/>
        <v>27000</v>
      </c>
      <c r="CR169" s="23">
        <f t="shared" ca="1" si="314"/>
        <v>13500</v>
      </c>
      <c r="CS169" s="23">
        <f t="shared" ca="1" si="315"/>
        <v>15600</v>
      </c>
      <c r="CT169" s="23">
        <f t="shared" ca="1" si="316"/>
        <v>7800</v>
      </c>
      <c r="CU169" s="23">
        <f t="shared" ca="1" si="321"/>
        <v>42000</v>
      </c>
      <c r="CV169" s="23">
        <f t="shared" ca="1" si="322"/>
        <v>21000</v>
      </c>
      <c r="CW169" s="23">
        <f t="shared" ca="1" si="360"/>
        <v>63600</v>
      </c>
      <c r="CX169" s="23">
        <f t="shared" ca="1" si="361"/>
        <v>31800</v>
      </c>
      <c r="CY169" s="23">
        <f t="shared" ca="1" si="323"/>
        <v>72000</v>
      </c>
      <c r="CZ169" s="23">
        <f t="shared" ca="1" si="324"/>
        <v>36000</v>
      </c>
      <c r="DA169" s="23">
        <f t="shared" ca="1" si="337"/>
        <v>99000</v>
      </c>
      <c r="DB169" s="23">
        <f t="shared" ca="1" si="338"/>
        <v>49500</v>
      </c>
      <c r="DC169" s="23"/>
      <c r="DD169" s="23"/>
      <c r="DE169" s="23">
        <f t="shared" ca="1" si="339"/>
        <v>240000</v>
      </c>
      <c r="DF169" s="23">
        <f t="shared" ca="1" si="340"/>
        <v>120000</v>
      </c>
      <c r="DG169" s="23">
        <f t="shared" ca="1" si="345"/>
        <v>120000</v>
      </c>
      <c r="DH169" s="23">
        <f t="shared" ca="1" si="346"/>
        <v>60000</v>
      </c>
      <c r="DI169" s="23">
        <f t="shared" ca="1" si="355"/>
        <v>127200</v>
      </c>
      <c r="DJ169" s="23">
        <f t="shared" ca="1" si="356"/>
        <v>63600</v>
      </c>
      <c r="DK169" s="23">
        <f t="shared" ca="1" si="238"/>
        <v>63600</v>
      </c>
      <c r="DL169" s="23">
        <f t="shared" ca="1" si="239"/>
        <v>31800</v>
      </c>
      <c r="DM169" s="23">
        <f t="shared" ca="1" si="242"/>
        <v>150000</v>
      </c>
      <c r="DN169" s="23">
        <f t="shared" ca="1" si="243"/>
        <v>75000</v>
      </c>
      <c r="DO169" s="23">
        <f t="shared" ca="1" si="244"/>
        <v>66000</v>
      </c>
      <c r="DP169" s="23">
        <f t="shared" ca="1" si="245"/>
        <v>33000</v>
      </c>
      <c r="DQ169" s="23">
        <f t="shared" ca="1" si="258"/>
        <v>129600</v>
      </c>
      <c r="DR169" s="23">
        <f t="shared" ca="1" si="259"/>
        <v>64800</v>
      </c>
      <c r="DS169" s="228">
        <f t="shared" ca="1" si="290"/>
        <v>610200</v>
      </c>
      <c r="DT169" s="93">
        <f t="shared" ca="1" si="291"/>
        <v>1450800</v>
      </c>
      <c r="DU169" s="228">
        <f t="shared" ca="1" si="292"/>
        <v>2117700</v>
      </c>
      <c r="DZ169" s="23">
        <f t="shared" ca="1" si="317"/>
        <v>60000</v>
      </c>
      <c r="EA169" s="23">
        <f t="shared" ca="1" si="318"/>
        <v>30000</v>
      </c>
      <c r="EB169" s="23">
        <f t="shared" ca="1" si="325"/>
        <v>26400</v>
      </c>
      <c r="EC169" s="23">
        <f t="shared" ca="1" si="326"/>
        <v>13200</v>
      </c>
      <c r="ED169" s="23">
        <f t="shared" ca="1" si="347"/>
        <v>120000</v>
      </c>
      <c r="EE169" s="23">
        <f t="shared" ca="1" si="348"/>
        <v>60000</v>
      </c>
      <c r="EF169" s="23">
        <f t="shared" ca="1" si="250"/>
        <v>168000</v>
      </c>
      <c r="EG169" s="23">
        <f t="shared" ca="1" si="251"/>
        <v>84000</v>
      </c>
      <c r="EH169" s="23">
        <f t="shared" ca="1" si="357"/>
        <v>60000</v>
      </c>
      <c r="EI169" s="23">
        <f t="shared" ca="1" si="358"/>
        <v>30000</v>
      </c>
      <c r="EJ169" s="23">
        <f t="shared" ca="1" si="246"/>
        <v>60000</v>
      </c>
      <c r="EK169" s="23">
        <f t="shared" ca="1" si="247"/>
        <v>30000</v>
      </c>
      <c r="EL169" s="23">
        <f t="shared" ca="1" si="256"/>
        <v>120000</v>
      </c>
      <c r="EM169" s="23">
        <f t="shared" ca="1" si="257"/>
        <v>60000</v>
      </c>
      <c r="EN169" s="228">
        <f t="shared" ca="1" si="276"/>
        <v>39600</v>
      </c>
      <c r="EO169" s="93">
        <f t="shared" ca="1" si="277"/>
        <v>489600</v>
      </c>
      <c r="EP169" s="93">
        <f t="shared" ca="1" si="278"/>
        <v>921600</v>
      </c>
    </row>
    <row r="170" spans="1:146" x14ac:dyDescent="0.2">
      <c r="A170" s="172">
        <f ca="1">VLOOKUP($D170,Curves!$A$2:$I$1700,9)</f>
        <v>6.1769389858461997E-2</v>
      </c>
      <c r="B170" s="86">
        <f t="shared" ca="1" si="261"/>
        <v>0.44081749835243639</v>
      </c>
      <c r="C170" s="86">
        <f t="shared" si="262"/>
        <v>31</v>
      </c>
      <c r="D170" s="139">
        <v>41821</v>
      </c>
      <c r="E170" s="173">
        <f ca="1">VLOOKUP($D170,Curves!$A$2:$H$1700,2)*$B170</f>
        <v>2.0013114425200613</v>
      </c>
      <c r="F170" s="172">
        <f ca="1">VLOOKUP($D170,Curves!$A$2:$H$1700,3)*$B170</f>
        <v>0.13004116201396873</v>
      </c>
      <c r="G170" s="172">
        <f ca="1">VLOOKUP($D170,Curves!$A$2:$H$1700,7)*$B170</f>
        <v>-8.3755324686962909E-2</v>
      </c>
      <c r="H170" s="172">
        <f ca="1">VLOOKUP($D170,Curves!$A$2:$H$1700,5)*$B170</f>
        <v>4.4081749835243643E-3</v>
      </c>
      <c r="I170" s="172">
        <f ca="1">VLOOKUP($D170,Curves!$A$2:$H$1700,4)*$B170</f>
        <v>0</v>
      </c>
      <c r="J170" s="174">
        <f ca="1">VLOOKUP($D170,Curves!$A$2:$H$1700,8)*$B170</f>
        <v>0</v>
      </c>
      <c r="K170" s="172">
        <f t="shared" ca="1" si="263"/>
        <v>17.009835818900459</v>
      </c>
      <c r="L170" s="140">
        <f ca="1">VLOOKUP($D170,Curves!$N$2:$T$2600,2)*$B170</f>
        <v>26.067698683321492</v>
      </c>
      <c r="M170" s="141">
        <f ca="1">VLOOKUP($D170,Curves!$N$2:$T$2600,3)*$B170</f>
        <v>13.033849341660746</v>
      </c>
      <c r="N170" s="181">
        <f t="shared" ca="1" si="264"/>
        <v>1</v>
      </c>
      <c r="O170" s="182">
        <f t="shared" ca="1" si="265"/>
        <v>0</v>
      </c>
      <c r="P170" s="173">
        <f t="shared" ca="1" si="260"/>
        <v>17.009835818900459</v>
      </c>
      <c r="Q170" s="140">
        <f ca="1">VLOOKUP($D170,Curves!$N$2:$T$2600,4)*$B170</f>
        <v>26.067698683321492</v>
      </c>
      <c r="R170" s="141">
        <f ca="1">VLOOKUP($D170,Curves!$N$2:$T$2600,5)*$B170</f>
        <v>13.033849341660746</v>
      </c>
      <c r="S170" s="181">
        <f t="shared" ca="1" si="266"/>
        <v>1</v>
      </c>
      <c r="T170" s="182">
        <f t="shared" ca="1" si="267"/>
        <v>0</v>
      </c>
      <c r="U170" s="151">
        <f t="shared" ca="1" si="268"/>
        <v>16.381670883748239</v>
      </c>
      <c r="V170" s="151">
        <f t="shared" ca="1" si="269"/>
        <v>17.042897131276892</v>
      </c>
      <c r="W170" s="151">
        <f t="shared" ca="1" si="270"/>
        <v>17.009835818900459</v>
      </c>
      <c r="X170" s="343">
        <f ca="1">VLOOKUP($D170,[2]CurveFetch!$D$8:$S$13000,16,0)*$B170</f>
        <v>26.067698683321492</v>
      </c>
      <c r="Y170" s="141">
        <f ca="1">VLOOKUP($D170,Curves!$N$2:$T$2600,7)*$B170</f>
        <v>13.033849341660746</v>
      </c>
      <c r="Z170" s="200">
        <f t="shared" ca="1" si="271"/>
        <v>1</v>
      </c>
      <c r="AA170" s="181">
        <f t="shared" ca="1" si="272"/>
        <v>0</v>
      </c>
      <c r="AB170" s="181">
        <f t="shared" ca="1" si="359"/>
        <v>1</v>
      </c>
      <c r="AC170" s="181">
        <f t="shared" ca="1" si="359"/>
        <v>1</v>
      </c>
      <c r="AD170" s="181">
        <f t="shared" ca="1" si="274"/>
        <v>1</v>
      </c>
      <c r="AE170" s="182">
        <f t="shared" ca="1" si="275"/>
        <v>0</v>
      </c>
      <c r="AF170" s="23">
        <f t="shared" ca="1" si="301"/>
        <v>5880</v>
      </c>
      <c r="AG170" s="23">
        <f t="shared" ca="1" si="302"/>
        <v>0</v>
      </c>
      <c r="AH170" s="23">
        <f t="shared" ca="1" si="319"/>
        <v>48000</v>
      </c>
      <c r="AI170" s="23">
        <f t="shared" ca="1" si="320"/>
        <v>0</v>
      </c>
      <c r="AJ170" s="23">
        <f t="shared" ca="1" si="331"/>
        <v>54000</v>
      </c>
      <c r="AK170" s="23">
        <f t="shared" ca="1" si="332"/>
        <v>0</v>
      </c>
      <c r="AL170" s="23">
        <f t="shared" ca="1" si="341"/>
        <v>60000</v>
      </c>
      <c r="AM170" s="23">
        <f t="shared" ca="1" si="342"/>
        <v>0</v>
      </c>
      <c r="AN170" s="23">
        <f t="shared" ca="1" si="349"/>
        <v>60000</v>
      </c>
      <c r="AO170" s="23">
        <f t="shared" ca="1" si="350"/>
        <v>0</v>
      </c>
      <c r="AP170" s="23">
        <f t="shared" ca="1" si="343"/>
        <v>86400</v>
      </c>
      <c r="AQ170" s="23">
        <f t="shared" ca="1" si="344"/>
        <v>0</v>
      </c>
      <c r="AR170" s="23">
        <f t="shared" ca="1" si="353"/>
        <v>61200</v>
      </c>
      <c r="AS170" s="23">
        <f t="shared" ca="1" si="354"/>
        <v>0</v>
      </c>
      <c r="AT170" s="23">
        <f t="shared" ca="1" si="248"/>
        <v>132000</v>
      </c>
      <c r="AU170" s="23">
        <f t="shared" ca="1" si="249"/>
        <v>0</v>
      </c>
      <c r="AV170" s="228">
        <f t="shared" ca="1" si="279"/>
        <v>152280</v>
      </c>
      <c r="AW170" s="26">
        <f t="shared" ca="1" si="280"/>
        <v>447480</v>
      </c>
      <c r="AX170" s="228">
        <f t="shared" ca="1" si="281"/>
        <v>507480</v>
      </c>
      <c r="AY170" s="23">
        <f t="shared" ca="1" si="295"/>
        <v>62400</v>
      </c>
      <c r="AZ170" s="23">
        <f t="shared" ca="1" si="296"/>
        <v>0</v>
      </c>
      <c r="BA170" s="23">
        <f t="shared" ca="1" si="303"/>
        <v>60000</v>
      </c>
      <c r="BB170" s="23">
        <f t="shared" ca="1" si="304"/>
        <v>0</v>
      </c>
      <c r="BC170" s="23">
        <f t="shared" ca="1" si="297"/>
        <v>10560</v>
      </c>
      <c r="BD170" s="23">
        <f t="shared" ca="1" si="298"/>
        <v>0</v>
      </c>
      <c r="BE170" s="23">
        <f t="shared" ca="1" si="305"/>
        <v>6120</v>
      </c>
      <c r="BF170" s="23">
        <f t="shared" ca="1" si="306"/>
        <v>0</v>
      </c>
      <c r="BG170" s="23">
        <f t="shared" ca="1" si="311"/>
        <v>20400</v>
      </c>
      <c r="BH170" s="23">
        <f t="shared" ca="1" si="312"/>
        <v>0</v>
      </c>
      <c r="BI170" s="23">
        <f t="shared" ca="1" si="327"/>
        <v>105600</v>
      </c>
      <c r="BJ170" s="23">
        <f t="shared" ca="1" si="328"/>
        <v>0</v>
      </c>
      <c r="BK170" s="23">
        <f t="shared" ca="1" si="329"/>
        <v>127200</v>
      </c>
      <c r="BL170" s="23">
        <f t="shared" ca="1" si="330"/>
        <v>0</v>
      </c>
      <c r="BM170" s="23">
        <f t="shared" ca="1" si="333"/>
        <v>60000</v>
      </c>
      <c r="BN170" s="23">
        <f t="shared" ca="1" si="334"/>
        <v>0</v>
      </c>
      <c r="BO170" s="23">
        <f t="shared" ca="1" si="351"/>
        <v>63600</v>
      </c>
      <c r="BP170" s="23">
        <f t="shared" ca="1" si="352"/>
        <v>0</v>
      </c>
      <c r="BQ170" s="23">
        <f t="shared" ca="1" si="362"/>
        <v>62400</v>
      </c>
      <c r="BR170" s="23">
        <f t="shared" ca="1" si="363"/>
        <v>0</v>
      </c>
      <c r="BS170" s="23">
        <f t="shared" ca="1" si="252"/>
        <v>132000</v>
      </c>
      <c r="BT170" s="23">
        <f t="shared" ca="1" si="253"/>
        <v>0</v>
      </c>
      <c r="BU170" s="23">
        <f t="shared" ca="1" si="254"/>
        <v>120000</v>
      </c>
      <c r="BV170" s="23">
        <f t="shared" ca="1" si="255"/>
        <v>0</v>
      </c>
      <c r="BW170" s="389">
        <f t="shared" ca="1" si="282"/>
        <v>371880</v>
      </c>
      <c r="BX170" s="224">
        <f t="shared" ca="1" si="283"/>
        <v>623880</v>
      </c>
      <c r="BY170" s="93">
        <f t="shared" ca="1" si="284"/>
        <v>830280</v>
      </c>
      <c r="BZ170" s="23">
        <f t="shared" ca="1" si="309"/>
        <v>125760</v>
      </c>
      <c r="CA170" s="23">
        <f t="shared" ca="1" si="310"/>
        <v>0</v>
      </c>
      <c r="CB170" s="23">
        <f t="shared" ca="1" si="335"/>
        <v>115200</v>
      </c>
      <c r="CC170" s="23">
        <f t="shared" ca="1" si="336"/>
        <v>0</v>
      </c>
      <c r="CD170" s="23">
        <f t="shared" ca="1" si="240"/>
        <v>120000</v>
      </c>
      <c r="CE170" s="23">
        <f t="shared" ca="1" si="241"/>
        <v>0</v>
      </c>
      <c r="CF170" s="228">
        <f t="shared" ca="1" si="285"/>
        <v>125760</v>
      </c>
      <c r="CG170" s="224">
        <f t="shared" ca="1" si="286"/>
        <v>240960</v>
      </c>
      <c r="CH170" s="228">
        <f t="shared" ca="1" si="287"/>
        <v>360960</v>
      </c>
      <c r="CI170" s="23">
        <f t="shared" ca="1" si="288"/>
        <v>65400</v>
      </c>
      <c r="CJ170" s="23">
        <f t="shared" ca="1" si="289"/>
        <v>32700</v>
      </c>
      <c r="CK170" s="23">
        <f t="shared" ca="1" si="293"/>
        <v>62400</v>
      </c>
      <c r="CL170" s="23">
        <f t="shared" ca="1" si="294"/>
        <v>31200</v>
      </c>
      <c r="CM170" s="23">
        <f t="shared" ca="1" si="299"/>
        <v>60000</v>
      </c>
      <c r="CN170" s="23">
        <f t="shared" ca="1" si="300"/>
        <v>30000</v>
      </c>
      <c r="CO170" s="23">
        <f t="shared" ca="1" si="307"/>
        <v>8400</v>
      </c>
      <c r="CP170" s="23">
        <f t="shared" ca="1" si="308"/>
        <v>4200</v>
      </c>
      <c r="CQ170" s="23">
        <f t="shared" ca="1" si="313"/>
        <v>27000</v>
      </c>
      <c r="CR170" s="23">
        <f t="shared" ca="1" si="314"/>
        <v>13500</v>
      </c>
      <c r="CS170" s="23">
        <f t="shared" ca="1" si="315"/>
        <v>15600</v>
      </c>
      <c r="CT170" s="23">
        <f t="shared" ca="1" si="316"/>
        <v>7800</v>
      </c>
      <c r="CU170" s="23">
        <f t="shared" ca="1" si="321"/>
        <v>42000</v>
      </c>
      <c r="CV170" s="23">
        <f t="shared" ca="1" si="322"/>
        <v>21000</v>
      </c>
      <c r="CW170" s="23">
        <f t="shared" ca="1" si="360"/>
        <v>63600</v>
      </c>
      <c r="CX170" s="23">
        <f t="shared" ca="1" si="361"/>
        <v>31800</v>
      </c>
      <c r="CY170" s="23">
        <f t="shared" ca="1" si="323"/>
        <v>72000</v>
      </c>
      <c r="CZ170" s="23">
        <f t="shared" ca="1" si="324"/>
        <v>36000</v>
      </c>
      <c r="DA170" s="23">
        <f t="shared" ca="1" si="337"/>
        <v>99000</v>
      </c>
      <c r="DB170" s="23">
        <f t="shared" ca="1" si="338"/>
        <v>49500</v>
      </c>
      <c r="DC170" s="23"/>
      <c r="DD170" s="23"/>
      <c r="DE170" s="23">
        <f t="shared" ca="1" si="339"/>
        <v>240000</v>
      </c>
      <c r="DF170" s="23">
        <f t="shared" ca="1" si="340"/>
        <v>120000</v>
      </c>
      <c r="DG170" s="23">
        <f t="shared" ca="1" si="345"/>
        <v>120000</v>
      </c>
      <c r="DH170" s="23">
        <f t="shared" ca="1" si="346"/>
        <v>60000</v>
      </c>
      <c r="DI170" s="23">
        <f t="shared" ca="1" si="355"/>
        <v>127200</v>
      </c>
      <c r="DJ170" s="23">
        <f t="shared" ca="1" si="356"/>
        <v>63600</v>
      </c>
      <c r="DK170" s="23">
        <f t="shared" ref="DK170:DK233" ca="1" si="364">$DK$7*$J$2*$J$5*$AB170</f>
        <v>63600</v>
      </c>
      <c r="DL170" s="23">
        <f t="shared" ref="DL170:DL233" ca="1" si="365">$DK$7*$J$3*$J$5*$AC170</f>
        <v>31800</v>
      </c>
      <c r="DM170" s="23">
        <f t="shared" ca="1" si="242"/>
        <v>150000</v>
      </c>
      <c r="DN170" s="23">
        <f t="shared" ca="1" si="243"/>
        <v>75000</v>
      </c>
      <c r="DO170" s="23">
        <f t="shared" ca="1" si="244"/>
        <v>66000</v>
      </c>
      <c r="DP170" s="23">
        <f t="shared" ca="1" si="245"/>
        <v>33000</v>
      </c>
      <c r="DQ170" s="23">
        <f t="shared" ca="1" si="258"/>
        <v>129600</v>
      </c>
      <c r="DR170" s="23">
        <f t="shared" ca="1" si="259"/>
        <v>64800</v>
      </c>
      <c r="DS170" s="228">
        <f t="shared" ca="1" si="290"/>
        <v>610200</v>
      </c>
      <c r="DT170" s="93">
        <f t="shared" ca="1" si="291"/>
        <v>1450800</v>
      </c>
      <c r="DU170" s="228">
        <f t="shared" ca="1" si="292"/>
        <v>2117700</v>
      </c>
      <c r="DZ170" s="23">
        <f t="shared" ca="1" si="317"/>
        <v>60000</v>
      </c>
      <c r="EA170" s="23">
        <f t="shared" ca="1" si="318"/>
        <v>30000</v>
      </c>
      <c r="EB170" s="23">
        <f t="shared" ca="1" si="325"/>
        <v>26400</v>
      </c>
      <c r="EC170" s="23">
        <f t="shared" ca="1" si="326"/>
        <v>13200</v>
      </c>
      <c r="ED170" s="23">
        <f t="shared" ca="1" si="347"/>
        <v>120000</v>
      </c>
      <c r="EE170" s="23">
        <f t="shared" ca="1" si="348"/>
        <v>60000</v>
      </c>
      <c r="EF170" s="23">
        <f t="shared" ca="1" si="250"/>
        <v>168000</v>
      </c>
      <c r="EG170" s="23">
        <f t="shared" ca="1" si="251"/>
        <v>84000</v>
      </c>
      <c r="EH170" s="23">
        <f t="shared" ca="1" si="357"/>
        <v>60000</v>
      </c>
      <c r="EI170" s="23">
        <f t="shared" ca="1" si="358"/>
        <v>30000</v>
      </c>
      <c r="EJ170" s="23">
        <f t="shared" ca="1" si="246"/>
        <v>60000</v>
      </c>
      <c r="EK170" s="23">
        <f t="shared" ca="1" si="247"/>
        <v>30000</v>
      </c>
      <c r="EL170" s="23">
        <f t="shared" ca="1" si="256"/>
        <v>120000</v>
      </c>
      <c r="EM170" s="23">
        <f t="shared" ca="1" si="257"/>
        <v>60000</v>
      </c>
      <c r="EN170" s="228">
        <f t="shared" ca="1" si="276"/>
        <v>39600</v>
      </c>
      <c r="EO170" s="93">
        <f t="shared" ca="1" si="277"/>
        <v>489600</v>
      </c>
      <c r="EP170" s="93">
        <f t="shared" ca="1" si="278"/>
        <v>921600</v>
      </c>
    </row>
    <row r="171" spans="1:146" x14ac:dyDescent="0.2">
      <c r="A171" s="172">
        <f ca="1">VLOOKUP($D171,Curves!$A$2:$I$1700,9)</f>
        <v>6.1796044634839002E-2</v>
      </c>
      <c r="B171" s="86">
        <f t="shared" ca="1" si="261"/>
        <v>0.43839370042298431</v>
      </c>
      <c r="C171" s="86">
        <f t="shared" si="262"/>
        <v>31</v>
      </c>
      <c r="D171" s="139">
        <v>41852</v>
      </c>
      <c r="E171" s="173">
        <f ca="1">VLOOKUP($D171,Curves!$A$2:$H$1700,2)*$B171</f>
        <v>1.9990752739288082</v>
      </c>
      <c r="F171" s="172">
        <f ca="1">VLOOKUP($D171,Curves!$A$2:$H$1700,3)*$B171</f>
        <v>0.12932614162478037</v>
      </c>
      <c r="G171" s="172">
        <f ca="1">VLOOKUP($D171,Curves!$A$2:$H$1700,7)*$B171</f>
        <v>-8.3294803080367019E-2</v>
      </c>
      <c r="H171" s="172">
        <f ca="1">VLOOKUP($D171,Curves!$A$2:$H$1700,5)*$B171</f>
        <v>4.3839370042298431E-3</v>
      </c>
      <c r="I171" s="172">
        <f ca="1">VLOOKUP($D171,Curves!$A$2:$H$1700,4)*$B171</f>
        <v>0</v>
      </c>
      <c r="J171" s="174">
        <f ca="1">VLOOKUP($D171,Curves!$A$2:$H$1700,8)*$B171</f>
        <v>0</v>
      </c>
      <c r="K171" s="172">
        <f t="shared" ca="1" si="263"/>
        <v>16.993064554466059</v>
      </c>
      <c r="L171" s="140">
        <f ca="1">VLOOKUP($D171,Curves!$N$2:$T$2600,2)*$B171</f>
        <v>30.308304639372977</v>
      </c>
      <c r="M171" s="141">
        <f ca="1">VLOOKUP($D171,Curves!$N$2:$T$2600,3)*$B171</f>
        <v>15.154152319686489</v>
      </c>
      <c r="N171" s="181">
        <f t="shared" ca="1" si="264"/>
        <v>1</v>
      </c>
      <c r="O171" s="182">
        <f t="shared" ca="1" si="265"/>
        <v>0</v>
      </c>
      <c r="P171" s="173">
        <f t="shared" ca="1" si="260"/>
        <v>16.993064554466059</v>
      </c>
      <c r="Q171" s="140">
        <f ca="1">VLOOKUP($D171,Curves!$N$2:$T$2600,4)*$B171</f>
        <v>30.308304639372977</v>
      </c>
      <c r="R171" s="141">
        <f ca="1">VLOOKUP($D171,Curves!$N$2:$T$2600,5)*$B171</f>
        <v>15.154152319686489</v>
      </c>
      <c r="S171" s="181">
        <f t="shared" ca="1" si="266"/>
        <v>1</v>
      </c>
      <c r="T171" s="182">
        <f t="shared" ca="1" si="267"/>
        <v>0</v>
      </c>
      <c r="U171" s="151">
        <f t="shared" ca="1" si="268"/>
        <v>16.368353531363308</v>
      </c>
      <c r="V171" s="151">
        <f t="shared" ca="1" si="269"/>
        <v>17.025944081997785</v>
      </c>
      <c r="W171" s="151">
        <f t="shared" ca="1" si="270"/>
        <v>16.993064554466059</v>
      </c>
      <c r="X171" s="343">
        <f ca="1">VLOOKUP($D171,[2]CurveFetch!$D$8:$S$13000,16,0)*$B171</f>
        <v>30.308304639372977</v>
      </c>
      <c r="Y171" s="141">
        <f ca="1">VLOOKUP($D171,Curves!$N$2:$T$2600,7)*$B171</f>
        <v>15.154152319686489</v>
      </c>
      <c r="Z171" s="200">
        <f t="shared" ca="1" si="271"/>
        <v>1</v>
      </c>
      <c r="AA171" s="181">
        <f t="shared" ca="1" si="272"/>
        <v>0</v>
      </c>
      <c r="AB171" s="181">
        <f t="shared" ca="1" si="359"/>
        <v>1</v>
      </c>
      <c r="AC171" s="181">
        <f t="shared" ca="1" si="359"/>
        <v>1</v>
      </c>
      <c r="AD171" s="181">
        <f t="shared" ca="1" si="274"/>
        <v>1</v>
      </c>
      <c r="AE171" s="182">
        <f t="shared" ca="1" si="275"/>
        <v>0</v>
      </c>
      <c r="AF171" s="23">
        <f t="shared" ca="1" si="301"/>
        <v>5880</v>
      </c>
      <c r="AG171" s="23">
        <f t="shared" ca="1" si="302"/>
        <v>0</v>
      </c>
      <c r="AH171" s="23">
        <f t="shared" ca="1" si="319"/>
        <v>48000</v>
      </c>
      <c r="AI171" s="23">
        <f t="shared" ca="1" si="320"/>
        <v>0</v>
      </c>
      <c r="AJ171" s="23">
        <f t="shared" ca="1" si="331"/>
        <v>54000</v>
      </c>
      <c r="AK171" s="23">
        <f t="shared" ca="1" si="332"/>
        <v>0</v>
      </c>
      <c r="AL171" s="23">
        <f t="shared" ca="1" si="341"/>
        <v>60000</v>
      </c>
      <c r="AM171" s="23">
        <f t="shared" ca="1" si="342"/>
        <v>0</v>
      </c>
      <c r="AN171" s="23">
        <f t="shared" ca="1" si="349"/>
        <v>60000</v>
      </c>
      <c r="AO171" s="23">
        <f t="shared" ca="1" si="350"/>
        <v>0</v>
      </c>
      <c r="AP171" s="23">
        <f t="shared" ca="1" si="343"/>
        <v>86400</v>
      </c>
      <c r="AQ171" s="23">
        <f t="shared" ca="1" si="344"/>
        <v>0</v>
      </c>
      <c r="AR171" s="23">
        <f t="shared" ca="1" si="353"/>
        <v>61200</v>
      </c>
      <c r="AS171" s="23">
        <f t="shared" ca="1" si="354"/>
        <v>0</v>
      </c>
      <c r="AT171" s="23">
        <f t="shared" ca="1" si="248"/>
        <v>132000</v>
      </c>
      <c r="AU171" s="23">
        <f t="shared" ca="1" si="249"/>
        <v>0</v>
      </c>
      <c r="AV171" s="228">
        <f t="shared" ca="1" si="279"/>
        <v>152280</v>
      </c>
      <c r="AW171" s="26">
        <f t="shared" ca="1" si="280"/>
        <v>447480</v>
      </c>
      <c r="AX171" s="228">
        <f t="shared" ca="1" si="281"/>
        <v>507480</v>
      </c>
      <c r="AY171" s="23">
        <f t="shared" ca="1" si="295"/>
        <v>62400</v>
      </c>
      <c r="AZ171" s="23">
        <f t="shared" ca="1" si="296"/>
        <v>0</v>
      </c>
      <c r="BA171" s="23">
        <f t="shared" ca="1" si="303"/>
        <v>60000</v>
      </c>
      <c r="BB171" s="23">
        <f t="shared" ca="1" si="304"/>
        <v>0</v>
      </c>
      <c r="BC171" s="23">
        <f t="shared" ca="1" si="297"/>
        <v>10560</v>
      </c>
      <c r="BD171" s="23">
        <f t="shared" ca="1" si="298"/>
        <v>0</v>
      </c>
      <c r="BE171" s="23">
        <f t="shared" ca="1" si="305"/>
        <v>6120</v>
      </c>
      <c r="BF171" s="23">
        <f t="shared" ca="1" si="306"/>
        <v>0</v>
      </c>
      <c r="BG171" s="23">
        <f t="shared" ca="1" si="311"/>
        <v>20400</v>
      </c>
      <c r="BH171" s="23">
        <f t="shared" ca="1" si="312"/>
        <v>0</v>
      </c>
      <c r="BI171" s="23">
        <f t="shared" ca="1" si="327"/>
        <v>105600</v>
      </c>
      <c r="BJ171" s="23">
        <f t="shared" ca="1" si="328"/>
        <v>0</v>
      </c>
      <c r="BK171" s="23">
        <f t="shared" ca="1" si="329"/>
        <v>127200</v>
      </c>
      <c r="BL171" s="23">
        <f t="shared" ca="1" si="330"/>
        <v>0</v>
      </c>
      <c r="BM171" s="23">
        <f t="shared" ca="1" si="333"/>
        <v>60000</v>
      </c>
      <c r="BN171" s="23">
        <f t="shared" ca="1" si="334"/>
        <v>0</v>
      </c>
      <c r="BO171" s="23">
        <f t="shared" ca="1" si="351"/>
        <v>63600</v>
      </c>
      <c r="BP171" s="23">
        <f t="shared" ca="1" si="352"/>
        <v>0</v>
      </c>
      <c r="BQ171" s="23">
        <f t="shared" ca="1" si="362"/>
        <v>62400</v>
      </c>
      <c r="BR171" s="23">
        <f t="shared" ca="1" si="363"/>
        <v>0</v>
      </c>
      <c r="BS171" s="23">
        <f t="shared" ca="1" si="252"/>
        <v>132000</v>
      </c>
      <c r="BT171" s="23">
        <f t="shared" ca="1" si="253"/>
        <v>0</v>
      </c>
      <c r="BU171" s="23">
        <f t="shared" ca="1" si="254"/>
        <v>120000</v>
      </c>
      <c r="BV171" s="23">
        <f t="shared" ca="1" si="255"/>
        <v>0</v>
      </c>
      <c r="BW171" s="389">
        <f t="shared" ca="1" si="282"/>
        <v>371880</v>
      </c>
      <c r="BX171" s="224">
        <f t="shared" ca="1" si="283"/>
        <v>623880</v>
      </c>
      <c r="BY171" s="93">
        <f t="shared" ca="1" si="284"/>
        <v>830280</v>
      </c>
      <c r="BZ171" s="23">
        <f t="shared" ca="1" si="309"/>
        <v>125760</v>
      </c>
      <c r="CA171" s="23">
        <f t="shared" ca="1" si="310"/>
        <v>0</v>
      </c>
      <c r="CB171" s="23">
        <f t="shared" ca="1" si="335"/>
        <v>115200</v>
      </c>
      <c r="CC171" s="23">
        <f t="shared" ca="1" si="336"/>
        <v>0</v>
      </c>
      <c r="CD171" s="23">
        <f t="shared" ref="CD171:CD234" ca="1" si="366">$CD$7*$J$2*$J$5*$N171</f>
        <v>120000</v>
      </c>
      <c r="CE171" s="23">
        <f t="shared" ref="CE171:CE234" ca="1" si="367">$CD$7*$J$3*$J$5*$O171</f>
        <v>0</v>
      </c>
      <c r="CF171" s="228">
        <f t="shared" ca="1" si="285"/>
        <v>125760</v>
      </c>
      <c r="CG171" s="224">
        <f t="shared" ca="1" si="286"/>
        <v>240960</v>
      </c>
      <c r="CH171" s="228">
        <f t="shared" ca="1" si="287"/>
        <v>360960</v>
      </c>
      <c r="CI171" s="23">
        <f t="shared" ca="1" si="288"/>
        <v>65400</v>
      </c>
      <c r="CJ171" s="23">
        <f t="shared" ca="1" si="289"/>
        <v>32700</v>
      </c>
      <c r="CK171" s="23">
        <f t="shared" ca="1" si="293"/>
        <v>62400</v>
      </c>
      <c r="CL171" s="23">
        <f t="shared" ca="1" si="294"/>
        <v>31200</v>
      </c>
      <c r="CM171" s="23">
        <f t="shared" ca="1" si="299"/>
        <v>60000</v>
      </c>
      <c r="CN171" s="23">
        <f t="shared" ca="1" si="300"/>
        <v>30000</v>
      </c>
      <c r="CO171" s="23">
        <f t="shared" ca="1" si="307"/>
        <v>8400</v>
      </c>
      <c r="CP171" s="23">
        <f t="shared" ca="1" si="308"/>
        <v>4200</v>
      </c>
      <c r="CQ171" s="23">
        <f t="shared" ca="1" si="313"/>
        <v>27000</v>
      </c>
      <c r="CR171" s="23">
        <f t="shared" ca="1" si="314"/>
        <v>13500</v>
      </c>
      <c r="CS171" s="23">
        <f t="shared" ca="1" si="315"/>
        <v>15600</v>
      </c>
      <c r="CT171" s="23">
        <f t="shared" ca="1" si="316"/>
        <v>7800</v>
      </c>
      <c r="CU171" s="23">
        <f t="shared" ca="1" si="321"/>
        <v>42000</v>
      </c>
      <c r="CV171" s="23">
        <f t="shared" ca="1" si="322"/>
        <v>21000</v>
      </c>
      <c r="CW171" s="23">
        <f t="shared" ca="1" si="360"/>
        <v>63600</v>
      </c>
      <c r="CX171" s="23">
        <f t="shared" ca="1" si="361"/>
        <v>31800</v>
      </c>
      <c r="CY171" s="23">
        <f t="shared" ca="1" si="323"/>
        <v>72000</v>
      </c>
      <c r="CZ171" s="23">
        <f t="shared" ca="1" si="324"/>
        <v>36000</v>
      </c>
      <c r="DA171" s="23">
        <f t="shared" ca="1" si="337"/>
        <v>99000</v>
      </c>
      <c r="DB171" s="23">
        <f t="shared" ca="1" si="338"/>
        <v>49500</v>
      </c>
      <c r="DC171" s="23"/>
      <c r="DD171" s="23"/>
      <c r="DE171" s="23">
        <f t="shared" ca="1" si="339"/>
        <v>240000</v>
      </c>
      <c r="DF171" s="23">
        <f t="shared" ca="1" si="340"/>
        <v>120000</v>
      </c>
      <c r="DG171" s="23">
        <f t="shared" ca="1" si="345"/>
        <v>120000</v>
      </c>
      <c r="DH171" s="23">
        <f t="shared" ca="1" si="346"/>
        <v>60000</v>
      </c>
      <c r="DI171" s="23">
        <f t="shared" ca="1" si="355"/>
        <v>127200</v>
      </c>
      <c r="DJ171" s="23">
        <f t="shared" ca="1" si="356"/>
        <v>63600</v>
      </c>
      <c r="DK171" s="23">
        <f t="shared" ca="1" si="364"/>
        <v>63600</v>
      </c>
      <c r="DL171" s="23">
        <f t="shared" ca="1" si="365"/>
        <v>31800</v>
      </c>
      <c r="DM171" s="23">
        <f t="shared" ref="DM171:DM234" ca="1" si="368">$DM$7*$J$2*$J$5*$AB171</f>
        <v>150000</v>
      </c>
      <c r="DN171" s="23">
        <f t="shared" ref="DN171:DN234" ca="1" si="369">$DM$7*$J$3*$J$5*$AC171</f>
        <v>75000</v>
      </c>
      <c r="DO171" s="23">
        <f t="shared" ref="DO171:DO234" ca="1" si="370">$DO$7*$J$2*$J$5*$AB171</f>
        <v>66000</v>
      </c>
      <c r="DP171" s="23">
        <f t="shared" ref="DP171:DP234" ca="1" si="371">$DO$7*$J$3*$J$5*$AC171</f>
        <v>33000</v>
      </c>
      <c r="DQ171" s="23">
        <f t="shared" ca="1" si="258"/>
        <v>129600</v>
      </c>
      <c r="DR171" s="23">
        <f t="shared" ca="1" si="259"/>
        <v>64800</v>
      </c>
      <c r="DS171" s="228">
        <f t="shared" ca="1" si="290"/>
        <v>610200</v>
      </c>
      <c r="DT171" s="93">
        <f t="shared" ca="1" si="291"/>
        <v>1450800</v>
      </c>
      <c r="DU171" s="228">
        <f t="shared" ca="1" si="292"/>
        <v>2117700</v>
      </c>
      <c r="DZ171" s="23">
        <f t="shared" ca="1" si="317"/>
        <v>60000</v>
      </c>
      <c r="EA171" s="23">
        <f t="shared" ca="1" si="318"/>
        <v>30000</v>
      </c>
      <c r="EB171" s="23">
        <f t="shared" ca="1" si="325"/>
        <v>26400</v>
      </c>
      <c r="EC171" s="23">
        <f t="shared" ca="1" si="326"/>
        <v>13200</v>
      </c>
      <c r="ED171" s="23">
        <f t="shared" ca="1" si="347"/>
        <v>120000</v>
      </c>
      <c r="EE171" s="23">
        <f t="shared" ca="1" si="348"/>
        <v>60000</v>
      </c>
      <c r="EF171" s="23">
        <f t="shared" ca="1" si="250"/>
        <v>168000</v>
      </c>
      <c r="EG171" s="23">
        <f t="shared" ca="1" si="251"/>
        <v>84000</v>
      </c>
      <c r="EH171" s="23">
        <f t="shared" ca="1" si="357"/>
        <v>60000</v>
      </c>
      <c r="EI171" s="23">
        <f t="shared" ca="1" si="358"/>
        <v>30000</v>
      </c>
      <c r="EJ171" s="23">
        <f t="shared" ref="EJ171:EJ234" ca="1" si="372">$EJ$7*$J$2*$J$5*$AB171</f>
        <v>60000</v>
      </c>
      <c r="EK171" s="23">
        <f t="shared" ref="EK171:EK234" ca="1" si="373">$EJ$7*$J$3*$J$5*$AC171</f>
        <v>30000</v>
      </c>
      <c r="EL171" s="23">
        <f t="shared" ca="1" si="256"/>
        <v>120000</v>
      </c>
      <c r="EM171" s="23">
        <f t="shared" ca="1" si="257"/>
        <v>60000</v>
      </c>
      <c r="EN171" s="228">
        <f t="shared" ca="1" si="276"/>
        <v>39600</v>
      </c>
      <c r="EO171" s="93">
        <f t="shared" ca="1" si="277"/>
        <v>489600</v>
      </c>
      <c r="EP171" s="93">
        <f t="shared" ca="1" si="278"/>
        <v>921600</v>
      </c>
    </row>
    <row r="172" spans="1:146" x14ac:dyDescent="0.2">
      <c r="A172" s="172">
        <f ca="1">VLOOKUP($D172,Curves!$A$2:$I$1700,9)</f>
        <v>6.1822699411452998E-2</v>
      </c>
      <c r="B172" s="86">
        <f t="shared" ca="1" si="261"/>
        <v>0.43598131801065526</v>
      </c>
      <c r="C172" s="86">
        <f t="shared" si="262"/>
        <v>30</v>
      </c>
      <c r="D172" s="139">
        <v>41883</v>
      </c>
      <c r="E172" s="173">
        <f ca="1">VLOOKUP($D172,Curves!$A$2:$H$1700,2)*$B172</f>
        <v>1.9972304178068119</v>
      </c>
      <c r="F172" s="172">
        <f ca="1">VLOOKUP($D172,Curves!$A$2:$H$1700,3)*$B172</f>
        <v>0.1286144888131433</v>
      </c>
      <c r="G172" s="172">
        <f ca="1">VLOOKUP($D172,Curves!$A$2:$H$1700,7)*$B172</f>
        <v>-8.2836450422024505E-2</v>
      </c>
      <c r="H172" s="172">
        <f ca="1">VLOOKUP($D172,Curves!$A$2:$H$1700,5)*$B172</f>
        <v>4.3598131801065526E-3</v>
      </c>
      <c r="I172" s="172">
        <f ca="1">VLOOKUP($D172,Curves!$A$2:$H$1700,4)*$B172</f>
        <v>0</v>
      </c>
      <c r="J172" s="174">
        <f ca="1">VLOOKUP($D172,Curves!$A$2:$H$1700,8)*$B172</f>
        <v>0</v>
      </c>
      <c r="K172" s="172">
        <f t="shared" ca="1" si="263"/>
        <v>16.979228133551089</v>
      </c>
      <c r="L172" s="140">
        <f ca="1">VLOOKUP($D172,Curves!$N$2:$T$2600,2)*$B172</f>
        <v>21.421898462321746</v>
      </c>
      <c r="M172" s="141">
        <f ca="1">VLOOKUP($D172,Curves!$N$2:$T$2600,3)*$B172</f>
        <v>10.710949231160873</v>
      </c>
      <c r="N172" s="181">
        <f t="shared" ca="1" si="264"/>
        <v>1</v>
      </c>
      <c r="O172" s="182">
        <f t="shared" ca="1" si="265"/>
        <v>0</v>
      </c>
      <c r="P172" s="173">
        <f t="shared" ca="1" si="260"/>
        <v>16.979228133551089</v>
      </c>
      <c r="Q172" s="140">
        <f ca="1">VLOOKUP($D172,Curves!$N$2:$T$2600,4)*$B172</f>
        <v>21.421898462321746</v>
      </c>
      <c r="R172" s="141">
        <f ca="1">VLOOKUP($D172,Curves!$N$2:$T$2600,5)*$B172</f>
        <v>10.710949231160873</v>
      </c>
      <c r="S172" s="181">
        <f t="shared" ca="1" si="266"/>
        <v>1</v>
      </c>
      <c r="T172" s="182">
        <f t="shared" ca="1" si="267"/>
        <v>0</v>
      </c>
      <c r="U172" s="151">
        <f t="shared" ca="1" si="268"/>
        <v>16.357954755385904</v>
      </c>
      <c r="V172" s="151">
        <f t="shared" ca="1" si="269"/>
        <v>17.011926732401889</v>
      </c>
      <c r="W172" s="151">
        <f t="shared" ca="1" si="270"/>
        <v>16.979228133551089</v>
      </c>
      <c r="X172" s="343">
        <f ca="1">VLOOKUP($D172,[2]CurveFetch!$D$8:$S$13000,16,0)*$B172</f>
        <v>21.421898462321746</v>
      </c>
      <c r="Y172" s="141">
        <f ca="1">VLOOKUP($D172,Curves!$N$2:$T$2600,7)*$B172</f>
        <v>10.710949231160873</v>
      </c>
      <c r="Z172" s="200">
        <f t="shared" ca="1" si="271"/>
        <v>1</v>
      </c>
      <c r="AA172" s="181">
        <f t="shared" ca="1" si="272"/>
        <v>0</v>
      </c>
      <c r="AB172" s="181">
        <f t="shared" ca="1" si="359"/>
        <v>1</v>
      </c>
      <c r="AC172" s="181">
        <f t="shared" ca="1" si="359"/>
        <v>1</v>
      </c>
      <c r="AD172" s="181">
        <f t="shared" ca="1" si="274"/>
        <v>1</v>
      </c>
      <c r="AE172" s="182">
        <f t="shared" ca="1" si="275"/>
        <v>0</v>
      </c>
      <c r="AF172" s="23">
        <f t="shared" ca="1" si="301"/>
        <v>5880</v>
      </c>
      <c r="AG172" s="23">
        <f t="shared" ca="1" si="302"/>
        <v>0</v>
      </c>
      <c r="AH172" s="23">
        <f t="shared" ca="1" si="319"/>
        <v>48000</v>
      </c>
      <c r="AI172" s="23">
        <f t="shared" ca="1" si="320"/>
        <v>0</v>
      </c>
      <c r="AJ172" s="23">
        <f t="shared" ca="1" si="331"/>
        <v>54000</v>
      </c>
      <c r="AK172" s="23">
        <f t="shared" ca="1" si="332"/>
        <v>0</v>
      </c>
      <c r="AL172" s="23">
        <f t="shared" ca="1" si="341"/>
        <v>60000</v>
      </c>
      <c r="AM172" s="23">
        <f t="shared" ca="1" si="342"/>
        <v>0</v>
      </c>
      <c r="AN172" s="23">
        <f t="shared" ca="1" si="349"/>
        <v>60000</v>
      </c>
      <c r="AO172" s="23">
        <f t="shared" ca="1" si="350"/>
        <v>0</v>
      </c>
      <c r="AP172" s="23">
        <f t="shared" ca="1" si="343"/>
        <v>86400</v>
      </c>
      <c r="AQ172" s="23">
        <f t="shared" ca="1" si="344"/>
        <v>0</v>
      </c>
      <c r="AR172" s="23">
        <f t="shared" ca="1" si="353"/>
        <v>61200</v>
      </c>
      <c r="AS172" s="23">
        <f t="shared" ca="1" si="354"/>
        <v>0</v>
      </c>
      <c r="AT172" s="23">
        <f t="shared" ref="AT172:AT235" ca="1" si="374">$AT$7*$J$2*$J$5*$N172</f>
        <v>132000</v>
      </c>
      <c r="AU172" s="23">
        <f t="shared" ref="AU172:AU235" ca="1" si="375">$AT$7*$J$3*$J$5*$O172</f>
        <v>0</v>
      </c>
      <c r="AV172" s="228">
        <f t="shared" ca="1" si="279"/>
        <v>152280</v>
      </c>
      <c r="AW172" s="26">
        <f t="shared" ca="1" si="280"/>
        <v>447480</v>
      </c>
      <c r="AX172" s="228">
        <f t="shared" ca="1" si="281"/>
        <v>507480</v>
      </c>
      <c r="AY172" s="23">
        <f t="shared" ca="1" si="295"/>
        <v>62400</v>
      </c>
      <c r="AZ172" s="23">
        <f t="shared" ca="1" si="296"/>
        <v>0</v>
      </c>
      <c r="BA172" s="23">
        <f t="shared" ca="1" si="303"/>
        <v>60000</v>
      </c>
      <c r="BB172" s="23">
        <f t="shared" ca="1" si="304"/>
        <v>0</v>
      </c>
      <c r="BC172" s="23">
        <f t="shared" ca="1" si="297"/>
        <v>10560</v>
      </c>
      <c r="BD172" s="23">
        <f t="shared" ca="1" si="298"/>
        <v>0</v>
      </c>
      <c r="BE172" s="23">
        <f t="shared" ca="1" si="305"/>
        <v>6120</v>
      </c>
      <c r="BF172" s="23">
        <f t="shared" ca="1" si="306"/>
        <v>0</v>
      </c>
      <c r="BG172" s="23">
        <f t="shared" ca="1" si="311"/>
        <v>20400</v>
      </c>
      <c r="BH172" s="23">
        <f t="shared" ca="1" si="312"/>
        <v>0</v>
      </c>
      <c r="BI172" s="23">
        <f t="shared" ca="1" si="327"/>
        <v>105600</v>
      </c>
      <c r="BJ172" s="23">
        <f t="shared" ca="1" si="328"/>
        <v>0</v>
      </c>
      <c r="BK172" s="23">
        <f t="shared" ca="1" si="329"/>
        <v>127200</v>
      </c>
      <c r="BL172" s="23">
        <f t="shared" ca="1" si="330"/>
        <v>0</v>
      </c>
      <c r="BM172" s="23">
        <f t="shared" ca="1" si="333"/>
        <v>60000</v>
      </c>
      <c r="BN172" s="23">
        <f t="shared" ca="1" si="334"/>
        <v>0</v>
      </c>
      <c r="BO172" s="23">
        <f t="shared" ca="1" si="351"/>
        <v>63600</v>
      </c>
      <c r="BP172" s="23">
        <f t="shared" ca="1" si="352"/>
        <v>0</v>
      </c>
      <c r="BQ172" s="23">
        <f t="shared" ca="1" si="362"/>
        <v>62400</v>
      </c>
      <c r="BR172" s="23">
        <f t="shared" ca="1" si="363"/>
        <v>0</v>
      </c>
      <c r="BS172" s="23">
        <f t="shared" ca="1" si="252"/>
        <v>132000</v>
      </c>
      <c r="BT172" s="23">
        <f t="shared" ca="1" si="253"/>
        <v>0</v>
      </c>
      <c r="BU172" s="23">
        <f t="shared" ca="1" si="254"/>
        <v>120000</v>
      </c>
      <c r="BV172" s="23">
        <f t="shared" ca="1" si="255"/>
        <v>0</v>
      </c>
      <c r="BW172" s="389">
        <f t="shared" ca="1" si="282"/>
        <v>371880</v>
      </c>
      <c r="BX172" s="224">
        <f t="shared" ca="1" si="283"/>
        <v>623880</v>
      </c>
      <c r="BY172" s="93">
        <f t="shared" ca="1" si="284"/>
        <v>830280</v>
      </c>
      <c r="BZ172" s="23">
        <f t="shared" ca="1" si="309"/>
        <v>125760</v>
      </c>
      <c r="CA172" s="23">
        <f t="shared" ca="1" si="310"/>
        <v>0</v>
      </c>
      <c r="CB172" s="23">
        <f t="shared" ca="1" si="335"/>
        <v>115200</v>
      </c>
      <c r="CC172" s="23">
        <f t="shared" ca="1" si="336"/>
        <v>0</v>
      </c>
      <c r="CD172" s="23">
        <f t="shared" ca="1" si="366"/>
        <v>120000</v>
      </c>
      <c r="CE172" s="23">
        <f t="shared" ca="1" si="367"/>
        <v>0</v>
      </c>
      <c r="CF172" s="228">
        <f t="shared" ca="1" si="285"/>
        <v>125760</v>
      </c>
      <c r="CG172" s="224">
        <f t="shared" ca="1" si="286"/>
        <v>240960</v>
      </c>
      <c r="CH172" s="228">
        <f t="shared" ca="1" si="287"/>
        <v>360960</v>
      </c>
      <c r="CI172" s="23">
        <f t="shared" ca="1" si="288"/>
        <v>65400</v>
      </c>
      <c r="CJ172" s="23">
        <f t="shared" ca="1" si="289"/>
        <v>32700</v>
      </c>
      <c r="CK172" s="23">
        <f t="shared" ca="1" si="293"/>
        <v>62400</v>
      </c>
      <c r="CL172" s="23">
        <f t="shared" ca="1" si="294"/>
        <v>31200</v>
      </c>
      <c r="CM172" s="23">
        <f t="shared" ca="1" si="299"/>
        <v>60000</v>
      </c>
      <c r="CN172" s="23">
        <f t="shared" ca="1" si="300"/>
        <v>30000</v>
      </c>
      <c r="CO172" s="23">
        <f t="shared" ca="1" si="307"/>
        <v>8400</v>
      </c>
      <c r="CP172" s="23">
        <f t="shared" ca="1" si="308"/>
        <v>4200</v>
      </c>
      <c r="CQ172" s="23">
        <f t="shared" ca="1" si="313"/>
        <v>27000</v>
      </c>
      <c r="CR172" s="23">
        <f t="shared" ca="1" si="314"/>
        <v>13500</v>
      </c>
      <c r="CS172" s="23">
        <f t="shared" ca="1" si="315"/>
        <v>15600</v>
      </c>
      <c r="CT172" s="23">
        <f t="shared" ca="1" si="316"/>
        <v>7800</v>
      </c>
      <c r="CU172" s="23">
        <f t="shared" ca="1" si="321"/>
        <v>42000</v>
      </c>
      <c r="CV172" s="23">
        <f t="shared" ca="1" si="322"/>
        <v>21000</v>
      </c>
      <c r="CW172" s="23">
        <f t="shared" ca="1" si="360"/>
        <v>63600</v>
      </c>
      <c r="CX172" s="23">
        <f t="shared" ca="1" si="361"/>
        <v>31800</v>
      </c>
      <c r="CY172" s="23">
        <f t="shared" ca="1" si="323"/>
        <v>72000</v>
      </c>
      <c r="CZ172" s="23">
        <f t="shared" ca="1" si="324"/>
        <v>36000</v>
      </c>
      <c r="DA172" s="23">
        <f t="shared" ca="1" si="337"/>
        <v>99000</v>
      </c>
      <c r="DB172" s="23">
        <f t="shared" ca="1" si="338"/>
        <v>49500</v>
      </c>
      <c r="DC172" s="23"/>
      <c r="DD172" s="23"/>
      <c r="DE172" s="23">
        <f t="shared" ca="1" si="339"/>
        <v>240000</v>
      </c>
      <c r="DF172" s="23">
        <f t="shared" ca="1" si="340"/>
        <v>120000</v>
      </c>
      <c r="DG172" s="23">
        <f t="shared" ca="1" si="345"/>
        <v>120000</v>
      </c>
      <c r="DH172" s="23">
        <f t="shared" ca="1" si="346"/>
        <v>60000</v>
      </c>
      <c r="DI172" s="23">
        <f t="shared" ca="1" si="355"/>
        <v>127200</v>
      </c>
      <c r="DJ172" s="23">
        <f t="shared" ca="1" si="356"/>
        <v>63600</v>
      </c>
      <c r="DK172" s="23">
        <f t="shared" ca="1" si="364"/>
        <v>63600</v>
      </c>
      <c r="DL172" s="23">
        <f t="shared" ca="1" si="365"/>
        <v>31800</v>
      </c>
      <c r="DM172" s="23">
        <f t="shared" ca="1" si="368"/>
        <v>150000</v>
      </c>
      <c r="DN172" s="23">
        <f t="shared" ca="1" si="369"/>
        <v>75000</v>
      </c>
      <c r="DO172" s="23">
        <f t="shared" ca="1" si="370"/>
        <v>66000</v>
      </c>
      <c r="DP172" s="23">
        <f t="shared" ca="1" si="371"/>
        <v>33000</v>
      </c>
      <c r="DQ172" s="23">
        <f t="shared" ca="1" si="258"/>
        <v>129600</v>
      </c>
      <c r="DR172" s="23">
        <f t="shared" ca="1" si="259"/>
        <v>64800</v>
      </c>
      <c r="DS172" s="228">
        <f t="shared" ca="1" si="290"/>
        <v>610200</v>
      </c>
      <c r="DT172" s="93">
        <f t="shared" ca="1" si="291"/>
        <v>1450800</v>
      </c>
      <c r="DU172" s="228">
        <f t="shared" ca="1" si="292"/>
        <v>2117700</v>
      </c>
      <c r="DZ172" s="23">
        <f t="shared" ca="1" si="317"/>
        <v>60000</v>
      </c>
      <c r="EA172" s="23">
        <f t="shared" ca="1" si="318"/>
        <v>30000</v>
      </c>
      <c r="EB172" s="23">
        <f t="shared" ca="1" si="325"/>
        <v>26400</v>
      </c>
      <c r="EC172" s="23">
        <f t="shared" ca="1" si="326"/>
        <v>13200</v>
      </c>
      <c r="ED172" s="23">
        <f t="shared" ca="1" si="347"/>
        <v>120000</v>
      </c>
      <c r="EE172" s="23">
        <f t="shared" ca="1" si="348"/>
        <v>60000</v>
      </c>
      <c r="EF172" s="23">
        <f t="shared" ref="EF172:EF235" ca="1" si="376">$EF$7*$J$2*$J$5*$AB172</f>
        <v>168000</v>
      </c>
      <c r="EG172" s="23">
        <f t="shared" ref="EG172:EG235" ca="1" si="377">$EF$7*$J$3*$J$5*$AC172</f>
        <v>84000</v>
      </c>
      <c r="EH172" s="23">
        <f t="shared" ca="1" si="357"/>
        <v>60000</v>
      </c>
      <c r="EI172" s="23">
        <f t="shared" ca="1" si="358"/>
        <v>30000</v>
      </c>
      <c r="EJ172" s="23">
        <f t="shared" ca="1" si="372"/>
        <v>60000</v>
      </c>
      <c r="EK172" s="23">
        <f t="shared" ca="1" si="373"/>
        <v>30000</v>
      </c>
      <c r="EL172" s="23">
        <f t="shared" ca="1" si="256"/>
        <v>120000</v>
      </c>
      <c r="EM172" s="23">
        <f t="shared" ca="1" si="257"/>
        <v>60000</v>
      </c>
      <c r="EN172" s="228">
        <f t="shared" ca="1" si="276"/>
        <v>39600</v>
      </c>
      <c r="EO172" s="93">
        <f t="shared" ca="1" si="277"/>
        <v>489600</v>
      </c>
      <c r="EP172" s="93">
        <f t="shared" ca="1" si="278"/>
        <v>921600</v>
      </c>
    </row>
    <row r="173" spans="1:146" x14ac:dyDescent="0.2">
      <c r="A173" s="172">
        <f ca="1">VLOOKUP($D173,Curves!$A$2:$I$1700,9)</f>
        <v>6.1848494356787E-2</v>
      </c>
      <c r="B173" s="86">
        <f t="shared" ca="1" si="261"/>
        <v>0.43365758421545264</v>
      </c>
      <c r="C173" s="86">
        <f t="shared" si="262"/>
        <v>31</v>
      </c>
      <c r="D173" s="139">
        <v>41913</v>
      </c>
      <c r="E173" s="173">
        <f ca="1">VLOOKUP($D173,Curves!$A$2:$H$1700,2)*$B173</f>
        <v>1.9995951208174521</v>
      </c>
      <c r="F173" s="172">
        <f ca="1">VLOOKUP($D173,Curves!$A$2:$H$1700,3)*$B173</f>
        <v>0.12792898734355851</v>
      </c>
      <c r="G173" s="172">
        <f ca="1">VLOOKUP($D173,Curves!$A$2:$H$1700,7)*$B173</f>
        <v>-8.2394941000936001E-2</v>
      </c>
      <c r="H173" s="172">
        <f ca="1">VLOOKUP($D173,Curves!$A$2:$H$1700,5)*$B173</f>
        <v>4.3365758421545263E-3</v>
      </c>
      <c r="I173" s="172">
        <f ca="1">VLOOKUP($D173,Curves!$A$2:$H$1700,4)*$B173</f>
        <v>0</v>
      </c>
      <c r="J173" s="174">
        <f ca="1">VLOOKUP($D173,Curves!$A$2:$H$1700,8)*$B173</f>
        <v>0</v>
      </c>
      <c r="K173" s="172">
        <f t="shared" ca="1" si="263"/>
        <v>16.996963406130888</v>
      </c>
      <c r="L173" s="140">
        <f ca="1">VLOOKUP($D173,Curves!$N$2:$T$2600,2)*$B173</f>
        <v>29.29339635072014</v>
      </c>
      <c r="M173" s="141">
        <f ca="1">VLOOKUP($D173,Curves!$N$2:$T$2600,3)*$B173</f>
        <v>14.64669817536007</v>
      </c>
      <c r="N173" s="181">
        <f t="shared" ca="1" si="264"/>
        <v>1</v>
      </c>
      <c r="O173" s="182">
        <f t="shared" ca="1" si="265"/>
        <v>0</v>
      </c>
      <c r="P173" s="173">
        <f t="shared" ca="1" si="260"/>
        <v>16.996963406130888</v>
      </c>
      <c r="Q173" s="140">
        <f ca="1">VLOOKUP($D173,Curves!$N$2:$T$2600,4)*$B173</f>
        <v>29.29339635072014</v>
      </c>
      <c r="R173" s="141">
        <f ca="1">VLOOKUP($D173,Curves!$N$2:$T$2600,5)*$B173</f>
        <v>14.64669817536007</v>
      </c>
      <c r="S173" s="181">
        <f t="shared" ca="1" si="266"/>
        <v>1</v>
      </c>
      <c r="T173" s="182">
        <f t="shared" ca="1" si="267"/>
        <v>0</v>
      </c>
      <c r="U173" s="151">
        <f t="shared" ca="1" si="268"/>
        <v>16.379001348623873</v>
      </c>
      <c r="V173" s="151">
        <f t="shared" ca="1" si="269"/>
        <v>17.02948772494705</v>
      </c>
      <c r="W173" s="151">
        <f t="shared" ca="1" si="270"/>
        <v>16.996963406130888</v>
      </c>
      <c r="X173" s="343">
        <f ca="1">VLOOKUP($D173,[2]CurveFetch!$D$8:$S$13000,16,0)*$B173</f>
        <v>29.29339635072014</v>
      </c>
      <c r="Y173" s="141">
        <f ca="1">VLOOKUP($D173,Curves!$N$2:$T$2600,7)*$B173</f>
        <v>14.64669817536007</v>
      </c>
      <c r="Z173" s="200">
        <f t="shared" ca="1" si="271"/>
        <v>1</v>
      </c>
      <c r="AA173" s="181">
        <f t="shared" ca="1" si="272"/>
        <v>0</v>
      </c>
      <c r="AB173" s="181">
        <f t="shared" ca="1" si="359"/>
        <v>1</v>
      </c>
      <c r="AC173" s="181">
        <f t="shared" ca="1" si="359"/>
        <v>1</v>
      </c>
      <c r="AD173" s="181">
        <f t="shared" ca="1" si="274"/>
        <v>1</v>
      </c>
      <c r="AE173" s="182">
        <f t="shared" ca="1" si="275"/>
        <v>0</v>
      </c>
      <c r="AF173" s="23">
        <f t="shared" ca="1" si="301"/>
        <v>5880</v>
      </c>
      <c r="AG173" s="23">
        <f t="shared" ca="1" si="302"/>
        <v>0</v>
      </c>
      <c r="AH173" s="23">
        <f t="shared" ca="1" si="319"/>
        <v>48000</v>
      </c>
      <c r="AI173" s="23">
        <f t="shared" ca="1" si="320"/>
        <v>0</v>
      </c>
      <c r="AJ173" s="23">
        <f t="shared" ca="1" si="331"/>
        <v>54000</v>
      </c>
      <c r="AK173" s="23">
        <f t="shared" ca="1" si="332"/>
        <v>0</v>
      </c>
      <c r="AL173" s="23">
        <f t="shared" ca="1" si="341"/>
        <v>60000</v>
      </c>
      <c r="AM173" s="23">
        <f t="shared" ca="1" si="342"/>
        <v>0</v>
      </c>
      <c r="AN173" s="23">
        <f t="shared" ca="1" si="349"/>
        <v>60000</v>
      </c>
      <c r="AO173" s="23">
        <f t="shared" ca="1" si="350"/>
        <v>0</v>
      </c>
      <c r="AP173" s="23">
        <f t="shared" ca="1" si="343"/>
        <v>86400</v>
      </c>
      <c r="AQ173" s="23">
        <f t="shared" ca="1" si="344"/>
        <v>0</v>
      </c>
      <c r="AR173" s="23">
        <f t="shared" ca="1" si="353"/>
        <v>61200</v>
      </c>
      <c r="AS173" s="23">
        <f t="shared" ca="1" si="354"/>
        <v>0</v>
      </c>
      <c r="AT173" s="23">
        <f t="shared" ca="1" si="374"/>
        <v>132000</v>
      </c>
      <c r="AU173" s="23">
        <f t="shared" ca="1" si="375"/>
        <v>0</v>
      </c>
      <c r="AV173" s="228">
        <f t="shared" ca="1" si="279"/>
        <v>152280</v>
      </c>
      <c r="AW173" s="26">
        <f t="shared" ca="1" si="280"/>
        <v>447480</v>
      </c>
      <c r="AX173" s="228">
        <f t="shared" ca="1" si="281"/>
        <v>507480</v>
      </c>
      <c r="AY173" s="23">
        <f t="shared" ca="1" si="295"/>
        <v>62400</v>
      </c>
      <c r="AZ173" s="23">
        <f t="shared" ca="1" si="296"/>
        <v>0</v>
      </c>
      <c r="BA173" s="23">
        <f t="shared" ca="1" si="303"/>
        <v>60000</v>
      </c>
      <c r="BB173" s="23">
        <f t="shared" ca="1" si="304"/>
        <v>0</v>
      </c>
      <c r="BC173" s="23">
        <f t="shared" ca="1" si="297"/>
        <v>10560</v>
      </c>
      <c r="BD173" s="23">
        <f t="shared" ca="1" si="298"/>
        <v>0</v>
      </c>
      <c r="BE173" s="23">
        <f t="shared" ca="1" si="305"/>
        <v>6120</v>
      </c>
      <c r="BF173" s="23">
        <f t="shared" ca="1" si="306"/>
        <v>0</v>
      </c>
      <c r="BG173" s="23">
        <f t="shared" ca="1" si="311"/>
        <v>20400</v>
      </c>
      <c r="BH173" s="23">
        <f t="shared" ca="1" si="312"/>
        <v>0</v>
      </c>
      <c r="BI173" s="23">
        <f t="shared" ca="1" si="327"/>
        <v>105600</v>
      </c>
      <c r="BJ173" s="23">
        <f t="shared" ca="1" si="328"/>
        <v>0</v>
      </c>
      <c r="BK173" s="23">
        <f t="shared" ca="1" si="329"/>
        <v>127200</v>
      </c>
      <c r="BL173" s="23">
        <f t="shared" ca="1" si="330"/>
        <v>0</v>
      </c>
      <c r="BM173" s="23">
        <f t="shared" ca="1" si="333"/>
        <v>60000</v>
      </c>
      <c r="BN173" s="23">
        <f t="shared" ca="1" si="334"/>
        <v>0</v>
      </c>
      <c r="BO173" s="23">
        <f t="shared" ca="1" si="351"/>
        <v>63600</v>
      </c>
      <c r="BP173" s="23">
        <f t="shared" ca="1" si="352"/>
        <v>0</v>
      </c>
      <c r="BQ173" s="23">
        <f t="shared" ca="1" si="362"/>
        <v>62400</v>
      </c>
      <c r="BR173" s="23">
        <f t="shared" ca="1" si="363"/>
        <v>0</v>
      </c>
      <c r="BS173" s="23">
        <f t="shared" ca="1" si="252"/>
        <v>132000</v>
      </c>
      <c r="BT173" s="23">
        <f t="shared" ca="1" si="253"/>
        <v>0</v>
      </c>
      <c r="BU173" s="23">
        <f t="shared" ca="1" si="254"/>
        <v>120000</v>
      </c>
      <c r="BV173" s="23">
        <f t="shared" ca="1" si="255"/>
        <v>0</v>
      </c>
      <c r="BW173" s="389">
        <f t="shared" ca="1" si="282"/>
        <v>371880</v>
      </c>
      <c r="BX173" s="224">
        <f t="shared" ca="1" si="283"/>
        <v>623880</v>
      </c>
      <c r="BY173" s="93">
        <f t="shared" ca="1" si="284"/>
        <v>830280</v>
      </c>
      <c r="BZ173" s="23">
        <f t="shared" ca="1" si="309"/>
        <v>125760</v>
      </c>
      <c r="CA173" s="23">
        <f t="shared" ca="1" si="310"/>
        <v>0</v>
      </c>
      <c r="CB173" s="23">
        <f t="shared" ca="1" si="335"/>
        <v>115200</v>
      </c>
      <c r="CC173" s="23">
        <f t="shared" ca="1" si="336"/>
        <v>0</v>
      </c>
      <c r="CD173" s="23">
        <f t="shared" ca="1" si="366"/>
        <v>120000</v>
      </c>
      <c r="CE173" s="23">
        <f t="shared" ca="1" si="367"/>
        <v>0</v>
      </c>
      <c r="CF173" s="228">
        <f t="shared" ca="1" si="285"/>
        <v>125760</v>
      </c>
      <c r="CG173" s="224">
        <f t="shared" ca="1" si="286"/>
        <v>240960</v>
      </c>
      <c r="CH173" s="228">
        <f t="shared" ca="1" si="287"/>
        <v>360960</v>
      </c>
      <c r="CI173" s="23">
        <f t="shared" ca="1" si="288"/>
        <v>65400</v>
      </c>
      <c r="CJ173" s="23">
        <f t="shared" ca="1" si="289"/>
        <v>32700</v>
      </c>
      <c r="CK173" s="23">
        <f t="shared" ca="1" si="293"/>
        <v>62400</v>
      </c>
      <c r="CL173" s="23">
        <f t="shared" ca="1" si="294"/>
        <v>31200</v>
      </c>
      <c r="CM173" s="23">
        <f t="shared" ca="1" si="299"/>
        <v>60000</v>
      </c>
      <c r="CN173" s="23">
        <f t="shared" ca="1" si="300"/>
        <v>30000</v>
      </c>
      <c r="CO173" s="23">
        <f t="shared" ca="1" si="307"/>
        <v>8400</v>
      </c>
      <c r="CP173" s="23">
        <f t="shared" ca="1" si="308"/>
        <v>4200</v>
      </c>
      <c r="CQ173" s="23">
        <f t="shared" ca="1" si="313"/>
        <v>27000</v>
      </c>
      <c r="CR173" s="23">
        <f t="shared" ca="1" si="314"/>
        <v>13500</v>
      </c>
      <c r="CS173" s="23">
        <f t="shared" ca="1" si="315"/>
        <v>15600</v>
      </c>
      <c r="CT173" s="23">
        <f t="shared" ca="1" si="316"/>
        <v>7800</v>
      </c>
      <c r="CU173" s="23">
        <f t="shared" ca="1" si="321"/>
        <v>42000</v>
      </c>
      <c r="CV173" s="23">
        <f t="shared" ca="1" si="322"/>
        <v>21000</v>
      </c>
      <c r="CW173" s="23">
        <f t="shared" ca="1" si="360"/>
        <v>63600</v>
      </c>
      <c r="CX173" s="23">
        <f t="shared" ca="1" si="361"/>
        <v>31800</v>
      </c>
      <c r="CY173" s="23">
        <f t="shared" ca="1" si="323"/>
        <v>72000</v>
      </c>
      <c r="CZ173" s="23">
        <f t="shared" ca="1" si="324"/>
        <v>36000</v>
      </c>
      <c r="DA173" s="23">
        <f t="shared" ca="1" si="337"/>
        <v>99000</v>
      </c>
      <c r="DB173" s="23">
        <f t="shared" ca="1" si="338"/>
        <v>49500</v>
      </c>
      <c r="DC173" s="23"/>
      <c r="DD173" s="23"/>
      <c r="DE173" s="23">
        <f t="shared" ca="1" si="339"/>
        <v>240000</v>
      </c>
      <c r="DF173" s="23">
        <f t="shared" ca="1" si="340"/>
        <v>120000</v>
      </c>
      <c r="DG173" s="23">
        <f t="shared" ca="1" si="345"/>
        <v>120000</v>
      </c>
      <c r="DH173" s="23">
        <f t="shared" ca="1" si="346"/>
        <v>60000</v>
      </c>
      <c r="DI173" s="23">
        <f t="shared" ca="1" si="355"/>
        <v>127200</v>
      </c>
      <c r="DJ173" s="23">
        <f t="shared" ca="1" si="356"/>
        <v>63600</v>
      </c>
      <c r="DK173" s="23">
        <f t="shared" ca="1" si="364"/>
        <v>63600</v>
      </c>
      <c r="DL173" s="23">
        <f t="shared" ca="1" si="365"/>
        <v>31800</v>
      </c>
      <c r="DM173" s="23">
        <f t="shared" ca="1" si="368"/>
        <v>150000</v>
      </c>
      <c r="DN173" s="23">
        <f t="shared" ca="1" si="369"/>
        <v>75000</v>
      </c>
      <c r="DO173" s="23">
        <f t="shared" ca="1" si="370"/>
        <v>66000</v>
      </c>
      <c r="DP173" s="23">
        <f t="shared" ca="1" si="371"/>
        <v>33000</v>
      </c>
      <c r="DQ173" s="23">
        <f t="shared" ca="1" si="258"/>
        <v>129600</v>
      </c>
      <c r="DR173" s="23">
        <f t="shared" ca="1" si="259"/>
        <v>64800</v>
      </c>
      <c r="DS173" s="228">
        <f t="shared" ca="1" si="290"/>
        <v>610200</v>
      </c>
      <c r="DT173" s="93">
        <f t="shared" ca="1" si="291"/>
        <v>1450800</v>
      </c>
      <c r="DU173" s="228">
        <f t="shared" ca="1" si="292"/>
        <v>2117700</v>
      </c>
      <c r="DZ173" s="23">
        <f t="shared" ca="1" si="317"/>
        <v>60000</v>
      </c>
      <c r="EA173" s="23">
        <f t="shared" ca="1" si="318"/>
        <v>30000</v>
      </c>
      <c r="EB173" s="23">
        <f t="shared" ca="1" si="325"/>
        <v>26400</v>
      </c>
      <c r="EC173" s="23">
        <f t="shared" ca="1" si="326"/>
        <v>13200</v>
      </c>
      <c r="ED173" s="23">
        <f t="shared" ca="1" si="347"/>
        <v>120000</v>
      </c>
      <c r="EE173" s="23">
        <f t="shared" ca="1" si="348"/>
        <v>60000</v>
      </c>
      <c r="EF173" s="23">
        <f t="shared" ca="1" si="376"/>
        <v>168000</v>
      </c>
      <c r="EG173" s="23">
        <f t="shared" ca="1" si="377"/>
        <v>84000</v>
      </c>
      <c r="EH173" s="23">
        <f t="shared" ca="1" si="357"/>
        <v>60000</v>
      </c>
      <c r="EI173" s="23">
        <f t="shared" ca="1" si="358"/>
        <v>30000</v>
      </c>
      <c r="EJ173" s="23">
        <f t="shared" ca="1" si="372"/>
        <v>60000</v>
      </c>
      <c r="EK173" s="23">
        <f t="shared" ca="1" si="373"/>
        <v>30000</v>
      </c>
      <c r="EL173" s="23">
        <f t="shared" ca="1" si="256"/>
        <v>120000</v>
      </c>
      <c r="EM173" s="23">
        <f t="shared" ca="1" si="257"/>
        <v>60000</v>
      </c>
      <c r="EN173" s="228">
        <f t="shared" ca="1" si="276"/>
        <v>39600</v>
      </c>
      <c r="EO173" s="93">
        <f t="shared" ca="1" si="277"/>
        <v>489600</v>
      </c>
      <c r="EP173" s="93">
        <f t="shared" ca="1" si="278"/>
        <v>921600</v>
      </c>
    </row>
    <row r="174" spans="1:146" x14ac:dyDescent="0.2">
      <c r="A174" s="172">
        <f ca="1">VLOOKUP($D174,Curves!$A$2:$I$1700,9)</f>
        <v>6.1875149133865E-2</v>
      </c>
      <c r="B174" s="86">
        <f t="shared" ca="1" si="261"/>
        <v>0.43126754295599867</v>
      </c>
      <c r="C174" s="86">
        <f t="shared" si="262"/>
        <v>30</v>
      </c>
      <c r="D174" s="139">
        <v>41944</v>
      </c>
      <c r="E174" s="173">
        <f ca="1">VLOOKUP($D174,Curves!$A$2:$H$1700,2)*$B174</f>
        <v>2.0489520965839501</v>
      </c>
      <c r="F174" s="172">
        <f ca="1">VLOOKUP($D174,Curves!$A$2:$H$1700,3)*$B174</f>
        <v>5.1752105154719841E-2</v>
      </c>
      <c r="G174" s="172">
        <f ca="1">VLOOKUP($D174,Curves!$A$2:$H$1700,7)*$B174</f>
        <v>-8.1940833161639748E-2</v>
      </c>
      <c r="H174" s="172">
        <f ca="1">VLOOKUP($D174,Curves!$A$2:$H$1700,5)*$B174</f>
        <v>4.3126754295599867E-3</v>
      </c>
      <c r="I174" s="172">
        <f ca="1">VLOOKUP($D174,Curves!$A$2:$H$1700,4)*$B174</f>
        <v>0</v>
      </c>
      <c r="J174" s="174">
        <f ca="1">VLOOKUP($D174,Curves!$A$2:$H$1700,8)*$B174</f>
        <v>0</v>
      </c>
      <c r="K174" s="172">
        <f t="shared" ca="1" si="263"/>
        <v>17.367140724379624</v>
      </c>
      <c r="L174" s="140">
        <f ca="1">VLOOKUP($D174,Curves!$N$2:$T$2600,2)*$B174</f>
        <v>16.193923730980568</v>
      </c>
      <c r="M174" s="141">
        <f ca="1">VLOOKUP($D174,Curves!$N$2:$T$2600,3)*$B174</f>
        <v>8.0969618654902842</v>
      </c>
      <c r="N174" s="181">
        <f t="shared" ca="1" si="264"/>
        <v>0</v>
      </c>
      <c r="O174" s="182">
        <f t="shared" ca="1" si="265"/>
        <v>0</v>
      </c>
      <c r="P174" s="173">
        <f t="shared" ca="1" si="260"/>
        <v>17.367140724379624</v>
      </c>
      <c r="Q174" s="140">
        <f ca="1">VLOOKUP($D174,Curves!$N$2:$T$2600,4)*$B174</f>
        <v>16.193923730980568</v>
      </c>
      <c r="R174" s="141">
        <f ca="1">VLOOKUP($D174,Curves!$N$2:$T$2600,5)*$B174</f>
        <v>8.0969618654902842</v>
      </c>
      <c r="S174" s="181">
        <f t="shared" ca="1" si="266"/>
        <v>0</v>
      </c>
      <c r="T174" s="182">
        <f t="shared" ca="1" si="267"/>
        <v>0</v>
      </c>
      <c r="U174" s="151">
        <f t="shared" ca="1" si="268"/>
        <v>16.752584475667327</v>
      </c>
      <c r="V174" s="151">
        <f t="shared" ca="1" si="269"/>
        <v>17.399485790101323</v>
      </c>
      <c r="W174" s="151">
        <f t="shared" ca="1" si="270"/>
        <v>17.367140724379624</v>
      </c>
      <c r="X174" s="343">
        <f ca="1">VLOOKUP($D174,[2]CurveFetch!$D$8:$S$13000,16,0)*$B174</f>
        <v>16.193923730980568</v>
      </c>
      <c r="Y174" s="141">
        <f ca="1">VLOOKUP($D174,Curves!$N$2:$T$2600,7)*$B174</f>
        <v>8.0969618654902842</v>
      </c>
      <c r="Z174" s="200">
        <f t="shared" ca="1" si="271"/>
        <v>0</v>
      </c>
      <c r="AA174" s="181">
        <f t="shared" ca="1" si="272"/>
        <v>0</v>
      </c>
      <c r="AB174" s="181">
        <f t="shared" ca="1" si="359"/>
        <v>0</v>
      </c>
      <c r="AC174" s="181">
        <f t="shared" ca="1" si="359"/>
        <v>0</v>
      </c>
      <c r="AD174" s="181">
        <f t="shared" ca="1" si="274"/>
        <v>0</v>
      </c>
      <c r="AE174" s="182">
        <f t="shared" ca="1" si="275"/>
        <v>0</v>
      </c>
      <c r="AF174" s="23">
        <f t="shared" ca="1" si="301"/>
        <v>0</v>
      </c>
      <c r="AG174" s="23">
        <f t="shared" ca="1" si="302"/>
        <v>0</v>
      </c>
      <c r="AH174" s="23">
        <f t="shared" ca="1" si="319"/>
        <v>0</v>
      </c>
      <c r="AI174" s="23">
        <f t="shared" ca="1" si="320"/>
        <v>0</v>
      </c>
      <c r="AJ174" s="23">
        <f t="shared" ca="1" si="331"/>
        <v>0</v>
      </c>
      <c r="AK174" s="23">
        <f t="shared" ca="1" si="332"/>
        <v>0</v>
      </c>
      <c r="AL174" s="23">
        <f t="shared" ca="1" si="341"/>
        <v>0</v>
      </c>
      <c r="AM174" s="23">
        <f t="shared" ca="1" si="342"/>
        <v>0</v>
      </c>
      <c r="AN174" s="23">
        <f t="shared" ca="1" si="349"/>
        <v>0</v>
      </c>
      <c r="AO174" s="23">
        <f t="shared" ca="1" si="350"/>
        <v>0</v>
      </c>
      <c r="AP174" s="23">
        <f t="shared" ca="1" si="343"/>
        <v>0</v>
      </c>
      <c r="AQ174" s="23">
        <f t="shared" ca="1" si="344"/>
        <v>0</v>
      </c>
      <c r="AR174" s="23">
        <f t="shared" ca="1" si="353"/>
        <v>0</v>
      </c>
      <c r="AS174" s="23">
        <f t="shared" ca="1" si="354"/>
        <v>0</v>
      </c>
      <c r="AT174" s="23">
        <f t="shared" ca="1" si="374"/>
        <v>0</v>
      </c>
      <c r="AU174" s="23">
        <f t="shared" ca="1" si="375"/>
        <v>0</v>
      </c>
      <c r="AV174" s="228">
        <f t="shared" ca="1" si="279"/>
        <v>0</v>
      </c>
      <c r="AW174" s="26">
        <f t="shared" ca="1" si="280"/>
        <v>0</v>
      </c>
      <c r="AX174" s="228">
        <f t="shared" ca="1" si="281"/>
        <v>0</v>
      </c>
      <c r="AY174" s="23">
        <f t="shared" ca="1" si="295"/>
        <v>0</v>
      </c>
      <c r="AZ174" s="23">
        <f t="shared" ca="1" si="296"/>
        <v>0</v>
      </c>
      <c r="BA174" s="23">
        <f t="shared" ca="1" si="303"/>
        <v>0</v>
      </c>
      <c r="BB174" s="23">
        <f t="shared" ca="1" si="304"/>
        <v>0</v>
      </c>
      <c r="BC174" s="23">
        <f t="shared" ca="1" si="297"/>
        <v>0</v>
      </c>
      <c r="BD174" s="23">
        <f t="shared" ca="1" si="298"/>
        <v>0</v>
      </c>
      <c r="BE174" s="23">
        <f t="shared" ca="1" si="305"/>
        <v>0</v>
      </c>
      <c r="BF174" s="23">
        <f t="shared" ca="1" si="306"/>
        <v>0</v>
      </c>
      <c r="BG174" s="23">
        <f t="shared" ca="1" si="311"/>
        <v>0</v>
      </c>
      <c r="BH174" s="23">
        <f t="shared" ca="1" si="312"/>
        <v>0</v>
      </c>
      <c r="BI174" s="23">
        <f t="shared" ca="1" si="327"/>
        <v>0</v>
      </c>
      <c r="BJ174" s="23">
        <f t="shared" ca="1" si="328"/>
        <v>0</v>
      </c>
      <c r="BK174" s="23">
        <f t="shared" ca="1" si="329"/>
        <v>0</v>
      </c>
      <c r="BL174" s="23">
        <f t="shared" ca="1" si="330"/>
        <v>0</v>
      </c>
      <c r="BM174" s="23">
        <f t="shared" ca="1" si="333"/>
        <v>0</v>
      </c>
      <c r="BN174" s="23">
        <f t="shared" ca="1" si="334"/>
        <v>0</v>
      </c>
      <c r="BO174" s="23">
        <f t="shared" ca="1" si="351"/>
        <v>0</v>
      </c>
      <c r="BP174" s="23">
        <f t="shared" ca="1" si="352"/>
        <v>0</v>
      </c>
      <c r="BQ174" s="23">
        <f t="shared" ca="1" si="362"/>
        <v>0</v>
      </c>
      <c r="BR174" s="23">
        <f t="shared" ca="1" si="363"/>
        <v>0</v>
      </c>
      <c r="BS174" s="23">
        <f t="shared" ca="1" si="252"/>
        <v>0</v>
      </c>
      <c r="BT174" s="23">
        <f t="shared" ca="1" si="253"/>
        <v>0</v>
      </c>
      <c r="BU174" s="23">
        <f t="shared" ca="1" si="254"/>
        <v>0</v>
      </c>
      <c r="BV174" s="23">
        <f t="shared" ca="1" si="255"/>
        <v>0</v>
      </c>
      <c r="BW174" s="389">
        <f t="shared" ca="1" si="282"/>
        <v>0</v>
      </c>
      <c r="BX174" s="224">
        <f t="shared" ca="1" si="283"/>
        <v>0</v>
      </c>
      <c r="BY174" s="93">
        <f t="shared" ca="1" si="284"/>
        <v>0</v>
      </c>
      <c r="BZ174" s="23">
        <f t="shared" ca="1" si="309"/>
        <v>0</v>
      </c>
      <c r="CA174" s="23">
        <f t="shared" ca="1" si="310"/>
        <v>0</v>
      </c>
      <c r="CB174" s="23">
        <f t="shared" ca="1" si="335"/>
        <v>0</v>
      </c>
      <c r="CC174" s="23">
        <f t="shared" ca="1" si="336"/>
        <v>0</v>
      </c>
      <c r="CD174" s="23">
        <f t="shared" ca="1" si="366"/>
        <v>0</v>
      </c>
      <c r="CE174" s="23">
        <f t="shared" ca="1" si="367"/>
        <v>0</v>
      </c>
      <c r="CF174" s="228">
        <f t="shared" ca="1" si="285"/>
        <v>0</v>
      </c>
      <c r="CG174" s="224">
        <f t="shared" ca="1" si="286"/>
        <v>0</v>
      </c>
      <c r="CH174" s="228">
        <f t="shared" ca="1" si="287"/>
        <v>0</v>
      </c>
      <c r="CI174" s="23">
        <f t="shared" ca="1" si="288"/>
        <v>0</v>
      </c>
      <c r="CJ174" s="23">
        <f t="shared" ca="1" si="289"/>
        <v>0</v>
      </c>
      <c r="CK174" s="23">
        <f t="shared" ca="1" si="293"/>
        <v>0</v>
      </c>
      <c r="CL174" s="23">
        <f t="shared" ca="1" si="294"/>
        <v>0</v>
      </c>
      <c r="CM174" s="23">
        <f t="shared" ca="1" si="299"/>
        <v>0</v>
      </c>
      <c r="CN174" s="23">
        <f t="shared" ca="1" si="300"/>
        <v>0</v>
      </c>
      <c r="CO174" s="23">
        <f t="shared" ca="1" si="307"/>
        <v>0</v>
      </c>
      <c r="CP174" s="23">
        <f t="shared" ca="1" si="308"/>
        <v>0</v>
      </c>
      <c r="CQ174" s="23">
        <f t="shared" ca="1" si="313"/>
        <v>0</v>
      </c>
      <c r="CR174" s="23">
        <f t="shared" ca="1" si="314"/>
        <v>0</v>
      </c>
      <c r="CS174" s="23">
        <f t="shared" ca="1" si="315"/>
        <v>0</v>
      </c>
      <c r="CT174" s="23">
        <f t="shared" ca="1" si="316"/>
        <v>0</v>
      </c>
      <c r="CU174" s="23">
        <f t="shared" ca="1" si="321"/>
        <v>0</v>
      </c>
      <c r="CV174" s="23">
        <f t="shared" ca="1" si="322"/>
        <v>0</v>
      </c>
      <c r="CW174" s="23">
        <f t="shared" ca="1" si="360"/>
        <v>0</v>
      </c>
      <c r="CX174" s="23">
        <f t="shared" ca="1" si="361"/>
        <v>0</v>
      </c>
      <c r="CY174" s="23">
        <f t="shared" ca="1" si="323"/>
        <v>0</v>
      </c>
      <c r="CZ174" s="23">
        <f t="shared" ca="1" si="324"/>
        <v>0</v>
      </c>
      <c r="DA174" s="23">
        <f t="shared" ca="1" si="337"/>
        <v>0</v>
      </c>
      <c r="DB174" s="23">
        <f t="shared" ca="1" si="338"/>
        <v>0</v>
      </c>
      <c r="DC174" s="23"/>
      <c r="DD174" s="23"/>
      <c r="DE174" s="23">
        <f t="shared" ca="1" si="339"/>
        <v>0</v>
      </c>
      <c r="DF174" s="23">
        <f t="shared" ca="1" si="340"/>
        <v>0</v>
      </c>
      <c r="DG174" s="23">
        <f t="shared" ca="1" si="345"/>
        <v>0</v>
      </c>
      <c r="DH174" s="23">
        <f t="shared" ca="1" si="346"/>
        <v>0</v>
      </c>
      <c r="DI174" s="23">
        <f t="shared" ca="1" si="355"/>
        <v>0</v>
      </c>
      <c r="DJ174" s="23">
        <f t="shared" ca="1" si="356"/>
        <v>0</v>
      </c>
      <c r="DK174" s="23">
        <f t="shared" ca="1" si="364"/>
        <v>0</v>
      </c>
      <c r="DL174" s="23">
        <f t="shared" ca="1" si="365"/>
        <v>0</v>
      </c>
      <c r="DM174" s="23">
        <f t="shared" ca="1" si="368"/>
        <v>0</v>
      </c>
      <c r="DN174" s="23">
        <f t="shared" ca="1" si="369"/>
        <v>0</v>
      </c>
      <c r="DO174" s="23">
        <f t="shared" ca="1" si="370"/>
        <v>0</v>
      </c>
      <c r="DP174" s="23">
        <f t="shared" ca="1" si="371"/>
        <v>0</v>
      </c>
      <c r="DQ174" s="23">
        <f t="shared" ca="1" si="258"/>
        <v>0</v>
      </c>
      <c r="DR174" s="23">
        <f t="shared" ca="1" si="259"/>
        <v>0</v>
      </c>
      <c r="DS174" s="228">
        <f t="shared" ca="1" si="290"/>
        <v>0</v>
      </c>
      <c r="DT174" s="93">
        <f t="shared" ca="1" si="291"/>
        <v>0</v>
      </c>
      <c r="DU174" s="228">
        <f t="shared" ca="1" si="292"/>
        <v>0</v>
      </c>
      <c r="DZ174" s="23">
        <f t="shared" ca="1" si="317"/>
        <v>0</v>
      </c>
      <c r="EA174" s="23">
        <f t="shared" ca="1" si="318"/>
        <v>0</v>
      </c>
      <c r="EB174" s="23">
        <f t="shared" ca="1" si="325"/>
        <v>0</v>
      </c>
      <c r="EC174" s="23">
        <f t="shared" ca="1" si="326"/>
        <v>0</v>
      </c>
      <c r="ED174" s="23">
        <f t="shared" ca="1" si="347"/>
        <v>0</v>
      </c>
      <c r="EE174" s="23">
        <f t="shared" ca="1" si="348"/>
        <v>0</v>
      </c>
      <c r="EF174" s="23">
        <f t="shared" ca="1" si="376"/>
        <v>0</v>
      </c>
      <c r="EG174" s="23">
        <f t="shared" ca="1" si="377"/>
        <v>0</v>
      </c>
      <c r="EH174" s="23">
        <f t="shared" ca="1" si="357"/>
        <v>0</v>
      </c>
      <c r="EI174" s="23">
        <f t="shared" ca="1" si="358"/>
        <v>0</v>
      </c>
      <c r="EJ174" s="23">
        <f t="shared" ca="1" si="372"/>
        <v>0</v>
      </c>
      <c r="EK174" s="23">
        <f t="shared" ca="1" si="373"/>
        <v>0</v>
      </c>
      <c r="EL174" s="23">
        <f t="shared" ca="1" si="256"/>
        <v>0</v>
      </c>
      <c r="EM174" s="23">
        <f t="shared" ca="1" si="257"/>
        <v>0</v>
      </c>
      <c r="EN174" s="228">
        <f t="shared" ca="1" si="276"/>
        <v>0</v>
      </c>
      <c r="EO174" s="93">
        <f t="shared" ca="1" si="277"/>
        <v>0</v>
      </c>
      <c r="EP174" s="93">
        <f t="shared" ca="1" si="278"/>
        <v>0</v>
      </c>
    </row>
    <row r="175" spans="1:146" x14ac:dyDescent="0.2">
      <c r="A175" s="172">
        <f ca="1">VLOOKUP($D175,Curves!$A$2:$I$1700,9)</f>
        <v>6.1900944079649002E-2</v>
      </c>
      <c r="B175" s="86">
        <f t="shared" ca="1" si="261"/>
        <v>0.42896535175310985</v>
      </c>
      <c r="C175" s="86">
        <f t="shared" si="262"/>
        <v>31</v>
      </c>
      <c r="D175" s="139">
        <v>41974</v>
      </c>
      <c r="E175" s="173">
        <f ca="1">VLOOKUP($D175,Curves!$A$2:$H$1700,2)*$B175</f>
        <v>2.0916350551481639</v>
      </c>
      <c r="F175" s="172">
        <f ca="1">VLOOKUP($D175,Curves!$A$2:$H$1700,3)*$B175</f>
        <v>5.1475842210373178E-2</v>
      </c>
      <c r="G175" s="172">
        <f ca="1">VLOOKUP($D175,Curves!$A$2:$H$1700,7)*$B175</f>
        <v>-8.1503416833090869E-2</v>
      </c>
      <c r="H175" s="172">
        <f ca="1">VLOOKUP($D175,Curves!$A$2:$H$1700,5)*$B175</f>
        <v>4.2896535175310987E-3</v>
      </c>
      <c r="I175" s="172">
        <f ca="1">VLOOKUP($D175,Curves!$A$2:$H$1700,4)*$B175</f>
        <v>0</v>
      </c>
      <c r="J175" s="174">
        <f ca="1">VLOOKUP($D175,Curves!$A$2:$H$1700,8)*$B175</f>
        <v>0</v>
      </c>
      <c r="K175" s="172">
        <f t="shared" ca="1" si="263"/>
        <v>17.687262913611228</v>
      </c>
      <c r="L175" s="140">
        <f ca="1">VLOOKUP($D175,Curves!$N$2:$T$2600,2)*$B175</f>
        <v>9.672997095891926</v>
      </c>
      <c r="M175" s="141">
        <f ca="1">VLOOKUP($D175,Curves!$N$2:$T$2600,3)*$B175</f>
        <v>4.836498547945963</v>
      </c>
      <c r="N175" s="181">
        <f t="shared" ca="1" si="264"/>
        <v>0</v>
      </c>
      <c r="O175" s="182">
        <f t="shared" ca="1" si="265"/>
        <v>0</v>
      </c>
      <c r="P175" s="173">
        <f t="shared" ca="1" si="260"/>
        <v>17.687262913611228</v>
      </c>
      <c r="Q175" s="140">
        <f ca="1">VLOOKUP($D175,Curves!$N$2:$T$2600,4)*$B175</f>
        <v>9.672997095891926</v>
      </c>
      <c r="R175" s="141">
        <f ca="1">VLOOKUP($D175,Curves!$N$2:$T$2600,5)*$B175</f>
        <v>4.836498547945963</v>
      </c>
      <c r="S175" s="181">
        <f t="shared" ca="1" si="266"/>
        <v>0</v>
      </c>
      <c r="T175" s="182">
        <f t="shared" ca="1" si="267"/>
        <v>0</v>
      </c>
      <c r="U175" s="151">
        <f t="shared" ca="1" si="268"/>
        <v>17.075987287363048</v>
      </c>
      <c r="V175" s="151">
        <f t="shared" ca="1" si="269"/>
        <v>17.719435314992715</v>
      </c>
      <c r="W175" s="151">
        <f t="shared" ca="1" si="270"/>
        <v>17.687262913611228</v>
      </c>
      <c r="X175" s="343">
        <f ca="1">VLOOKUP($D175,[2]CurveFetch!$D$8:$S$13000,16,0)*$B175</f>
        <v>9.672997095891926</v>
      </c>
      <c r="Y175" s="141">
        <f ca="1">VLOOKUP($D175,Curves!$N$2:$T$2600,7)*$B175</f>
        <v>4.836498547945963</v>
      </c>
      <c r="Z175" s="200">
        <f t="shared" ca="1" si="271"/>
        <v>0</v>
      </c>
      <c r="AA175" s="181">
        <f t="shared" ca="1" si="272"/>
        <v>0</v>
      </c>
      <c r="AB175" s="181">
        <f t="shared" ca="1" si="359"/>
        <v>0</v>
      </c>
      <c r="AC175" s="181">
        <f t="shared" ca="1" si="359"/>
        <v>0</v>
      </c>
      <c r="AD175" s="181">
        <f t="shared" ca="1" si="274"/>
        <v>0</v>
      </c>
      <c r="AE175" s="182">
        <f t="shared" ca="1" si="275"/>
        <v>0</v>
      </c>
      <c r="AF175" s="23">
        <f t="shared" ca="1" si="301"/>
        <v>0</v>
      </c>
      <c r="AG175" s="23">
        <f t="shared" ca="1" si="302"/>
        <v>0</v>
      </c>
      <c r="AH175" s="23">
        <f t="shared" ca="1" si="319"/>
        <v>0</v>
      </c>
      <c r="AI175" s="23">
        <f t="shared" ca="1" si="320"/>
        <v>0</v>
      </c>
      <c r="AJ175" s="23">
        <f t="shared" ca="1" si="331"/>
        <v>0</v>
      </c>
      <c r="AK175" s="23">
        <f t="shared" ca="1" si="332"/>
        <v>0</v>
      </c>
      <c r="AL175" s="23">
        <f t="shared" ca="1" si="341"/>
        <v>0</v>
      </c>
      <c r="AM175" s="23">
        <f t="shared" ca="1" si="342"/>
        <v>0</v>
      </c>
      <c r="AN175" s="23">
        <f t="shared" ca="1" si="349"/>
        <v>0</v>
      </c>
      <c r="AO175" s="23">
        <f t="shared" ca="1" si="350"/>
        <v>0</v>
      </c>
      <c r="AP175" s="23">
        <f t="shared" ca="1" si="343"/>
        <v>0</v>
      </c>
      <c r="AQ175" s="23">
        <f t="shared" ca="1" si="344"/>
        <v>0</v>
      </c>
      <c r="AR175" s="23">
        <f t="shared" ca="1" si="353"/>
        <v>0</v>
      </c>
      <c r="AS175" s="23">
        <f t="shared" ca="1" si="354"/>
        <v>0</v>
      </c>
      <c r="AT175" s="23">
        <f t="shared" ca="1" si="374"/>
        <v>0</v>
      </c>
      <c r="AU175" s="23">
        <f t="shared" ca="1" si="375"/>
        <v>0</v>
      </c>
      <c r="AV175" s="228">
        <f t="shared" ca="1" si="279"/>
        <v>0</v>
      </c>
      <c r="AW175" s="26">
        <f t="shared" ca="1" si="280"/>
        <v>0</v>
      </c>
      <c r="AX175" s="228">
        <f t="shared" ca="1" si="281"/>
        <v>0</v>
      </c>
      <c r="AY175" s="23">
        <f t="shared" ca="1" si="295"/>
        <v>0</v>
      </c>
      <c r="AZ175" s="23">
        <f t="shared" ca="1" si="296"/>
        <v>0</v>
      </c>
      <c r="BA175" s="23">
        <f t="shared" ca="1" si="303"/>
        <v>0</v>
      </c>
      <c r="BB175" s="23">
        <f t="shared" ca="1" si="304"/>
        <v>0</v>
      </c>
      <c r="BC175" s="23">
        <f t="shared" ca="1" si="297"/>
        <v>0</v>
      </c>
      <c r="BD175" s="23">
        <f t="shared" ca="1" si="298"/>
        <v>0</v>
      </c>
      <c r="BE175" s="23">
        <f t="shared" ca="1" si="305"/>
        <v>0</v>
      </c>
      <c r="BF175" s="23">
        <f t="shared" ca="1" si="306"/>
        <v>0</v>
      </c>
      <c r="BG175" s="23">
        <f t="shared" ca="1" si="311"/>
        <v>0</v>
      </c>
      <c r="BH175" s="23">
        <f t="shared" ca="1" si="312"/>
        <v>0</v>
      </c>
      <c r="BI175" s="23">
        <f t="shared" ca="1" si="327"/>
        <v>0</v>
      </c>
      <c r="BJ175" s="23">
        <f t="shared" ca="1" si="328"/>
        <v>0</v>
      </c>
      <c r="BK175" s="23">
        <f t="shared" ca="1" si="329"/>
        <v>0</v>
      </c>
      <c r="BL175" s="23">
        <f t="shared" ca="1" si="330"/>
        <v>0</v>
      </c>
      <c r="BM175" s="23">
        <f t="shared" ca="1" si="333"/>
        <v>0</v>
      </c>
      <c r="BN175" s="23">
        <f t="shared" ca="1" si="334"/>
        <v>0</v>
      </c>
      <c r="BO175" s="23">
        <f t="shared" ca="1" si="351"/>
        <v>0</v>
      </c>
      <c r="BP175" s="23">
        <f t="shared" ca="1" si="352"/>
        <v>0</v>
      </c>
      <c r="BQ175" s="23">
        <f t="shared" ca="1" si="362"/>
        <v>0</v>
      </c>
      <c r="BR175" s="23">
        <f t="shared" ca="1" si="363"/>
        <v>0</v>
      </c>
      <c r="BS175" s="23">
        <f t="shared" ca="1" si="252"/>
        <v>0</v>
      </c>
      <c r="BT175" s="23">
        <f t="shared" ca="1" si="253"/>
        <v>0</v>
      </c>
      <c r="BU175" s="23">
        <f t="shared" ca="1" si="254"/>
        <v>0</v>
      </c>
      <c r="BV175" s="23">
        <f t="shared" ca="1" si="255"/>
        <v>0</v>
      </c>
      <c r="BW175" s="389">
        <f t="shared" ca="1" si="282"/>
        <v>0</v>
      </c>
      <c r="BX175" s="224">
        <f t="shared" ca="1" si="283"/>
        <v>0</v>
      </c>
      <c r="BY175" s="93">
        <f t="shared" ca="1" si="284"/>
        <v>0</v>
      </c>
      <c r="BZ175" s="23">
        <f t="shared" ca="1" si="309"/>
        <v>0</v>
      </c>
      <c r="CA175" s="23">
        <f t="shared" ca="1" si="310"/>
        <v>0</v>
      </c>
      <c r="CB175" s="23">
        <f t="shared" ca="1" si="335"/>
        <v>0</v>
      </c>
      <c r="CC175" s="23">
        <f t="shared" ca="1" si="336"/>
        <v>0</v>
      </c>
      <c r="CD175" s="23">
        <f t="shared" ca="1" si="366"/>
        <v>0</v>
      </c>
      <c r="CE175" s="23">
        <f t="shared" ca="1" si="367"/>
        <v>0</v>
      </c>
      <c r="CF175" s="228">
        <f t="shared" ca="1" si="285"/>
        <v>0</v>
      </c>
      <c r="CG175" s="224">
        <f t="shared" ca="1" si="286"/>
        <v>0</v>
      </c>
      <c r="CH175" s="228">
        <f t="shared" ca="1" si="287"/>
        <v>0</v>
      </c>
      <c r="CI175" s="23">
        <f t="shared" ca="1" si="288"/>
        <v>0</v>
      </c>
      <c r="CJ175" s="23">
        <f t="shared" ca="1" si="289"/>
        <v>0</v>
      </c>
      <c r="CK175" s="23">
        <f t="shared" ca="1" si="293"/>
        <v>0</v>
      </c>
      <c r="CL175" s="23">
        <f t="shared" ca="1" si="294"/>
        <v>0</v>
      </c>
      <c r="CM175" s="23">
        <f t="shared" ca="1" si="299"/>
        <v>0</v>
      </c>
      <c r="CN175" s="23">
        <f t="shared" ca="1" si="300"/>
        <v>0</v>
      </c>
      <c r="CO175" s="23">
        <f t="shared" ca="1" si="307"/>
        <v>0</v>
      </c>
      <c r="CP175" s="23">
        <f t="shared" ca="1" si="308"/>
        <v>0</v>
      </c>
      <c r="CQ175" s="23">
        <f t="shared" ca="1" si="313"/>
        <v>0</v>
      </c>
      <c r="CR175" s="23">
        <f t="shared" ca="1" si="314"/>
        <v>0</v>
      </c>
      <c r="CS175" s="23">
        <f t="shared" ca="1" si="315"/>
        <v>0</v>
      </c>
      <c r="CT175" s="23">
        <f t="shared" ca="1" si="316"/>
        <v>0</v>
      </c>
      <c r="CU175" s="23">
        <f t="shared" ca="1" si="321"/>
        <v>0</v>
      </c>
      <c r="CV175" s="23">
        <f t="shared" ca="1" si="322"/>
        <v>0</v>
      </c>
      <c r="CW175" s="23">
        <f t="shared" ca="1" si="360"/>
        <v>0</v>
      </c>
      <c r="CX175" s="23">
        <f t="shared" ca="1" si="361"/>
        <v>0</v>
      </c>
      <c r="CY175" s="23">
        <f t="shared" ca="1" si="323"/>
        <v>0</v>
      </c>
      <c r="CZ175" s="23">
        <f t="shared" ca="1" si="324"/>
        <v>0</v>
      </c>
      <c r="DA175" s="23">
        <f t="shared" ca="1" si="337"/>
        <v>0</v>
      </c>
      <c r="DB175" s="23">
        <f t="shared" ca="1" si="338"/>
        <v>0</v>
      </c>
      <c r="DC175" s="23"/>
      <c r="DD175" s="23"/>
      <c r="DE175" s="23">
        <f t="shared" ca="1" si="339"/>
        <v>0</v>
      </c>
      <c r="DF175" s="23">
        <f t="shared" ca="1" si="340"/>
        <v>0</v>
      </c>
      <c r="DG175" s="23">
        <f t="shared" ca="1" si="345"/>
        <v>0</v>
      </c>
      <c r="DH175" s="23">
        <f t="shared" ca="1" si="346"/>
        <v>0</v>
      </c>
      <c r="DI175" s="23">
        <f t="shared" ca="1" si="355"/>
        <v>0</v>
      </c>
      <c r="DJ175" s="23">
        <f t="shared" ca="1" si="356"/>
        <v>0</v>
      </c>
      <c r="DK175" s="23">
        <f t="shared" ca="1" si="364"/>
        <v>0</v>
      </c>
      <c r="DL175" s="23">
        <f t="shared" ca="1" si="365"/>
        <v>0</v>
      </c>
      <c r="DM175" s="23">
        <f t="shared" ca="1" si="368"/>
        <v>0</v>
      </c>
      <c r="DN175" s="23">
        <f t="shared" ca="1" si="369"/>
        <v>0</v>
      </c>
      <c r="DO175" s="23">
        <f t="shared" ca="1" si="370"/>
        <v>0</v>
      </c>
      <c r="DP175" s="23">
        <f t="shared" ca="1" si="371"/>
        <v>0</v>
      </c>
      <c r="DQ175" s="23">
        <f t="shared" ca="1" si="258"/>
        <v>0</v>
      </c>
      <c r="DR175" s="23">
        <f t="shared" ca="1" si="259"/>
        <v>0</v>
      </c>
      <c r="DS175" s="228">
        <f t="shared" ca="1" si="290"/>
        <v>0</v>
      </c>
      <c r="DT175" s="93">
        <f t="shared" ca="1" si="291"/>
        <v>0</v>
      </c>
      <c r="DU175" s="228">
        <f t="shared" ca="1" si="292"/>
        <v>0</v>
      </c>
      <c r="DZ175" s="23">
        <f t="shared" ca="1" si="317"/>
        <v>0</v>
      </c>
      <c r="EA175" s="23">
        <f t="shared" ca="1" si="318"/>
        <v>0</v>
      </c>
      <c r="EB175" s="23">
        <f t="shared" ca="1" si="325"/>
        <v>0</v>
      </c>
      <c r="EC175" s="23">
        <f t="shared" ca="1" si="326"/>
        <v>0</v>
      </c>
      <c r="ED175" s="23">
        <f t="shared" ca="1" si="347"/>
        <v>0</v>
      </c>
      <c r="EE175" s="23">
        <f t="shared" ca="1" si="348"/>
        <v>0</v>
      </c>
      <c r="EF175" s="23">
        <f t="shared" ca="1" si="376"/>
        <v>0</v>
      </c>
      <c r="EG175" s="23">
        <f t="shared" ca="1" si="377"/>
        <v>0</v>
      </c>
      <c r="EH175" s="23">
        <f t="shared" ca="1" si="357"/>
        <v>0</v>
      </c>
      <c r="EI175" s="23">
        <f t="shared" ca="1" si="358"/>
        <v>0</v>
      </c>
      <c r="EJ175" s="23">
        <f t="shared" ca="1" si="372"/>
        <v>0</v>
      </c>
      <c r="EK175" s="23">
        <f t="shared" ca="1" si="373"/>
        <v>0</v>
      </c>
      <c r="EL175" s="23">
        <f t="shared" ca="1" si="256"/>
        <v>0</v>
      </c>
      <c r="EM175" s="23">
        <f t="shared" ca="1" si="257"/>
        <v>0</v>
      </c>
      <c r="EN175" s="228">
        <f t="shared" ca="1" si="276"/>
        <v>0</v>
      </c>
      <c r="EO175" s="93">
        <f t="shared" ca="1" si="277"/>
        <v>0</v>
      </c>
      <c r="EP175" s="93">
        <f t="shared" ca="1" si="278"/>
        <v>0</v>
      </c>
    </row>
    <row r="176" spans="1:146" x14ac:dyDescent="0.2">
      <c r="A176" s="172">
        <f ca="1">VLOOKUP($D176,Curves!$A$2:$I$1700,9)</f>
        <v>6.1927598857190999E-2</v>
      </c>
      <c r="B176" s="86">
        <f t="shared" ca="1" si="261"/>
        <v>0.42659749085165682</v>
      </c>
      <c r="C176" s="86">
        <f t="shared" si="262"/>
        <v>31</v>
      </c>
      <c r="D176" s="139">
        <v>42005</v>
      </c>
      <c r="E176" s="173">
        <f ca="1">VLOOKUP($D176,Curves!$A$2:$H$1700,2)*$B176</f>
        <v>2.1500513538923505</v>
      </c>
      <c r="F176" s="172">
        <f ca="1">VLOOKUP($D176,Curves!$A$2:$H$1700,3)*$B176</f>
        <v>5.1191698902198816E-2</v>
      </c>
      <c r="G176" s="172">
        <f ca="1">VLOOKUP($D176,Curves!$A$2:$H$1700,7)*$B176</f>
        <v>-8.1053523261814794E-2</v>
      </c>
      <c r="H176" s="172">
        <f ca="1">VLOOKUP($D176,Curves!$A$2:$H$1700,5)*$B176</f>
        <v>4.265974908516568E-3</v>
      </c>
      <c r="I176" s="172">
        <f ca="1">VLOOKUP($D176,Curves!$A$2:$H$1700,4)*$B176</f>
        <v>0</v>
      </c>
      <c r="J176" s="174">
        <f ca="1">VLOOKUP($D176,Curves!$A$2:$H$1700,8)*$B176</f>
        <v>0</v>
      </c>
      <c r="K176" s="172">
        <f t="shared" ca="1" si="263"/>
        <v>18.125385154192628</v>
      </c>
      <c r="L176" s="140">
        <f ca="1">VLOOKUP($D176,Curves!$N$2:$T$2600,2)*$B176</f>
        <v>23.066638247338105</v>
      </c>
      <c r="M176" s="141">
        <f ca="1">VLOOKUP($D176,Curves!$N$2:$T$2600,3)*$B176</f>
        <v>11.533319123669052</v>
      </c>
      <c r="N176" s="181">
        <f t="shared" ca="1" si="264"/>
        <v>1</v>
      </c>
      <c r="O176" s="182">
        <f t="shared" ca="1" si="265"/>
        <v>0</v>
      </c>
      <c r="P176" s="173">
        <f t="shared" ca="1" si="260"/>
        <v>18.125385154192628</v>
      </c>
      <c r="Q176" s="140">
        <f ca="1">VLOOKUP($D176,Curves!$N$2:$T$2600,4)*$B176</f>
        <v>23.066638247338105</v>
      </c>
      <c r="R176" s="141">
        <f ca="1">VLOOKUP($D176,Curves!$N$2:$T$2600,5)*$B176</f>
        <v>11.533319123669052</v>
      </c>
      <c r="S176" s="181">
        <f t="shared" ca="1" si="266"/>
        <v>1</v>
      </c>
      <c r="T176" s="182">
        <f t="shared" ca="1" si="267"/>
        <v>0</v>
      </c>
      <c r="U176" s="151">
        <f t="shared" ca="1" si="268"/>
        <v>17.517483729729019</v>
      </c>
      <c r="V176" s="151">
        <f t="shared" ca="1" si="269"/>
        <v>18.157379966006506</v>
      </c>
      <c r="W176" s="151">
        <f t="shared" ca="1" si="270"/>
        <v>18.125385154192628</v>
      </c>
      <c r="X176" s="343">
        <f ca="1">VLOOKUP($D176,[2]CurveFetch!$D$8:$S$13000,16,0)*$B176</f>
        <v>23.066638247338105</v>
      </c>
      <c r="Y176" s="141">
        <f ca="1">VLOOKUP($D176,Curves!$N$2:$T$2600,7)*$B176</f>
        <v>11.533319123669052</v>
      </c>
      <c r="Z176" s="200">
        <f t="shared" ca="1" si="271"/>
        <v>1</v>
      </c>
      <c r="AA176" s="181">
        <f t="shared" ca="1" si="272"/>
        <v>0</v>
      </c>
      <c r="AB176" s="181">
        <f t="shared" ca="1" si="359"/>
        <v>1</v>
      </c>
      <c r="AC176" s="181">
        <f t="shared" ca="1" si="359"/>
        <v>1</v>
      </c>
      <c r="AD176" s="181">
        <f t="shared" ca="1" si="274"/>
        <v>1</v>
      </c>
      <c r="AE176" s="182">
        <f t="shared" ca="1" si="275"/>
        <v>0</v>
      </c>
      <c r="AF176" s="23">
        <f t="shared" ca="1" si="301"/>
        <v>5880</v>
      </c>
      <c r="AG176" s="23">
        <f t="shared" ca="1" si="302"/>
        <v>0</v>
      </c>
      <c r="AH176" s="23">
        <f t="shared" ca="1" si="319"/>
        <v>48000</v>
      </c>
      <c r="AI176" s="23">
        <f t="shared" ca="1" si="320"/>
        <v>0</v>
      </c>
      <c r="AJ176" s="23">
        <f t="shared" ca="1" si="331"/>
        <v>54000</v>
      </c>
      <c r="AK176" s="23">
        <f t="shared" ca="1" si="332"/>
        <v>0</v>
      </c>
      <c r="AL176" s="23">
        <f t="shared" ca="1" si="341"/>
        <v>60000</v>
      </c>
      <c r="AM176" s="23">
        <f t="shared" ca="1" si="342"/>
        <v>0</v>
      </c>
      <c r="AN176" s="23">
        <f t="shared" ca="1" si="349"/>
        <v>60000</v>
      </c>
      <c r="AO176" s="23">
        <f t="shared" ca="1" si="350"/>
        <v>0</v>
      </c>
      <c r="AP176" s="23">
        <f t="shared" ca="1" si="343"/>
        <v>86400</v>
      </c>
      <c r="AQ176" s="23">
        <f t="shared" ca="1" si="344"/>
        <v>0</v>
      </c>
      <c r="AR176" s="23">
        <f t="shared" ca="1" si="353"/>
        <v>61200</v>
      </c>
      <c r="AS176" s="23">
        <f t="shared" ca="1" si="354"/>
        <v>0</v>
      </c>
      <c r="AT176" s="23">
        <f t="shared" ca="1" si="374"/>
        <v>132000</v>
      </c>
      <c r="AU176" s="23">
        <f t="shared" ca="1" si="375"/>
        <v>0</v>
      </c>
      <c r="AV176" s="228">
        <f t="shared" ca="1" si="279"/>
        <v>152280</v>
      </c>
      <c r="AW176" s="26">
        <f t="shared" ca="1" si="280"/>
        <v>447480</v>
      </c>
      <c r="AX176" s="228">
        <f t="shared" ca="1" si="281"/>
        <v>507480</v>
      </c>
      <c r="AY176" s="23">
        <f t="shared" ca="1" si="295"/>
        <v>62400</v>
      </c>
      <c r="AZ176" s="23">
        <f t="shared" ca="1" si="296"/>
        <v>0</v>
      </c>
      <c r="BA176" s="23">
        <f t="shared" ca="1" si="303"/>
        <v>60000</v>
      </c>
      <c r="BB176" s="23">
        <f t="shared" ca="1" si="304"/>
        <v>0</v>
      </c>
      <c r="BC176" s="23">
        <f t="shared" ca="1" si="297"/>
        <v>10560</v>
      </c>
      <c r="BD176" s="23">
        <f t="shared" ca="1" si="298"/>
        <v>0</v>
      </c>
      <c r="BE176" s="23">
        <f t="shared" ca="1" si="305"/>
        <v>6120</v>
      </c>
      <c r="BF176" s="23">
        <f t="shared" ca="1" si="306"/>
        <v>0</v>
      </c>
      <c r="BG176" s="23">
        <f t="shared" ca="1" si="311"/>
        <v>20400</v>
      </c>
      <c r="BH176" s="23">
        <f t="shared" ca="1" si="312"/>
        <v>0</v>
      </c>
      <c r="BI176" s="23">
        <f t="shared" ca="1" si="327"/>
        <v>105600</v>
      </c>
      <c r="BJ176" s="23">
        <f t="shared" ca="1" si="328"/>
        <v>0</v>
      </c>
      <c r="BK176" s="23">
        <f t="shared" ca="1" si="329"/>
        <v>127200</v>
      </c>
      <c r="BL176" s="23">
        <f t="shared" ca="1" si="330"/>
        <v>0</v>
      </c>
      <c r="BM176" s="23">
        <f t="shared" ca="1" si="333"/>
        <v>60000</v>
      </c>
      <c r="BN176" s="23">
        <f t="shared" ca="1" si="334"/>
        <v>0</v>
      </c>
      <c r="BO176" s="23">
        <f t="shared" ca="1" si="351"/>
        <v>63600</v>
      </c>
      <c r="BP176" s="23">
        <f t="shared" ca="1" si="352"/>
        <v>0</v>
      </c>
      <c r="BQ176" s="23">
        <f t="shared" ca="1" si="362"/>
        <v>62400</v>
      </c>
      <c r="BR176" s="23">
        <f t="shared" ca="1" si="363"/>
        <v>0</v>
      </c>
      <c r="BS176" s="23">
        <f t="shared" ca="1" si="252"/>
        <v>132000</v>
      </c>
      <c r="BT176" s="23">
        <f t="shared" ca="1" si="253"/>
        <v>0</v>
      </c>
      <c r="BU176" s="23">
        <f t="shared" ca="1" si="254"/>
        <v>120000</v>
      </c>
      <c r="BV176" s="23">
        <f t="shared" ca="1" si="255"/>
        <v>0</v>
      </c>
      <c r="BW176" s="389">
        <f t="shared" ca="1" si="282"/>
        <v>371880</v>
      </c>
      <c r="BX176" s="224">
        <f t="shared" ca="1" si="283"/>
        <v>623880</v>
      </c>
      <c r="BY176" s="93">
        <f t="shared" ca="1" si="284"/>
        <v>830280</v>
      </c>
      <c r="BZ176" s="23">
        <f t="shared" ca="1" si="309"/>
        <v>125760</v>
      </c>
      <c r="CA176" s="23">
        <f t="shared" ca="1" si="310"/>
        <v>0</v>
      </c>
      <c r="CB176" s="23">
        <f t="shared" ca="1" si="335"/>
        <v>115200</v>
      </c>
      <c r="CC176" s="23">
        <f t="shared" ca="1" si="336"/>
        <v>0</v>
      </c>
      <c r="CD176" s="23">
        <f t="shared" ca="1" si="366"/>
        <v>120000</v>
      </c>
      <c r="CE176" s="23">
        <f t="shared" ca="1" si="367"/>
        <v>0</v>
      </c>
      <c r="CF176" s="228">
        <f t="shared" ca="1" si="285"/>
        <v>125760</v>
      </c>
      <c r="CG176" s="224">
        <f t="shared" ca="1" si="286"/>
        <v>240960</v>
      </c>
      <c r="CH176" s="228">
        <f t="shared" ca="1" si="287"/>
        <v>360960</v>
      </c>
      <c r="CI176" s="23">
        <f t="shared" ca="1" si="288"/>
        <v>65400</v>
      </c>
      <c r="CJ176" s="23">
        <f t="shared" ca="1" si="289"/>
        <v>32700</v>
      </c>
      <c r="CK176" s="23">
        <f t="shared" ca="1" si="293"/>
        <v>62400</v>
      </c>
      <c r="CL176" s="23">
        <f t="shared" ca="1" si="294"/>
        <v>31200</v>
      </c>
      <c r="CM176" s="23">
        <f t="shared" ca="1" si="299"/>
        <v>60000</v>
      </c>
      <c r="CN176" s="23">
        <f t="shared" ca="1" si="300"/>
        <v>30000</v>
      </c>
      <c r="CO176" s="23">
        <f t="shared" ca="1" si="307"/>
        <v>8400</v>
      </c>
      <c r="CP176" s="23">
        <f t="shared" ca="1" si="308"/>
        <v>4200</v>
      </c>
      <c r="CQ176" s="23">
        <f t="shared" ca="1" si="313"/>
        <v>27000</v>
      </c>
      <c r="CR176" s="23">
        <f t="shared" ca="1" si="314"/>
        <v>13500</v>
      </c>
      <c r="CS176" s="23">
        <f t="shared" ca="1" si="315"/>
        <v>15600</v>
      </c>
      <c r="CT176" s="23">
        <f t="shared" ca="1" si="316"/>
        <v>7800</v>
      </c>
      <c r="CU176" s="23">
        <f t="shared" ca="1" si="321"/>
        <v>42000</v>
      </c>
      <c r="CV176" s="23">
        <f t="shared" ca="1" si="322"/>
        <v>21000</v>
      </c>
      <c r="CW176" s="23">
        <f t="shared" ca="1" si="360"/>
        <v>63600</v>
      </c>
      <c r="CX176" s="23">
        <f t="shared" ca="1" si="361"/>
        <v>31800</v>
      </c>
      <c r="CY176" s="23">
        <f t="shared" ca="1" si="323"/>
        <v>72000</v>
      </c>
      <c r="CZ176" s="23">
        <f t="shared" ca="1" si="324"/>
        <v>36000</v>
      </c>
      <c r="DA176" s="23">
        <f t="shared" ca="1" si="337"/>
        <v>99000</v>
      </c>
      <c r="DB176" s="23">
        <f t="shared" ca="1" si="338"/>
        <v>49500</v>
      </c>
      <c r="DC176" s="23"/>
      <c r="DD176" s="23"/>
      <c r="DE176" s="23">
        <f t="shared" ca="1" si="339"/>
        <v>240000</v>
      </c>
      <c r="DF176" s="23">
        <f t="shared" ca="1" si="340"/>
        <v>120000</v>
      </c>
      <c r="DG176" s="23">
        <f t="shared" ca="1" si="345"/>
        <v>120000</v>
      </c>
      <c r="DH176" s="23">
        <f t="shared" ca="1" si="346"/>
        <v>60000</v>
      </c>
      <c r="DI176" s="23">
        <f t="shared" ca="1" si="355"/>
        <v>127200</v>
      </c>
      <c r="DJ176" s="23">
        <f t="shared" ca="1" si="356"/>
        <v>63600</v>
      </c>
      <c r="DK176" s="23">
        <f t="shared" ca="1" si="364"/>
        <v>63600</v>
      </c>
      <c r="DL176" s="23">
        <f t="shared" ca="1" si="365"/>
        <v>31800</v>
      </c>
      <c r="DM176" s="23">
        <f t="shared" ca="1" si="368"/>
        <v>150000</v>
      </c>
      <c r="DN176" s="23">
        <f t="shared" ca="1" si="369"/>
        <v>75000</v>
      </c>
      <c r="DO176" s="23">
        <f t="shared" ca="1" si="370"/>
        <v>66000</v>
      </c>
      <c r="DP176" s="23">
        <f t="shared" ca="1" si="371"/>
        <v>33000</v>
      </c>
      <c r="DQ176" s="23">
        <f t="shared" ca="1" si="258"/>
        <v>129600</v>
      </c>
      <c r="DR176" s="23">
        <f t="shared" ca="1" si="259"/>
        <v>64800</v>
      </c>
      <c r="DS176" s="228">
        <f t="shared" ca="1" si="290"/>
        <v>610200</v>
      </c>
      <c r="DT176" s="93">
        <f t="shared" ca="1" si="291"/>
        <v>1450800</v>
      </c>
      <c r="DU176" s="228">
        <f t="shared" ca="1" si="292"/>
        <v>2117700</v>
      </c>
      <c r="DZ176" s="23">
        <f t="shared" ca="1" si="317"/>
        <v>60000</v>
      </c>
      <c r="EA176" s="23">
        <f t="shared" ca="1" si="318"/>
        <v>30000</v>
      </c>
      <c r="EB176" s="23">
        <f t="shared" ca="1" si="325"/>
        <v>26400</v>
      </c>
      <c r="EC176" s="23">
        <f t="shared" ca="1" si="326"/>
        <v>13200</v>
      </c>
      <c r="ED176" s="23">
        <f t="shared" ca="1" si="347"/>
        <v>120000</v>
      </c>
      <c r="EE176" s="23">
        <f t="shared" ca="1" si="348"/>
        <v>60000</v>
      </c>
      <c r="EF176" s="23">
        <f t="shared" ca="1" si="376"/>
        <v>168000</v>
      </c>
      <c r="EG176" s="23">
        <f t="shared" ca="1" si="377"/>
        <v>84000</v>
      </c>
      <c r="EH176" s="23">
        <f t="shared" ca="1" si="357"/>
        <v>60000</v>
      </c>
      <c r="EI176" s="23">
        <f t="shared" ca="1" si="358"/>
        <v>30000</v>
      </c>
      <c r="EJ176" s="23">
        <f t="shared" ca="1" si="372"/>
        <v>60000</v>
      </c>
      <c r="EK176" s="23">
        <f t="shared" ca="1" si="373"/>
        <v>30000</v>
      </c>
      <c r="EL176" s="23">
        <f t="shared" ca="1" si="256"/>
        <v>120000</v>
      </c>
      <c r="EM176" s="23">
        <f t="shared" ca="1" si="257"/>
        <v>60000</v>
      </c>
      <c r="EN176" s="228">
        <f t="shared" ca="1" si="276"/>
        <v>39600</v>
      </c>
      <c r="EO176" s="93">
        <f t="shared" ca="1" si="277"/>
        <v>489600</v>
      </c>
      <c r="EP176" s="93">
        <f t="shared" ca="1" si="278"/>
        <v>921600</v>
      </c>
    </row>
    <row r="177" spans="1:146" x14ac:dyDescent="0.2">
      <c r="A177" s="172">
        <f ca="1">VLOOKUP($D177,Curves!$A$2:$I$1700,9)</f>
        <v>6.1954253634969002E-2</v>
      </c>
      <c r="B177" s="86">
        <f t="shared" ca="1" si="261"/>
        <v>0.42424084051001049</v>
      </c>
      <c r="C177" s="86">
        <f t="shared" si="262"/>
        <v>28</v>
      </c>
      <c r="D177" s="139">
        <v>42036</v>
      </c>
      <c r="E177" s="173">
        <f ca="1">VLOOKUP($D177,Curves!$A$2:$H$1700,2)*$B177</f>
        <v>2.0932043070763919</v>
      </c>
      <c r="F177" s="172">
        <f ca="1">VLOOKUP($D177,Curves!$A$2:$H$1700,3)*$B177</f>
        <v>5.0908900861201256E-2</v>
      </c>
      <c r="G177" s="172">
        <f ca="1">VLOOKUP($D177,Curves!$A$2:$H$1700,7)*$B177</f>
        <v>-8.0605759696901993E-2</v>
      </c>
      <c r="H177" s="172">
        <f ca="1">VLOOKUP($D177,Curves!$A$2:$H$1700,5)*$B177</f>
        <v>4.242408405100105E-3</v>
      </c>
      <c r="I177" s="172">
        <f ca="1">VLOOKUP($D177,Curves!$A$2:$H$1700,4)*$B177</f>
        <v>0</v>
      </c>
      <c r="J177" s="174">
        <f ca="1">VLOOKUP($D177,Curves!$A$2:$H$1700,8)*$B177</f>
        <v>0</v>
      </c>
      <c r="K177" s="172">
        <f t="shared" ca="1" si="263"/>
        <v>17.69903230307294</v>
      </c>
      <c r="L177" s="140">
        <f ca="1">VLOOKUP($D177,Curves!$N$2:$T$2600,2)*$B177</f>
        <v>18.696802930284772</v>
      </c>
      <c r="M177" s="141">
        <f ca="1">VLOOKUP($D177,Curves!$N$2:$T$2600,3)*$B177</f>
        <v>9.3484014651423859</v>
      </c>
      <c r="N177" s="181">
        <f t="shared" ca="1" si="264"/>
        <v>1</v>
      </c>
      <c r="O177" s="182">
        <f t="shared" ca="1" si="265"/>
        <v>0</v>
      </c>
      <c r="P177" s="173">
        <f t="shared" ca="1" si="260"/>
        <v>17.69903230307294</v>
      </c>
      <c r="Q177" s="140">
        <f ca="1">VLOOKUP($D177,Curves!$N$2:$T$2600,4)*$B177</f>
        <v>18.696802930284772</v>
      </c>
      <c r="R177" s="141">
        <f ca="1">VLOOKUP($D177,Curves!$N$2:$T$2600,5)*$B177</f>
        <v>9.3484014651423859</v>
      </c>
      <c r="S177" s="181">
        <f t="shared" ca="1" si="266"/>
        <v>1</v>
      </c>
      <c r="T177" s="182">
        <f t="shared" ca="1" si="267"/>
        <v>0</v>
      </c>
      <c r="U177" s="151">
        <f t="shared" ca="1" si="268"/>
        <v>17.094489105346174</v>
      </c>
      <c r="V177" s="151">
        <f t="shared" ca="1" si="269"/>
        <v>17.730850366111191</v>
      </c>
      <c r="W177" s="151">
        <f t="shared" ca="1" si="270"/>
        <v>17.69903230307294</v>
      </c>
      <c r="X177" s="343">
        <f ca="1">VLOOKUP($D177,[2]CurveFetch!$D$8:$S$13000,16,0)*$B177</f>
        <v>18.696802930284772</v>
      </c>
      <c r="Y177" s="141">
        <f ca="1">VLOOKUP($D177,Curves!$N$2:$T$2600,7)*$B177</f>
        <v>9.3484014651423859</v>
      </c>
      <c r="Z177" s="200">
        <f t="shared" ca="1" si="271"/>
        <v>1</v>
      </c>
      <c r="AA177" s="181">
        <f t="shared" ca="1" si="272"/>
        <v>0</v>
      </c>
      <c r="AB177" s="181">
        <f t="shared" ca="1" si="359"/>
        <v>1</v>
      </c>
      <c r="AC177" s="181">
        <f t="shared" ca="1" si="359"/>
        <v>1</v>
      </c>
      <c r="AD177" s="181">
        <f t="shared" ca="1" si="274"/>
        <v>1</v>
      </c>
      <c r="AE177" s="182">
        <f t="shared" ca="1" si="275"/>
        <v>0</v>
      </c>
      <c r="AF177" s="23">
        <f t="shared" ca="1" si="301"/>
        <v>5880</v>
      </c>
      <c r="AG177" s="23">
        <f t="shared" ca="1" si="302"/>
        <v>0</v>
      </c>
      <c r="AH177" s="23">
        <f t="shared" ca="1" si="319"/>
        <v>48000</v>
      </c>
      <c r="AI177" s="23">
        <f t="shared" ca="1" si="320"/>
        <v>0</v>
      </c>
      <c r="AJ177" s="23">
        <f t="shared" ca="1" si="331"/>
        <v>54000</v>
      </c>
      <c r="AK177" s="23">
        <f t="shared" ca="1" si="332"/>
        <v>0</v>
      </c>
      <c r="AL177" s="23">
        <f t="shared" ca="1" si="341"/>
        <v>60000</v>
      </c>
      <c r="AM177" s="23">
        <f t="shared" ca="1" si="342"/>
        <v>0</v>
      </c>
      <c r="AN177" s="23">
        <f t="shared" ca="1" si="349"/>
        <v>60000</v>
      </c>
      <c r="AO177" s="23">
        <f t="shared" ca="1" si="350"/>
        <v>0</v>
      </c>
      <c r="AP177" s="23">
        <f t="shared" ca="1" si="343"/>
        <v>86400</v>
      </c>
      <c r="AQ177" s="23">
        <f t="shared" ca="1" si="344"/>
        <v>0</v>
      </c>
      <c r="AR177" s="23">
        <f t="shared" ca="1" si="353"/>
        <v>61200</v>
      </c>
      <c r="AS177" s="23">
        <f t="shared" ca="1" si="354"/>
        <v>0</v>
      </c>
      <c r="AT177" s="23">
        <f t="shared" ca="1" si="374"/>
        <v>132000</v>
      </c>
      <c r="AU177" s="23">
        <f t="shared" ca="1" si="375"/>
        <v>0</v>
      </c>
      <c r="AV177" s="228">
        <f t="shared" ca="1" si="279"/>
        <v>152280</v>
      </c>
      <c r="AW177" s="26">
        <f t="shared" ca="1" si="280"/>
        <v>447480</v>
      </c>
      <c r="AX177" s="228">
        <f t="shared" ca="1" si="281"/>
        <v>507480</v>
      </c>
      <c r="AY177" s="23">
        <f t="shared" ca="1" si="295"/>
        <v>62400</v>
      </c>
      <c r="AZ177" s="23">
        <f t="shared" ca="1" si="296"/>
        <v>0</v>
      </c>
      <c r="BA177" s="23">
        <f t="shared" ca="1" si="303"/>
        <v>60000</v>
      </c>
      <c r="BB177" s="23">
        <f t="shared" ca="1" si="304"/>
        <v>0</v>
      </c>
      <c r="BC177" s="23">
        <f t="shared" ca="1" si="297"/>
        <v>10560</v>
      </c>
      <c r="BD177" s="23">
        <f t="shared" ca="1" si="298"/>
        <v>0</v>
      </c>
      <c r="BE177" s="23">
        <f t="shared" ca="1" si="305"/>
        <v>6120</v>
      </c>
      <c r="BF177" s="23">
        <f t="shared" ca="1" si="306"/>
        <v>0</v>
      </c>
      <c r="BG177" s="23">
        <f t="shared" ca="1" si="311"/>
        <v>20400</v>
      </c>
      <c r="BH177" s="23">
        <f t="shared" ca="1" si="312"/>
        <v>0</v>
      </c>
      <c r="BI177" s="23">
        <f t="shared" ca="1" si="327"/>
        <v>105600</v>
      </c>
      <c r="BJ177" s="23">
        <f t="shared" ca="1" si="328"/>
        <v>0</v>
      </c>
      <c r="BK177" s="23">
        <f t="shared" ca="1" si="329"/>
        <v>127200</v>
      </c>
      <c r="BL177" s="23">
        <f t="shared" ca="1" si="330"/>
        <v>0</v>
      </c>
      <c r="BM177" s="23">
        <f t="shared" ca="1" si="333"/>
        <v>60000</v>
      </c>
      <c r="BN177" s="23">
        <f t="shared" ca="1" si="334"/>
        <v>0</v>
      </c>
      <c r="BO177" s="23">
        <f t="shared" ca="1" si="351"/>
        <v>63600</v>
      </c>
      <c r="BP177" s="23">
        <f t="shared" ca="1" si="352"/>
        <v>0</v>
      </c>
      <c r="BQ177" s="23">
        <f t="shared" ca="1" si="362"/>
        <v>62400</v>
      </c>
      <c r="BR177" s="23">
        <f t="shared" ca="1" si="363"/>
        <v>0</v>
      </c>
      <c r="BS177" s="23">
        <f t="shared" ref="BS177:BS240" ca="1" si="378">$BS$7*$J$2*$J$5*$S177</f>
        <v>132000</v>
      </c>
      <c r="BT177" s="23">
        <f t="shared" ref="BT177:BT240" ca="1" si="379">$BS$7*$J$3*$J$5*$T177</f>
        <v>0</v>
      </c>
      <c r="BU177" s="23">
        <f t="shared" ca="1" si="254"/>
        <v>120000</v>
      </c>
      <c r="BV177" s="23">
        <f t="shared" ca="1" si="255"/>
        <v>0</v>
      </c>
      <c r="BW177" s="389">
        <f t="shared" ca="1" si="282"/>
        <v>371880</v>
      </c>
      <c r="BX177" s="224">
        <f t="shared" ca="1" si="283"/>
        <v>623880</v>
      </c>
      <c r="BY177" s="93">
        <f t="shared" ca="1" si="284"/>
        <v>830280</v>
      </c>
      <c r="BZ177" s="23">
        <f t="shared" ca="1" si="309"/>
        <v>125760</v>
      </c>
      <c r="CA177" s="23">
        <f t="shared" ca="1" si="310"/>
        <v>0</v>
      </c>
      <c r="CB177" s="23">
        <f t="shared" ca="1" si="335"/>
        <v>115200</v>
      </c>
      <c r="CC177" s="23">
        <f t="shared" ca="1" si="336"/>
        <v>0</v>
      </c>
      <c r="CD177" s="23">
        <f t="shared" ca="1" si="366"/>
        <v>120000</v>
      </c>
      <c r="CE177" s="23">
        <f t="shared" ca="1" si="367"/>
        <v>0</v>
      </c>
      <c r="CF177" s="228">
        <f t="shared" ca="1" si="285"/>
        <v>125760</v>
      </c>
      <c r="CG177" s="224">
        <f t="shared" ca="1" si="286"/>
        <v>240960</v>
      </c>
      <c r="CH177" s="228">
        <f t="shared" ca="1" si="287"/>
        <v>360960</v>
      </c>
      <c r="CI177" s="23">
        <f t="shared" ca="1" si="288"/>
        <v>65400</v>
      </c>
      <c r="CJ177" s="23">
        <f t="shared" ca="1" si="289"/>
        <v>32700</v>
      </c>
      <c r="CK177" s="23">
        <f t="shared" ca="1" si="293"/>
        <v>62400</v>
      </c>
      <c r="CL177" s="23">
        <f t="shared" ca="1" si="294"/>
        <v>31200</v>
      </c>
      <c r="CM177" s="23">
        <f t="shared" ca="1" si="299"/>
        <v>60000</v>
      </c>
      <c r="CN177" s="23">
        <f t="shared" ca="1" si="300"/>
        <v>30000</v>
      </c>
      <c r="CO177" s="23">
        <f t="shared" ca="1" si="307"/>
        <v>8400</v>
      </c>
      <c r="CP177" s="23">
        <f t="shared" ca="1" si="308"/>
        <v>4200</v>
      </c>
      <c r="CQ177" s="23">
        <f t="shared" ca="1" si="313"/>
        <v>27000</v>
      </c>
      <c r="CR177" s="23">
        <f t="shared" ca="1" si="314"/>
        <v>13500</v>
      </c>
      <c r="CS177" s="23">
        <f t="shared" ca="1" si="315"/>
        <v>15600</v>
      </c>
      <c r="CT177" s="23">
        <f t="shared" ca="1" si="316"/>
        <v>7800</v>
      </c>
      <c r="CU177" s="23">
        <f t="shared" ca="1" si="321"/>
        <v>42000</v>
      </c>
      <c r="CV177" s="23">
        <f t="shared" ca="1" si="322"/>
        <v>21000</v>
      </c>
      <c r="CW177" s="23">
        <f t="shared" ca="1" si="360"/>
        <v>63600</v>
      </c>
      <c r="CX177" s="23">
        <f t="shared" ca="1" si="361"/>
        <v>31800</v>
      </c>
      <c r="CY177" s="23">
        <f t="shared" ca="1" si="323"/>
        <v>72000</v>
      </c>
      <c r="CZ177" s="23">
        <f t="shared" ca="1" si="324"/>
        <v>36000</v>
      </c>
      <c r="DA177" s="23">
        <f t="shared" ca="1" si="337"/>
        <v>99000</v>
      </c>
      <c r="DB177" s="23">
        <f t="shared" ca="1" si="338"/>
        <v>49500</v>
      </c>
      <c r="DC177" s="23"/>
      <c r="DD177" s="23"/>
      <c r="DE177" s="23">
        <f t="shared" ca="1" si="339"/>
        <v>240000</v>
      </c>
      <c r="DF177" s="23">
        <f t="shared" ca="1" si="340"/>
        <v>120000</v>
      </c>
      <c r="DG177" s="23">
        <f t="shared" ca="1" si="345"/>
        <v>120000</v>
      </c>
      <c r="DH177" s="23">
        <f t="shared" ca="1" si="346"/>
        <v>60000</v>
      </c>
      <c r="DI177" s="23">
        <f t="shared" ca="1" si="355"/>
        <v>127200</v>
      </c>
      <c r="DJ177" s="23">
        <f t="shared" ca="1" si="356"/>
        <v>63600</v>
      </c>
      <c r="DK177" s="23">
        <f t="shared" ca="1" si="364"/>
        <v>63600</v>
      </c>
      <c r="DL177" s="23">
        <f t="shared" ca="1" si="365"/>
        <v>31800</v>
      </c>
      <c r="DM177" s="23">
        <f t="shared" ca="1" si="368"/>
        <v>150000</v>
      </c>
      <c r="DN177" s="23">
        <f t="shared" ca="1" si="369"/>
        <v>75000</v>
      </c>
      <c r="DO177" s="23">
        <f t="shared" ca="1" si="370"/>
        <v>66000</v>
      </c>
      <c r="DP177" s="23">
        <f t="shared" ca="1" si="371"/>
        <v>33000</v>
      </c>
      <c r="DQ177" s="23">
        <f t="shared" ca="1" si="258"/>
        <v>129600</v>
      </c>
      <c r="DR177" s="23">
        <f t="shared" ca="1" si="259"/>
        <v>64800</v>
      </c>
      <c r="DS177" s="228">
        <f t="shared" ca="1" si="290"/>
        <v>610200</v>
      </c>
      <c r="DT177" s="93">
        <f t="shared" ca="1" si="291"/>
        <v>1450800</v>
      </c>
      <c r="DU177" s="228">
        <f t="shared" ca="1" si="292"/>
        <v>2117700</v>
      </c>
      <c r="DZ177" s="23">
        <f t="shared" ca="1" si="317"/>
        <v>60000</v>
      </c>
      <c r="EA177" s="23">
        <f t="shared" ca="1" si="318"/>
        <v>30000</v>
      </c>
      <c r="EB177" s="23">
        <f t="shared" ca="1" si="325"/>
        <v>26400</v>
      </c>
      <c r="EC177" s="23">
        <f t="shared" ca="1" si="326"/>
        <v>13200</v>
      </c>
      <c r="ED177" s="23">
        <f t="shared" ca="1" si="347"/>
        <v>120000</v>
      </c>
      <c r="EE177" s="23">
        <f t="shared" ca="1" si="348"/>
        <v>60000</v>
      </c>
      <c r="EF177" s="23">
        <f t="shared" ca="1" si="376"/>
        <v>168000</v>
      </c>
      <c r="EG177" s="23">
        <f t="shared" ca="1" si="377"/>
        <v>84000</v>
      </c>
      <c r="EH177" s="23">
        <f t="shared" ca="1" si="357"/>
        <v>60000</v>
      </c>
      <c r="EI177" s="23">
        <f t="shared" ca="1" si="358"/>
        <v>30000</v>
      </c>
      <c r="EJ177" s="23">
        <f t="shared" ca="1" si="372"/>
        <v>60000</v>
      </c>
      <c r="EK177" s="23">
        <f t="shared" ca="1" si="373"/>
        <v>30000</v>
      </c>
      <c r="EL177" s="23">
        <f t="shared" ca="1" si="256"/>
        <v>120000</v>
      </c>
      <c r="EM177" s="23">
        <f t="shared" ca="1" si="257"/>
        <v>60000</v>
      </c>
      <c r="EN177" s="228">
        <f t="shared" ca="1" si="276"/>
        <v>39600</v>
      </c>
      <c r="EO177" s="93">
        <f t="shared" ca="1" si="277"/>
        <v>489600</v>
      </c>
      <c r="EP177" s="93">
        <f t="shared" ca="1" si="278"/>
        <v>921600</v>
      </c>
    </row>
    <row r="178" spans="1:146" x14ac:dyDescent="0.2">
      <c r="A178" s="172">
        <f ca="1">VLOOKUP($D178,Curves!$A$2:$I$1700,9)</f>
        <v>6.1978328918324999E-2</v>
      </c>
      <c r="B178" s="86">
        <f t="shared" ca="1" si="261"/>
        <v>0.42212185447469558</v>
      </c>
      <c r="C178" s="86">
        <f t="shared" si="262"/>
        <v>31</v>
      </c>
      <c r="D178" s="139">
        <v>42064</v>
      </c>
      <c r="E178" s="173">
        <f ca="1">VLOOKUP($D178,Curves!$A$2:$H$1700,2)*$B178</f>
        <v>2.0194309518069438</v>
      </c>
      <c r="F178" s="172">
        <f ca="1">VLOOKUP($D178,Curves!$A$2:$H$1700,3)*$B178</f>
        <v>5.065462253696347E-2</v>
      </c>
      <c r="G178" s="172">
        <f ca="1">VLOOKUP($D178,Curves!$A$2:$H$1700,7)*$B178</f>
        <v>-8.0203152350192167E-2</v>
      </c>
      <c r="H178" s="172">
        <f ca="1">VLOOKUP($D178,Curves!$A$2:$H$1700,5)*$B178</f>
        <v>4.2212185447469555E-3</v>
      </c>
      <c r="I178" s="172">
        <f ca="1">VLOOKUP($D178,Curves!$A$2:$H$1700,4)*$B178</f>
        <v>0</v>
      </c>
      <c r="J178" s="174">
        <f ca="1">VLOOKUP($D178,Curves!$A$2:$H$1700,8)*$B178</f>
        <v>0</v>
      </c>
      <c r="K178" s="172">
        <f t="shared" ca="1" si="263"/>
        <v>17.145732138552077</v>
      </c>
      <c r="L178" s="140">
        <f ca="1">VLOOKUP($D178,Curves!$N$2:$T$2600,2)*$B178</f>
        <v>14.382198128178247</v>
      </c>
      <c r="M178" s="141">
        <f ca="1">VLOOKUP($D178,Curves!$N$2:$T$2600,3)*$B178</f>
        <v>7.1910990640891237</v>
      </c>
      <c r="N178" s="181">
        <f t="shared" ca="1" si="264"/>
        <v>0</v>
      </c>
      <c r="O178" s="182">
        <f t="shared" ca="1" si="265"/>
        <v>0</v>
      </c>
      <c r="P178" s="173">
        <f t="shared" ca="1" si="260"/>
        <v>17.145732138552077</v>
      </c>
      <c r="Q178" s="140">
        <f ca="1">VLOOKUP($D178,Curves!$N$2:$T$2600,4)*$B178</f>
        <v>14.382198128178247</v>
      </c>
      <c r="R178" s="141">
        <f ca="1">VLOOKUP($D178,Curves!$N$2:$T$2600,5)*$B178</f>
        <v>7.1910990640891237</v>
      </c>
      <c r="S178" s="181">
        <f t="shared" ca="1" si="266"/>
        <v>0</v>
      </c>
      <c r="T178" s="182">
        <f t="shared" ca="1" si="267"/>
        <v>0</v>
      </c>
      <c r="U178" s="151">
        <f t="shared" ca="1" si="268"/>
        <v>16.544208495925638</v>
      </c>
      <c r="V178" s="151">
        <f t="shared" ca="1" si="269"/>
        <v>17.177391277637682</v>
      </c>
      <c r="W178" s="151">
        <f t="shared" ca="1" si="270"/>
        <v>17.145732138552077</v>
      </c>
      <c r="X178" s="343">
        <f ca="1">VLOOKUP($D178,[2]CurveFetch!$D$8:$S$13000,16,0)*$B178</f>
        <v>14.382198128178247</v>
      </c>
      <c r="Y178" s="141">
        <f ca="1">VLOOKUP($D178,Curves!$N$2:$T$2600,7)*$B178</f>
        <v>7.1910990640891237</v>
      </c>
      <c r="Z178" s="200">
        <f t="shared" ca="1" si="271"/>
        <v>0</v>
      </c>
      <c r="AA178" s="181">
        <f t="shared" ca="1" si="272"/>
        <v>0</v>
      </c>
      <c r="AB178" s="181">
        <f t="shared" ca="1" si="359"/>
        <v>0</v>
      </c>
      <c r="AC178" s="181">
        <f t="shared" ca="1" si="359"/>
        <v>0</v>
      </c>
      <c r="AD178" s="181">
        <f t="shared" ca="1" si="274"/>
        <v>0</v>
      </c>
      <c r="AE178" s="182">
        <f t="shared" ca="1" si="275"/>
        <v>0</v>
      </c>
      <c r="AF178" s="23">
        <f t="shared" ca="1" si="301"/>
        <v>0</v>
      </c>
      <c r="AG178" s="23">
        <f t="shared" ca="1" si="302"/>
        <v>0</v>
      </c>
      <c r="AH178" s="23">
        <f t="shared" ca="1" si="319"/>
        <v>0</v>
      </c>
      <c r="AI178" s="23">
        <f t="shared" ca="1" si="320"/>
        <v>0</v>
      </c>
      <c r="AJ178" s="23">
        <f t="shared" ca="1" si="331"/>
        <v>0</v>
      </c>
      <c r="AK178" s="23">
        <f t="shared" ca="1" si="332"/>
        <v>0</v>
      </c>
      <c r="AL178" s="23">
        <f t="shared" ca="1" si="341"/>
        <v>0</v>
      </c>
      <c r="AM178" s="23">
        <f t="shared" ca="1" si="342"/>
        <v>0</v>
      </c>
      <c r="AN178" s="23">
        <f t="shared" ca="1" si="349"/>
        <v>0</v>
      </c>
      <c r="AO178" s="23">
        <f t="shared" ca="1" si="350"/>
        <v>0</v>
      </c>
      <c r="AP178" s="23">
        <f t="shared" ca="1" si="343"/>
        <v>0</v>
      </c>
      <c r="AQ178" s="23">
        <f t="shared" ca="1" si="344"/>
        <v>0</v>
      </c>
      <c r="AR178" s="23">
        <f t="shared" ca="1" si="353"/>
        <v>0</v>
      </c>
      <c r="AS178" s="23">
        <f t="shared" ca="1" si="354"/>
        <v>0</v>
      </c>
      <c r="AT178" s="23">
        <f t="shared" ca="1" si="374"/>
        <v>0</v>
      </c>
      <c r="AU178" s="23">
        <f t="shared" ca="1" si="375"/>
        <v>0</v>
      </c>
      <c r="AV178" s="228">
        <f t="shared" ca="1" si="279"/>
        <v>0</v>
      </c>
      <c r="AW178" s="26">
        <f t="shared" ca="1" si="280"/>
        <v>0</v>
      </c>
      <c r="AX178" s="228">
        <f t="shared" ca="1" si="281"/>
        <v>0</v>
      </c>
      <c r="AY178" s="23">
        <f t="shared" ca="1" si="295"/>
        <v>0</v>
      </c>
      <c r="AZ178" s="23">
        <f t="shared" ca="1" si="296"/>
        <v>0</v>
      </c>
      <c r="BA178" s="23">
        <f t="shared" ca="1" si="303"/>
        <v>0</v>
      </c>
      <c r="BB178" s="23">
        <f t="shared" ca="1" si="304"/>
        <v>0</v>
      </c>
      <c r="BC178" s="23">
        <f t="shared" ca="1" si="297"/>
        <v>0</v>
      </c>
      <c r="BD178" s="23">
        <f t="shared" ca="1" si="298"/>
        <v>0</v>
      </c>
      <c r="BE178" s="23">
        <f t="shared" ca="1" si="305"/>
        <v>0</v>
      </c>
      <c r="BF178" s="23">
        <f t="shared" ca="1" si="306"/>
        <v>0</v>
      </c>
      <c r="BG178" s="23">
        <f t="shared" ca="1" si="311"/>
        <v>0</v>
      </c>
      <c r="BH178" s="23">
        <f t="shared" ca="1" si="312"/>
        <v>0</v>
      </c>
      <c r="BI178" s="23">
        <f t="shared" ca="1" si="327"/>
        <v>0</v>
      </c>
      <c r="BJ178" s="23">
        <f t="shared" ca="1" si="328"/>
        <v>0</v>
      </c>
      <c r="BK178" s="23">
        <f t="shared" ca="1" si="329"/>
        <v>0</v>
      </c>
      <c r="BL178" s="23">
        <f t="shared" ca="1" si="330"/>
        <v>0</v>
      </c>
      <c r="BM178" s="23">
        <f t="shared" ca="1" si="333"/>
        <v>0</v>
      </c>
      <c r="BN178" s="23">
        <f t="shared" ca="1" si="334"/>
        <v>0</v>
      </c>
      <c r="BO178" s="23">
        <f t="shared" ca="1" si="351"/>
        <v>0</v>
      </c>
      <c r="BP178" s="23">
        <f t="shared" ca="1" si="352"/>
        <v>0</v>
      </c>
      <c r="BQ178" s="23">
        <f t="shared" ca="1" si="362"/>
        <v>0</v>
      </c>
      <c r="BR178" s="23">
        <f t="shared" ca="1" si="363"/>
        <v>0</v>
      </c>
      <c r="BS178" s="23">
        <f t="shared" ca="1" si="378"/>
        <v>0</v>
      </c>
      <c r="BT178" s="23">
        <f t="shared" ca="1" si="379"/>
        <v>0</v>
      </c>
      <c r="BU178" s="23">
        <f t="shared" ca="1" si="254"/>
        <v>0</v>
      </c>
      <c r="BV178" s="23">
        <f t="shared" ca="1" si="255"/>
        <v>0</v>
      </c>
      <c r="BW178" s="389">
        <f t="shared" ca="1" si="282"/>
        <v>0</v>
      </c>
      <c r="BX178" s="224">
        <f t="shared" ca="1" si="283"/>
        <v>0</v>
      </c>
      <c r="BY178" s="93">
        <f t="shared" ca="1" si="284"/>
        <v>0</v>
      </c>
      <c r="BZ178" s="23">
        <f t="shared" ca="1" si="309"/>
        <v>0</v>
      </c>
      <c r="CA178" s="23">
        <f t="shared" ca="1" si="310"/>
        <v>0</v>
      </c>
      <c r="CB178" s="23">
        <f t="shared" ca="1" si="335"/>
        <v>0</v>
      </c>
      <c r="CC178" s="23">
        <f t="shared" ca="1" si="336"/>
        <v>0</v>
      </c>
      <c r="CD178" s="23">
        <f t="shared" ca="1" si="366"/>
        <v>0</v>
      </c>
      <c r="CE178" s="23">
        <f t="shared" ca="1" si="367"/>
        <v>0</v>
      </c>
      <c r="CF178" s="228">
        <f t="shared" ca="1" si="285"/>
        <v>0</v>
      </c>
      <c r="CG178" s="224">
        <f t="shared" ca="1" si="286"/>
        <v>0</v>
      </c>
      <c r="CH178" s="228">
        <f t="shared" ca="1" si="287"/>
        <v>0</v>
      </c>
      <c r="CI178" s="23">
        <f t="shared" ca="1" si="288"/>
        <v>0</v>
      </c>
      <c r="CJ178" s="23">
        <f t="shared" ca="1" si="289"/>
        <v>0</v>
      </c>
      <c r="CK178" s="23">
        <f t="shared" ca="1" si="293"/>
        <v>0</v>
      </c>
      <c r="CL178" s="23">
        <f t="shared" ca="1" si="294"/>
        <v>0</v>
      </c>
      <c r="CM178" s="23">
        <f t="shared" ca="1" si="299"/>
        <v>0</v>
      </c>
      <c r="CN178" s="23">
        <f t="shared" ca="1" si="300"/>
        <v>0</v>
      </c>
      <c r="CO178" s="23">
        <f t="shared" ca="1" si="307"/>
        <v>0</v>
      </c>
      <c r="CP178" s="23">
        <f t="shared" ca="1" si="308"/>
        <v>0</v>
      </c>
      <c r="CQ178" s="23">
        <f t="shared" ca="1" si="313"/>
        <v>0</v>
      </c>
      <c r="CR178" s="23">
        <f t="shared" ca="1" si="314"/>
        <v>0</v>
      </c>
      <c r="CS178" s="23">
        <f t="shared" ca="1" si="315"/>
        <v>0</v>
      </c>
      <c r="CT178" s="23">
        <f t="shared" ca="1" si="316"/>
        <v>0</v>
      </c>
      <c r="CU178" s="23">
        <f t="shared" ca="1" si="321"/>
        <v>0</v>
      </c>
      <c r="CV178" s="23">
        <f t="shared" ca="1" si="322"/>
        <v>0</v>
      </c>
      <c r="CW178" s="23">
        <f t="shared" ca="1" si="360"/>
        <v>0</v>
      </c>
      <c r="CX178" s="23">
        <f t="shared" ca="1" si="361"/>
        <v>0</v>
      </c>
      <c r="CY178" s="23">
        <f t="shared" ca="1" si="323"/>
        <v>0</v>
      </c>
      <c r="CZ178" s="23">
        <f t="shared" ca="1" si="324"/>
        <v>0</v>
      </c>
      <c r="DA178" s="23">
        <f t="shared" ca="1" si="337"/>
        <v>0</v>
      </c>
      <c r="DB178" s="23">
        <f t="shared" ca="1" si="338"/>
        <v>0</v>
      </c>
      <c r="DC178" s="23"/>
      <c r="DD178" s="23"/>
      <c r="DE178" s="23">
        <f t="shared" ca="1" si="339"/>
        <v>0</v>
      </c>
      <c r="DF178" s="23">
        <f t="shared" ca="1" si="340"/>
        <v>0</v>
      </c>
      <c r="DG178" s="23">
        <f t="shared" ca="1" si="345"/>
        <v>0</v>
      </c>
      <c r="DH178" s="23">
        <f t="shared" ca="1" si="346"/>
        <v>0</v>
      </c>
      <c r="DI178" s="23">
        <f t="shared" ca="1" si="355"/>
        <v>0</v>
      </c>
      <c r="DJ178" s="23">
        <f t="shared" ca="1" si="356"/>
        <v>0</v>
      </c>
      <c r="DK178" s="23">
        <f t="shared" ca="1" si="364"/>
        <v>0</v>
      </c>
      <c r="DL178" s="23">
        <f t="shared" ca="1" si="365"/>
        <v>0</v>
      </c>
      <c r="DM178" s="23">
        <f t="shared" ca="1" si="368"/>
        <v>0</v>
      </c>
      <c r="DN178" s="23">
        <f t="shared" ca="1" si="369"/>
        <v>0</v>
      </c>
      <c r="DO178" s="23">
        <f t="shared" ca="1" si="370"/>
        <v>0</v>
      </c>
      <c r="DP178" s="23">
        <f t="shared" ca="1" si="371"/>
        <v>0</v>
      </c>
      <c r="DQ178" s="23">
        <f t="shared" ca="1" si="258"/>
        <v>0</v>
      </c>
      <c r="DR178" s="23">
        <f t="shared" ca="1" si="259"/>
        <v>0</v>
      </c>
      <c r="DS178" s="228">
        <f t="shared" ca="1" si="290"/>
        <v>0</v>
      </c>
      <c r="DT178" s="93">
        <f t="shared" ca="1" si="291"/>
        <v>0</v>
      </c>
      <c r="DU178" s="228">
        <f t="shared" ca="1" si="292"/>
        <v>0</v>
      </c>
      <c r="DZ178" s="23">
        <f t="shared" ca="1" si="317"/>
        <v>0</v>
      </c>
      <c r="EA178" s="23">
        <f t="shared" ca="1" si="318"/>
        <v>0</v>
      </c>
      <c r="EB178" s="23">
        <f t="shared" ca="1" si="325"/>
        <v>0</v>
      </c>
      <c r="EC178" s="23">
        <f t="shared" ca="1" si="326"/>
        <v>0</v>
      </c>
      <c r="ED178" s="23">
        <f t="shared" ca="1" si="347"/>
        <v>0</v>
      </c>
      <c r="EE178" s="23">
        <f t="shared" ca="1" si="348"/>
        <v>0</v>
      </c>
      <c r="EF178" s="23">
        <f t="shared" ca="1" si="376"/>
        <v>0</v>
      </c>
      <c r="EG178" s="23">
        <f t="shared" ca="1" si="377"/>
        <v>0</v>
      </c>
      <c r="EH178" s="23">
        <f t="shared" ca="1" si="357"/>
        <v>0</v>
      </c>
      <c r="EI178" s="23">
        <f t="shared" ca="1" si="358"/>
        <v>0</v>
      </c>
      <c r="EJ178" s="23">
        <f t="shared" ca="1" si="372"/>
        <v>0</v>
      </c>
      <c r="EK178" s="23">
        <f t="shared" ca="1" si="373"/>
        <v>0</v>
      </c>
      <c r="EL178" s="23">
        <f t="shared" ca="1" si="256"/>
        <v>0</v>
      </c>
      <c r="EM178" s="23">
        <f t="shared" ca="1" si="257"/>
        <v>0</v>
      </c>
      <c r="EN178" s="228">
        <f t="shared" ca="1" si="276"/>
        <v>0</v>
      </c>
      <c r="EO178" s="93">
        <f t="shared" ca="1" si="277"/>
        <v>0</v>
      </c>
      <c r="EP178" s="93">
        <f t="shared" ca="1" si="278"/>
        <v>0</v>
      </c>
    </row>
    <row r="179" spans="1:146" x14ac:dyDescent="0.2">
      <c r="A179" s="172">
        <f ca="1">VLOOKUP($D179,Curves!$A$2:$I$1700,9)</f>
        <v>6.2004983696552003E-2</v>
      </c>
      <c r="B179" s="86">
        <f t="shared" ca="1" si="261"/>
        <v>0.41978642635729918</v>
      </c>
      <c r="C179" s="86">
        <f t="shared" si="262"/>
        <v>30</v>
      </c>
      <c r="D179" s="139">
        <v>42095</v>
      </c>
      <c r="E179" s="173">
        <f ca="1">VLOOKUP($D179,Curves!$A$2:$H$1700,2)*$B179</f>
        <v>1.9314373476699336</v>
      </c>
      <c r="F179" s="172">
        <f ca="1">VLOOKUP($D179,Curves!$A$2:$H$1700,3)*$B179</f>
        <v>0.12383699577540325</v>
      </c>
      <c r="G179" s="172">
        <f ca="1">VLOOKUP($D179,Curves!$A$2:$H$1700,7)*$B179</f>
        <v>-7.9759421007886841E-2</v>
      </c>
      <c r="H179" s="172">
        <f ca="1">VLOOKUP($D179,Curves!$A$2:$H$1700,5)*$B179</f>
        <v>4.1978642635729915E-3</v>
      </c>
      <c r="I179" s="172">
        <f ca="1">VLOOKUP($D179,Curves!$A$2:$H$1700,4)*$B179</f>
        <v>0</v>
      </c>
      <c r="J179" s="174">
        <f ca="1">VLOOKUP($D179,Curves!$A$2:$H$1700,8)*$B179</f>
        <v>0</v>
      </c>
      <c r="K179" s="172">
        <f t="shared" ca="1" si="263"/>
        <v>16.485780107524501</v>
      </c>
      <c r="L179" s="140">
        <f ca="1">VLOOKUP($D179,Curves!$N$2:$T$2600,2)*$B179</f>
        <v>13.820460600390819</v>
      </c>
      <c r="M179" s="141">
        <f ca="1">VLOOKUP($D179,Curves!$N$2:$T$2600,3)*$B179</f>
        <v>6.9102303001954093</v>
      </c>
      <c r="N179" s="181">
        <f t="shared" ca="1" si="264"/>
        <v>0</v>
      </c>
      <c r="O179" s="182">
        <f t="shared" ca="1" si="265"/>
        <v>0</v>
      </c>
      <c r="P179" s="173">
        <f t="shared" ca="1" si="260"/>
        <v>16.485780107524501</v>
      </c>
      <c r="Q179" s="140">
        <f ca="1">VLOOKUP($D179,Curves!$N$2:$T$2600,4)*$B179</f>
        <v>13.820460600390819</v>
      </c>
      <c r="R179" s="141">
        <f ca="1">VLOOKUP($D179,Curves!$N$2:$T$2600,5)*$B179</f>
        <v>6.9102303001954093</v>
      </c>
      <c r="S179" s="181">
        <f t="shared" ca="1" si="266"/>
        <v>0</v>
      </c>
      <c r="T179" s="182">
        <f t="shared" ca="1" si="267"/>
        <v>0</v>
      </c>
      <c r="U179" s="151">
        <f t="shared" ca="1" si="268"/>
        <v>15.887584449965351</v>
      </c>
      <c r="V179" s="151">
        <f t="shared" ca="1" si="269"/>
        <v>16.5172640895013</v>
      </c>
      <c r="W179" s="151">
        <f t="shared" ca="1" si="270"/>
        <v>16.485780107524501</v>
      </c>
      <c r="X179" s="343">
        <f ca="1">VLOOKUP($D179,[2]CurveFetch!$D$8:$S$13000,16,0)*$B179</f>
        <v>13.820460600390819</v>
      </c>
      <c r="Y179" s="141">
        <f ca="1">VLOOKUP($D179,Curves!$N$2:$T$2600,7)*$B179</f>
        <v>6.9102303001954093</v>
      </c>
      <c r="Z179" s="200">
        <f t="shared" ca="1" si="271"/>
        <v>0</v>
      </c>
      <c r="AA179" s="181">
        <f t="shared" ca="1" si="272"/>
        <v>0</v>
      </c>
      <c r="AB179" s="181">
        <f t="shared" ca="1" si="359"/>
        <v>0</v>
      </c>
      <c r="AC179" s="181">
        <f t="shared" ca="1" si="359"/>
        <v>0</v>
      </c>
      <c r="AD179" s="181">
        <f t="shared" ca="1" si="274"/>
        <v>0</v>
      </c>
      <c r="AE179" s="182">
        <f t="shared" ca="1" si="275"/>
        <v>0</v>
      </c>
      <c r="AF179" s="23">
        <f t="shared" ca="1" si="301"/>
        <v>0</v>
      </c>
      <c r="AG179" s="23">
        <f t="shared" ca="1" si="302"/>
        <v>0</v>
      </c>
      <c r="AH179" s="23">
        <f t="shared" ca="1" si="319"/>
        <v>0</v>
      </c>
      <c r="AI179" s="23">
        <f t="shared" ca="1" si="320"/>
        <v>0</v>
      </c>
      <c r="AJ179" s="23">
        <f t="shared" ca="1" si="331"/>
        <v>0</v>
      </c>
      <c r="AK179" s="23">
        <f t="shared" ca="1" si="332"/>
        <v>0</v>
      </c>
      <c r="AL179" s="23">
        <f t="shared" ca="1" si="341"/>
        <v>0</v>
      </c>
      <c r="AM179" s="23">
        <f t="shared" ca="1" si="342"/>
        <v>0</v>
      </c>
      <c r="AN179" s="23">
        <f t="shared" ca="1" si="349"/>
        <v>0</v>
      </c>
      <c r="AO179" s="23">
        <f t="shared" ca="1" si="350"/>
        <v>0</v>
      </c>
      <c r="AP179" s="23">
        <f t="shared" ca="1" si="343"/>
        <v>0</v>
      </c>
      <c r="AQ179" s="23">
        <f t="shared" ca="1" si="344"/>
        <v>0</v>
      </c>
      <c r="AR179" s="23">
        <f t="shared" ca="1" si="353"/>
        <v>0</v>
      </c>
      <c r="AS179" s="23">
        <f t="shared" ca="1" si="354"/>
        <v>0</v>
      </c>
      <c r="AT179" s="23">
        <f t="shared" ca="1" si="374"/>
        <v>0</v>
      </c>
      <c r="AU179" s="23">
        <f t="shared" ca="1" si="375"/>
        <v>0</v>
      </c>
      <c r="AV179" s="228">
        <f t="shared" ca="1" si="279"/>
        <v>0</v>
      </c>
      <c r="AW179" s="26">
        <f t="shared" ca="1" si="280"/>
        <v>0</v>
      </c>
      <c r="AX179" s="228">
        <f t="shared" ca="1" si="281"/>
        <v>0</v>
      </c>
      <c r="AY179" s="23">
        <f t="shared" ca="1" si="295"/>
        <v>0</v>
      </c>
      <c r="AZ179" s="23">
        <f t="shared" ca="1" si="296"/>
        <v>0</v>
      </c>
      <c r="BA179" s="23">
        <f t="shared" ca="1" si="303"/>
        <v>0</v>
      </c>
      <c r="BB179" s="23">
        <f t="shared" ca="1" si="304"/>
        <v>0</v>
      </c>
      <c r="BC179" s="23">
        <f t="shared" ca="1" si="297"/>
        <v>0</v>
      </c>
      <c r="BD179" s="23">
        <f t="shared" ca="1" si="298"/>
        <v>0</v>
      </c>
      <c r="BE179" s="23">
        <f t="shared" ca="1" si="305"/>
        <v>0</v>
      </c>
      <c r="BF179" s="23">
        <f t="shared" ca="1" si="306"/>
        <v>0</v>
      </c>
      <c r="BG179" s="23">
        <f t="shared" ca="1" si="311"/>
        <v>0</v>
      </c>
      <c r="BH179" s="23">
        <f t="shared" ca="1" si="312"/>
        <v>0</v>
      </c>
      <c r="BI179" s="23">
        <f t="shared" ca="1" si="327"/>
        <v>0</v>
      </c>
      <c r="BJ179" s="23">
        <f t="shared" ca="1" si="328"/>
        <v>0</v>
      </c>
      <c r="BK179" s="23">
        <f t="shared" ca="1" si="329"/>
        <v>0</v>
      </c>
      <c r="BL179" s="23">
        <f t="shared" ca="1" si="330"/>
        <v>0</v>
      </c>
      <c r="BM179" s="23">
        <f t="shared" ca="1" si="333"/>
        <v>0</v>
      </c>
      <c r="BN179" s="23">
        <f t="shared" ca="1" si="334"/>
        <v>0</v>
      </c>
      <c r="BO179" s="23">
        <f t="shared" ca="1" si="351"/>
        <v>0</v>
      </c>
      <c r="BP179" s="23">
        <f t="shared" ca="1" si="352"/>
        <v>0</v>
      </c>
      <c r="BQ179" s="23">
        <f t="shared" ca="1" si="362"/>
        <v>0</v>
      </c>
      <c r="BR179" s="23">
        <f t="shared" ca="1" si="363"/>
        <v>0</v>
      </c>
      <c r="BS179" s="23">
        <f t="shared" ca="1" si="378"/>
        <v>0</v>
      </c>
      <c r="BT179" s="23">
        <f t="shared" ca="1" si="379"/>
        <v>0</v>
      </c>
      <c r="BU179" s="23">
        <f t="shared" ca="1" si="254"/>
        <v>0</v>
      </c>
      <c r="BV179" s="23">
        <f t="shared" ca="1" si="255"/>
        <v>0</v>
      </c>
      <c r="BW179" s="389">
        <f t="shared" ca="1" si="282"/>
        <v>0</v>
      </c>
      <c r="BX179" s="224">
        <f t="shared" ca="1" si="283"/>
        <v>0</v>
      </c>
      <c r="BY179" s="93">
        <f t="shared" ca="1" si="284"/>
        <v>0</v>
      </c>
      <c r="BZ179" s="23">
        <f t="shared" ca="1" si="309"/>
        <v>0</v>
      </c>
      <c r="CA179" s="23">
        <f t="shared" ca="1" si="310"/>
        <v>0</v>
      </c>
      <c r="CB179" s="23">
        <f t="shared" ca="1" si="335"/>
        <v>0</v>
      </c>
      <c r="CC179" s="23">
        <f t="shared" ca="1" si="336"/>
        <v>0</v>
      </c>
      <c r="CD179" s="23">
        <f t="shared" ca="1" si="366"/>
        <v>0</v>
      </c>
      <c r="CE179" s="23">
        <f t="shared" ca="1" si="367"/>
        <v>0</v>
      </c>
      <c r="CF179" s="228">
        <f t="shared" ca="1" si="285"/>
        <v>0</v>
      </c>
      <c r="CG179" s="224">
        <f t="shared" ca="1" si="286"/>
        <v>0</v>
      </c>
      <c r="CH179" s="228">
        <f t="shared" ca="1" si="287"/>
        <v>0</v>
      </c>
      <c r="CI179" s="23">
        <f t="shared" ca="1" si="288"/>
        <v>0</v>
      </c>
      <c r="CJ179" s="23">
        <f t="shared" ca="1" si="289"/>
        <v>0</v>
      </c>
      <c r="CK179" s="23">
        <f t="shared" ca="1" si="293"/>
        <v>0</v>
      </c>
      <c r="CL179" s="23">
        <f t="shared" ca="1" si="294"/>
        <v>0</v>
      </c>
      <c r="CM179" s="23">
        <f t="shared" ca="1" si="299"/>
        <v>0</v>
      </c>
      <c r="CN179" s="23">
        <f t="shared" ca="1" si="300"/>
        <v>0</v>
      </c>
      <c r="CO179" s="23">
        <f t="shared" ca="1" si="307"/>
        <v>0</v>
      </c>
      <c r="CP179" s="23">
        <f t="shared" ca="1" si="308"/>
        <v>0</v>
      </c>
      <c r="CQ179" s="23">
        <f t="shared" ca="1" si="313"/>
        <v>0</v>
      </c>
      <c r="CR179" s="23">
        <f t="shared" ca="1" si="314"/>
        <v>0</v>
      </c>
      <c r="CS179" s="23">
        <f t="shared" ca="1" si="315"/>
        <v>0</v>
      </c>
      <c r="CT179" s="23">
        <f t="shared" ca="1" si="316"/>
        <v>0</v>
      </c>
      <c r="CU179" s="23">
        <f t="shared" ca="1" si="321"/>
        <v>0</v>
      </c>
      <c r="CV179" s="23">
        <f t="shared" ca="1" si="322"/>
        <v>0</v>
      </c>
      <c r="CW179" s="23">
        <f t="shared" ca="1" si="360"/>
        <v>0</v>
      </c>
      <c r="CX179" s="23">
        <f t="shared" ca="1" si="361"/>
        <v>0</v>
      </c>
      <c r="CY179" s="23">
        <f t="shared" ca="1" si="323"/>
        <v>0</v>
      </c>
      <c r="CZ179" s="23">
        <f t="shared" ca="1" si="324"/>
        <v>0</v>
      </c>
      <c r="DA179" s="23">
        <f t="shared" ca="1" si="337"/>
        <v>0</v>
      </c>
      <c r="DB179" s="23">
        <f t="shared" ca="1" si="338"/>
        <v>0</v>
      </c>
      <c r="DC179" s="23"/>
      <c r="DD179" s="23"/>
      <c r="DE179" s="23">
        <f t="shared" ca="1" si="339"/>
        <v>0</v>
      </c>
      <c r="DF179" s="23">
        <f t="shared" ca="1" si="340"/>
        <v>0</v>
      </c>
      <c r="DG179" s="23">
        <f t="shared" ca="1" si="345"/>
        <v>0</v>
      </c>
      <c r="DH179" s="23">
        <f t="shared" ca="1" si="346"/>
        <v>0</v>
      </c>
      <c r="DI179" s="23">
        <f t="shared" ca="1" si="355"/>
        <v>0</v>
      </c>
      <c r="DJ179" s="23">
        <f t="shared" ca="1" si="356"/>
        <v>0</v>
      </c>
      <c r="DK179" s="23">
        <f t="shared" ca="1" si="364"/>
        <v>0</v>
      </c>
      <c r="DL179" s="23">
        <f t="shared" ca="1" si="365"/>
        <v>0</v>
      </c>
      <c r="DM179" s="23">
        <f t="shared" ca="1" si="368"/>
        <v>0</v>
      </c>
      <c r="DN179" s="23">
        <f t="shared" ca="1" si="369"/>
        <v>0</v>
      </c>
      <c r="DO179" s="23">
        <f t="shared" ca="1" si="370"/>
        <v>0</v>
      </c>
      <c r="DP179" s="23">
        <f t="shared" ca="1" si="371"/>
        <v>0</v>
      </c>
      <c r="DQ179" s="23">
        <f t="shared" ca="1" si="258"/>
        <v>0</v>
      </c>
      <c r="DR179" s="23">
        <f t="shared" ca="1" si="259"/>
        <v>0</v>
      </c>
      <c r="DS179" s="228">
        <f t="shared" ca="1" si="290"/>
        <v>0</v>
      </c>
      <c r="DT179" s="93">
        <f t="shared" ca="1" si="291"/>
        <v>0</v>
      </c>
      <c r="DU179" s="228">
        <f t="shared" ca="1" si="292"/>
        <v>0</v>
      </c>
      <c r="DZ179" s="23">
        <f t="shared" ca="1" si="317"/>
        <v>0</v>
      </c>
      <c r="EA179" s="23">
        <f t="shared" ca="1" si="318"/>
        <v>0</v>
      </c>
      <c r="EB179" s="23">
        <f t="shared" ca="1" si="325"/>
        <v>0</v>
      </c>
      <c r="EC179" s="23">
        <f t="shared" ca="1" si="326"/>
        <v>0</v>
      </c>
      <c r="ED179" s="23">
        <f t="shared" ca="1" si="347"/>
        <v>0</v>
      </c>
      <c r="EE179" s="23">
        <f t="shared" ca="1" si="348"/>
        <v>0</v>
      </c>
      <c r="EF179" s="23">
        <f t="shared" ca="1" si="376"/>
        <v>0</v>
      </c>
      <c r="EG179" s="23">
        <f t="shared" ca="1" si="377"/>
        <v>0</v>
      </c>
      <c r="EH179" s="23">
        <f t="shared" ca="1" si="357"/>
        <v>0</v>
      </c>
      <c r="EI179" s="23">
        <f t="shared" ca="1" si="358"/>
        <v>0</v>
      </c>
      <c r="EJ179" s="23">
        <f t="shared" ca="1" si="372"/>
        <v>0</v>
      </c>
      <c r="EK179" s="23">
        <f t="shared" ca="1" si="373"/>
        <v>0</v>
      </c>
      <c r="EL179" s="23">
        <f t="shared" ca="1" si="256"/>
        <v>0</v>
      </c>
      <c r="EM179" s="23">
        <f t="shared" ca="1" si="257"/>
        <v>0</v>
      </c>
      <c r="EN179" s="228">
        <f t="shared" ca="1" si="276"/>
        <v>0</v>
      </c>
      <c r="EO179" s="93">
        <f t="shared" ca="1" si="277"/>
        <v>0</v>
      </c>
      <c r="EP179" s="93">
        <f t="shared" ca="1" si="278"/>
        <v>0</v>
      </c>
    </row>
    <row r="180" spans="1:146" x14ac:dyDescent="0.2">
      <c r="A180" s="172">
        <f ca="1">VLOOKUP($D180,Curves!$A$2:$I$1700,9)</f>
        <v>6.2030778643446999E-2</v>
      </c>
      <c r="B180" s="86">
        <f t="shared" ca="1" si="261"/>
        <v>0.41753689507866265</v>
      </c>
      <c r="C180" s="86">
        <f t="shared" si="262"/>
        <v>31</v>
      </c>
      <c r="D180" s="139">
        <v>42125</v>
      </c>
      <c r="E180" s="173">
        <f ca="1">VLOOKUP($D180,Curves!$A$2:$H$1700,2)*$B180</f>
        <v>1.9106488318799602</v>
      </c>
      <c r="F180" s="172">
        <f ca="1">VLOOKUP($D180,Curves!$A$2:$H$1700,3)*$B180</f>
        <v>0.12317338404820548</v>
      </c>
      <c r="G180" s="172">
        <f ca="1">VLOOKUP($D180,Curves!$A$2:$H$1700,7)*$B180</f>
        <v>-7.9332010064945904E-2</v>
      </c>
      <c r="H180" s="172">
        <f ca="1">VLOOKUP($D180,Curves!$A$2:$H$1700,5)*$B180</f>
        <v>4.175368950786627E-3</v>
      </c>
      <c r="I180" s="172">
        <f ca="1">VLOOKUP($D180,Curves!$A$2:$H$1700,4)*$B180</f>
        <v>0</v>
      </c>
      <c r="J180" s="174">
        <f ca="1">VLOOKUP($D180,Curves!$A$2:$H$1700,8)*$B180</f>
        <v>0</v>
      </c>
      <c r="K180" s="172">
        <f t="shared" ca="1" si="263"/>
        <v>16.329866239099701</v>
      </c>
      <c r="L180" s="140">
        <f ca="1">VLOOKUP($D180,Curves!$N$2:$T$2600,2)*$B180</f>
        <v>15.834084657310093</v>
      </c>
      <c r="M180" s="141">
        <f ca="1">VLOOKUP($D180,Curves!$N$2:$T$2600,3)*$B180</f>
        <v>7.9170423286550466</v>
      </c>
      <c r="N180" s="181">
        <f t="shared" ca="1" si="264"/>
        <v>0</v>
      </c>
      <c r="O180" s="182">
        <f t="shared" ca="1" si="265"/>
        <v>0</v>
      </c>
      <c r="P180" s="173">
        <f t="shared" ca="1" si="260"/>
        <v>16.329866239099701</v>
      </c>
      <c r="Q180" s="140">
        <f ca="1">VLOOKUP($D180,Curves!$N$2:$T$2600,4)*$B180</f>
        <v>15.834084657310093</v>
      </c>
      <c r="R180" s="141">
        <f ca="1">VLOOKUP($D180,Curves!$N$2:$T$2600,5)*$B180</f>
        <v>7.9170423286550466</v>
      </c>
      <c r="S180" s="181">
        <f t="shared" ca="1" si="266"/>
        <v>0</v>
      </c>
      <c r="T180" s="182">
        <f t="shared" ca="1" si="267"/>
        <v>0</v>
      </c>
      <c r="U180" s="151">
        <f t="shared" ca="1" si="268"/>
        <v>15.734876163612606</v>
      </c>
      <c r="V180" s="151">
        <f t="shared" ca="1" si="269"/>
        <v>16.361181506230601</v>
      </c>
      <c r="W180" s="151">
        <f t="shared" ca="1" si="270"/>
        <v>16.329866239099701</v>
      </c>
      <c r="X180" s="343">
        <f ca="1">VLOOKUP($D180,[2]CurveFetch!$D$8:$S$13000,16,0)*$B180</f>
        <v>15.834084657310093</v>
      </c>
      <c r="Y180" s="141">
        <f ca="1">VLOOKUP($D180,Curves!$N$2:$T$2600,7)*$B180</f>
        <v>7.9170423286550466</v>
      </c>
      <c r="Z180" s="200">
        <f t="shared" ca="1" si="271"/>
        <v>1</v>
      </c>
      <c r="AA180" s="181">
        <f t="shared" ca="1" si="272"/>
        <v>0</v>
      </c>
      <c r="AB180" s="181">
        <f t="shared" ca="1" si="359"/>
        <v>0</v>
      </c>
      <c r="AC180" s="181">
        <f t="shared" ca="1" si="359"/>
        <v>0</v>
      </c>
      <c r="AD180" s="181">
        <f t="shared" ca="1" si="274"/>
        <v>0</v>
      </c>
      <c r="AE180" s="182">
        <f t="shared" ca="1" si="275"/>
        <v>0</v>
      </c>
      <c r="AF180" s="23">
        <f t="shared" ca="1" si="301"/>
        <v>0</v>
      </c>
      <c r="AG180" s="23">
        <f t="shared" ca="1" si="302"/>
        <v>0</v>
      </c>
      <c r="AH180" s="23">
        <f t="shared" ca="1" si="319"/>
        <v>0</v>
      </c>
      <c r="AI180" s="23">
        <f t="shared" ca="1" si="320"/>
        <v>0</v>
      </c>
      <c r="AJ180" s="23">
        <f t="shared" ca="1" si="331"/>
        <v>0</v>
      </c>
      <c r="AK180" s="23">
        <f t="shared" ca="1" si="332"/>
        <v>0</v>
      </c>
      <c r="AL180" s="23">
        <f t="shared" ca="1" si="341"/>
        <v>0</v>
      </c>
      <c r="AM180" s="23">
        <f t="shared" ca="1" si="342"/>
        <v>0</v>
      </c>
      <c r="AN180" s="23">
        <f t="shared" ca="1" si="349"/>
        <v>0</v>
      </c>
      <c r="AO180" s="23">
        <f t="shared" ca="1" si="350"/>
        <v>0</v>
      </c>
      <c r="AP180" s="23">
        <f t="shared" ca="1" si="343"/>
        <v>0</v>
      </c>
      <c r="AQ180" s="23">
        <f t="shared" ca="1" si="344"/>
        <v>0</v>
      </c>
      <c r="AR180" s="23">
        <f t="shared" ca="1" si="353"/>
        <v>0</v>
      </c>
      <c r="AS180" s="23">
        <f t="shared" ca="1" si="354"/>
        <v>0</v>
      </c>
      <c r="AT180" s="23">
        <f t="shared" ca="1" si="374"/>
        <v>0</v>
      </c>
      <c r="AU180" s="23">
        <f t="shared" ca="1" si="375"/>
        <v>0</v>
      </c>
      <c r="AV180" s="228">
        <f t="shared" ca="1" si="279"/>
        <v>0</v>
      </c>
      <c r="AW180" s="26">
        <f t="shared" ca="1" si="280"/>
        <v>0</v>
      </c>
      <c r="AX180" s="228">
        <f t="shared" ca="1" si="281"/>
        <v>0</v>
      </c>
      <c r="AY180" s="23">
        <f t="shared" ca="1" si="295"/>
        <v>0</v>
      </c>
      <c r="AZ180" s="23">
        <f t="shared" ca="1" si="296"/>
        <v>0</v>
      </c>
      <c r="BA180" s="23">
        <f t="shared" ca="1" si="303"/>
        <v>0</v>
      </c>
      <c r="BB180" s="23">
        <f t="shared" ca="1" si="304"/>
        <v>0</v>
      </c>
      <c r="BC180" s="23">
        <f t="shared" ca="1" si="297"/>
        <v>0</v>
      </c>
      <c r="BD180" s="23">
        <f t="shared" ca="1" si="298"/>
        <v>0</v>
      </c>
      <c r="BE180" s="23">
        <f t="shared" ca="1" si="305"/>
        <v>0</v>
      </c>
      <c r="BF180" s="23">
        <f t="shared" ca="1" si="306"/>
        <v>0</v>
      </c>
      <c r="BG180" s="23">
        <f t="shared" ca="1" si="311"/>
        <v>0</v>
      </c>
      <c r="BH180" s="23">
        <f t="shared" ca="1" si="312"/>
        <v>0</v>
      </c>
      <c r="BI180" s="23">
        <f t="shared" ca="1" si="327"/>
        <v>0</v>
      </c>
      <c r="BJ180" s="23">
        <f t="shared" ca="1" si="328"/>
        <v>0</v>
      </c>
      <c r="BK180" s="23">
        <f t="shared" ca="1" si="329"/>
        <v>0</v>
      </c>
      <c r="BL180" s="23">
        <f t="shared" ca="1" si="330"/>
        <v>0</v>
      </c>
      <c r="BM180" s="23">
        <f t="shared" ca="1" si="333"/>
        <v>0</v>
      </c>
      <c r="BN180" s="23">
        <f t="shared" ca="1" si="334"/>
        <v>0</v>
      </c>
      <c r="BO180" s="23">
        <f t="shared" ca="1" si="351"/>
        <v>0</v>
      </c>
      <c r="BP180" s="23">
        <f t="shared" ca="1" si="352"/>
        <v>0</v>
      </c>
      <c r="BQ180" s="23">
        <f t="shared" ca="1" si="362"/>
        <v>0</v>
      </c>
      <c r="BR180" s="23">
        <f t="shared" ca="1" si="363"/>
        <v>0</v>
      </c>
      <c r="BS180" s="23">
        <f t="shared" ca="1" si="378"/>
        <v>0</v>
      </c>
      <c r="BT180" s="23">
        <f t="shared" ca="1" si="379"/>
        <v>0</v>
      </c>
      <c r="BU180" s="23">
        <f t="shared" ca="1" si="254"/>
        <v>0</v>
      </c>
      <c r="BV180" s="23">
        <f t="shared" ca="1" si="255"/>
        <v>0</v>
      </c>
      <c r="BW180" s="389">
        <f t="shared" ca="1" si="282"/>
        <v>0</v>
      </c>
      <c r="BX180" s="224">
        <f t="shared" ca="1" si="283"/>
        <v>0</v>
      </c>
      <c r="BY180" s="93">
        <f t="shared" ca="1" si="284"/>
        <v>0</v>
      </c>
      <c r="BZ180" s="23">
        <f t="shared" ca="1" si="309"/>
        <v>0</v>
      </c>
      <c r="CA180" s="23">
        <f t="shared" ca="1" si="310"/>
        <v>0</v>
      </c>
      <c r="CB180" s="23">
        <f t="shared" ca="1" si="335"/>
        <v>0</v>
      </c>
      <c r="CC180" s="23">
        <f t="shared" ca="1" si="336"/>
        <v>0</v>
      </c>
      <c r="CD180" s="23">
        <f t="shared" ca="1" si="366"/>
        <v>0</v>
      </c>
      <c r="CE180" s="23">
        <f t="shared" ca="1" si="367"/>
        <v>0</v>
      </c>
      <c r="CF180" s="228">
        <f t="shared" ca="1" si="285"/>
        <v>0</v>
      </c>
      <c r="CG180" s="224">
        <f t="shared" ca="1" si="286"/>
        <v>0</v>
      </c>
      <c r="CH180" s="228">
        <f t="shared" ca="1" si="287"/>
        <v>0</v>
      </c>
      <c r="CI180" s="23">
        <f t="shared" ca="1" si="288"/>
        <v>0</v>
      </c>
      <c r="CJ180" s="23">
        <f t="shared" ca="1" si="289"/>
        <v>0</v>
      </c>
      <c r="CK180" s="23">
        <f t="shared" ca="1" si="293"/>
        <v>0</v>
      </c>
      <c r="CL180" s="23">
        <f t="shared" ca="1" si="294"/>
        <v>0</v>
      </c>
      <c r="CM180" s="23">
        <f t="shared" ca="1" si="299"/>
        <v>0</v>
      </c>
      <c r="CN180" s="23">
        <f t="shared" ca="1" si="300"/>
        <v>0</v>
      </c>
      <c r="CO180" s="23">
        <f t="shared" ca="1" si="307"/>
        <v>0</v>
      </c>
      <c r="CP180" s="23">
        <f t="shared" ca="1" si="308"/>
        <v>0</v>
      </c>
      <c r="CQ180" s="23">
        <f t="shared" ca="1" si="313"/>
        <v>0</v>
      </c>
      <c r="CR180" s="23">
        <f t="shared" ca="1" si="314"/>
        <v>0</v>
      </c>
      <c r="CS180" s="23">
        <f t="shared" ca="1" si="315"/>
        <v>0</v>
      </c>
      <c r="CT180" s="23">
        <f t="shared" ca="1" si="316"/>
        <v>0</v>
      </c>
      <c r="CU180" s="23">
        <f t="shared" ca="1" si="321"/>
        <v>0</v>
      </c>
      <c r="CV180" s="23">
        <f t="shared" ca="1" si="322"/>
        <v>0</v>
      </c>
      <c r="CW180" s="23">
        <f t="shared" ca="1" si="360"/>
        <v>0</v>
      </c>
      <c r="CX180" s="23">
        <f t="shared" ca="1" si="361"/>
        <v>0</v>
      </c>
      <c r="CY180" s="23">
        <f t="shared" ca="1" si="323"/>
        <v>0</v>
      </c>
      <c r="CZ180" s="23">
        <f t="shared" ca="1" si="324"/>
        <v>0</v>
      </c>
      <c r="DA180" s="23">
        <f t="shared" ca="1" si="337"/>
        <v>0</v>
      </c>
      <c r="DB180" s="23">
        <f t="shared" ca="1" si="338"/>
        <v>0</v>
      </c>
      <c r="DC180" s="23"/>
      <c r="DD180" s="23"/>
      <c r="DE180" s="23">
        <f t="shared" ca="1" si="339"/>
        <v>0</v>
      </c>
      <c r="DF180" s="23">
        <f t="shared" ca="1" si="340"/>
        <v>0</v>
      </c>
      <c r="DG180" s="23">
        <f t="shared" ca="1" si="345"/>
        <v>0</v>
      </c>
      <c r="DH180" s="23">
        <f t="shared" ca="1" si="346"/>
        <v>0</v>
      </c>
      <c r="DI180" s="23">
        <f t="shared" ca="1" si="355"/>
        <v>0</v>
      </c>
      <c r="DJ180" s="23">
        <f t="shared" ca="1" si="356"/>
        <v>0</v>
      </c>
      <c r="DK180" s="23">
        <f t="shared" ca="1" si="364"/>
        <v>0</v>
      </c>
      <c r="DL180" s="23">
        <f t="shared" ca="1" si="365"/>
        <v>0</v>
      </c>
      <c r="DM180" s="23">
        <f t="shared" ca="1" si="368"/>
        <v>0</v>
      </c>
      <c r="DN180" s="23">
        <f t="shared" ca="1" si="369"/>
        <v>0</v>
      </c>
      <c r="DO180" s="23">
        <f t="shared" ca="1" si="370"/>
        <v>0</v>
      </c>
      <c r="DP180" s="23">
        <f t="shared" ca="1" si="371"/>
        <v>0</v>
      </c>
      <c r="DQ180" s="23">
        <f t="shared" ca="1" si="258"/>
        <v>0</v>
      </c>
      <c r="DR180" s="23">
        <f t="shared" ca="1" si="259"/>
        <v>0</v>
      </c>
      <c r="DS180" s="228">
        <f t="shared" ca="1" si="290"/>
        <v>0</v>
      </c>
      <c r="DT180" s="93">
        <f t="shared" ca="1" si="291"/>
        <v>0</v>
      </c>
      <c r="DU180" s="228">
        <f t="shared" ca="1" si="292"/>
        <v>0</v>
      </c>
      <c r="DZ180" s="23">
        <f t="shared" ca="1" si="317"/>
        <v>0</v>
      </c>
      <c r="EA180" s="23">
        <f t="shared" ca="1" si="318"/>
        <v>0</v>
      </c>
      <c r="EB180" s="23">
        <f t="shared" ca="1" si="325"/>
        <v>0</v>
      </c>
      <c r="EC180" s="23">
        <f t="shared" ca="1" si="326"/>
        <v>0</v>
      </c>
      <c r="ED180" s="23">
        <f t="shared" ca="1" si="347"/>
        <v>0</v>
      </c>
      <c r="EE180" s="23">
        <f t="shared" ca="1" si="348"/>
        <v>0</v>
      </c>
      <c r="EF180" s="23">
        <f t="shared" ca="1" si="376"/>
        <v>0</v>
      </c>
      <c r="EG180" s="23">
        <f t="shared" ca="1" si="377"/>
        <v>0</v>
      </c>
      <c r="EH180" s="23">
        <f t="shared" ca="1" si="357"/>
        <v>0</v>
      </c>
      <c r="EI180" s="23">
        <f t="shared" ca="1" si="358"/>
        <v>0</v>
      </c>
      <c r="EJ180" s="23">
        <f t="shared" ca="1" si="372"/>
        <v>0</v>
      </c>
      <c r="EK180" s="23">
        <f t="shared" ca="1" si="373"/>
        <v>0</v>
      </c>
      <c r="EL180" s="23">
        <f t="shared" ca="1" si="256"/>
        <v>0</v>
      </c>
      <c r="EM180" s="23">
        <f t="shared" ca="1" si="257"/>
        <v>0</v>
      </c>
      <c r="EN180" s="228">
        <f t="shared" ca="1" si="276"/>
        <v>0</v>
      </c>
      <c r="EO180" s="93">
        <f t="shared" ca="1" si="277"/>
        <v>0</v>
      </c>
      <c r="EP180" s="93">
        <f t="shared" ca="1" si="278"/>
        <v>0</v>
      </c>
    </row>
    <row r="181" spans="1:146" x14ac:dyDescent="0.2">
      <c r="A181" s="172">
        <f ca="1">VLOOKUP($D181,Curves!$A$2:$I$1700,9)</f>
        <v>6.2057433422138E-2</v>
      </c>
      <c r="B181" s="86">
        <f t="shared" ca="1" si="261"/>
        <v>0.41522325192962539</v>
      </c>
      <c r="C181" s="86">
        <f t="shared" si="262"/>
        <v>30</v>
      </c>
      <c r="D181" s="139">
        <v>42156</v>
      </c>
      <c r="E181" s="173">
        <f ca="1">VLOOKUP($D181,Curves!$A$2:$H$1700,2)*$B181</f>
        <v>1.9121030751359251</v>
      </c>
      <c r="F181" s="172">
        <f ca="1">VLOOKUP($D181,Curves!$A$2:$H$1700,3)*$B181</f>
        <v>0.12249085931923949</v>
      </c>
      <c r="G181" s="172">
        <f ca="1">VLOOKUP($D181,Curves!$A$2:$H$1700,7)*$B181</f>
        <v>-7.8892417866628831E-2</v>
      </c>
      <c r="H181" s="172">
        <f ca="1">VLOOKUP($D181,Curves!$A$2:$H$1700,5)*$B181</f>
        <v>4.1522325192962541E-3</v>
      </c>
      <c r="I181" s="172">
        <f ca="1">VLOOKUP($D181,Curves!$A$2:$H$1700,4)*$B181</f>
        <v>0</v>
      </c>
      <c r="J181" s="174">
        <f ca="1">VLOOKUP($D181,Curves!$A$2:$H$1700,8)*$B181</f>
        <v>0</v>
      </c>
      <c r="K181" s="172">
        <f t="shared" ca="1" si="263"/>
        <v>16.340773063519439</v>
      </c>
      <c r="L181" s="140">
        <f ca="1">VLOOKUP($D181,Curves!$N$2:$T$2600,2)*$B181</f>
        <v>26.126926591867047</v>
      </c>
      <c r="M181" s="141">
        <f ca="1">VLOOKUP($D181,Curves!$N$2:$T$2600,3)*$B181</f>
        <v>13.063463295933524</v>
      </c>
      <c r="N181" s="181">
        <f t="shared" ca="1" si="264"/>
        <v>1</v>
      </c>
      <c r="O181" s="182">
        <f t="shared" ca="1" si="265"/>
        <v>0</v>
      </c>
      <c r="P181" s="173">
        <f t="shared" ca="1" si="260"/>
        <v>16.340773063519439</v>
      </c>
      <c r="Q181" s="140">
        <f ca="1">VLOOKUP($D181,Curves!$N$2:$T$2600,4)*$B181</f>
        <v>26.126926591867047</v>
      </c>
      <c r="R181" s="141">
        <f ca="1">VLOOKUP($D181,Curves!$N$2:$T$2600,5)*$B181</f>
        <v>13.063463295933524</v>
      </c>
      <c r="S181" s="181">
        <f t="shared" ca="1" si="266"/>
        <v>1</v>
      </c>
      <c r="T181" s="182">
        <f t="shared" ca="1" si="267"/>
        <v>0</v>
      </c>
      <c r="U181" s="151">
        <f t="shared" ca="1" si="268"/>
        <v>15.749079929519722</v>
      </c>
      <c r="V181" s="151">
        <f t="shared" ca="1" si="269"/>
        <v>16.371914807414161</v>
      </c>
      <c r="W181" s="151">
        <f t="shared" ca="1" si="270"/>
        <v>16.340773063519439</v>
      </c>
      <c r="X181" s="343">
        <f ca="1">VLOOKUP($D181,[2]CurveFetch!$D$8:$S$13000,16,0)*$B181</f>
        <v>26.126926591867047</v>
      </c>
      <c r="Y181" s="141">
        <f ca="1">VLOOKUP($D181,Curves!$N$2:$T$2600,7)*$B181</f>
        <v>13.063463295933524</v>
      </c>
      <c r="Z181" s="200">
        <f t="shared" ca="1" si="271"/>
        <v>1</v>
      </c>
      <c r="AA181" s="181">
        <f t="shared" ca="1" si="272"/>
        <v>0</v>
      </c>
      <c r="AB181" s="181">
        <f t="shared" ca="1" si="359"/>
        <v>1</v>
      </c>
      <c r="AC181" s="181">
        <f t="shared" ca="1" si="359"/>
        <v>1</v>
      </c>
      <c r="AD181" s="181">
        <f t="shared" ca="1" si="274"/>
        <v>1</v>
      </c>
      <c r="AE181" s="182">
        <f t="shared" ca="1" si="275"/>
        <v>0</v>
      </c>
      <c r="AF181" s="23">
        <f t="shared" ca="1" si="301"/>
        <v>5880</v>
      </c>
      <c r="AG181" s="23">
        <f t="shared" ca="1" si="302"/>
        <v>0</v>
      </c>
      <c r="AH181" s="23">
        <f t="shared" ca="1" si="319"/>
        <v>48000</v>
      </c>
      <c r="AI181" s="23">
        <f t="shared" ca="1" si="320"/>
        <v>0</v>
      </c>
      <c r="AJ181" s="23">
        <f t="shared" ca="1" si="331"/>
        <v>54000</v>
      </c>
      <c r="AK181" s="23">
        <f t="shared" ca="1" si="332"/>
        <v>0</v>
      </c>
      <c r="AL181" s="23">
        <f t="shared" ca="1" si="341"/>
        <v>60000</v>
      </c>
      <c r="AM181" s="23">
        <f t="shared" ca="1" si="342"/>
        <v>0</v>
      </c>
      <c r="AN181" s="23">
        <f t="shared" ca="1" si="349"/>
        <v>60000</v>
      </c>
      <c r="AO181" s="23">
        <f t="shared" ca="1" si="350"/>
        <v>0</v>
      </c>
      <c r="AP181" s="23">
        <f t="shared" ca="1" si="343"/>
        <v>86400</v>
      </c>
      <c r="AQ181" s="23">
        <f t="shared" ca="1" si="344"/>
        <v>0</v>
      </c>
      <c r="AR181" s="23">
        <f t="shared" ca="1" si="353"/>
        <v>61200</v>
      </c>
      <c r="AS181" s="23">
        <f t="shared" ca="1" si="354"/>
        <v>0</v>
      </c>
      <c r="AT181" s="23">
        <f t="shared" ca="1" si="374"/>
        <v>132000</v>
      </c>
      <c r="AU181" s="23">
        <f t="shared" ca="1" si="375"/>
        <v>0</v>
      </c>
      <c r="AV181" s="228">
        <f t="shared" ca="1" si="279"/>
        <v>152280</v>
      </c>
      <c r="AW181" s="26">
        <f t="shared" ca="1" si="280"/>
        <v>447480</v>
      </c>
      <c r="AX181" s="228">
        <f t="shared" ca="1" si="281"/>
        <v>507480</v>
      </c>
      <c r="AY181" s="23">
        <f t="shared" ca="1" si="295"/>
        <v>62400</v>
      </c>
      <c r="AZ181" s="23">
        <f t="shared" ca="1" si="296"/>
        <v>0</v>
      </c>
      <c r="BA181" s="23">
        <f t="shared" ca="1" si="303"/>
        <v>60000</v>
      </c>
      <c r="BB181" s="23">
        <f t="shared" ca="1" si="304"/>
        <v>0</v>
      </c>
      <c r="BC181" s="23">
        <f t="shared" ca="1" si="297"/>
        <v>10560</v>
      </c>
      <c r="BD181" s="23">
        <f t="shared" ca="1" si="298"/>
        <v>0</v>
      </c>
      <c r="BE181" s="23">
        <f t="shared" ca="1" si="305"/>
        <v>6120</v>
      </c>
      <c r="BF181" s="23">
        <f t="shared" ca="1" si="306"/>
        <v>0</v>
      </c>
      <c r="BG181" s="23">
        <f t="shared" ca="1" si="311"/>
        <v>20400</v>
      </c>
      <c r="BH181" s="23">
        <f t="shared" ca="1" si="312"/>
        <v>0</v>
      </c>
      <c r="BI181" s="23">
        <f t="shared" ca="1" si="327"/>
        <v>105600</v>
      </c>
      <c r="BJ181" s="23">
        <f t="shared" ca="1" si="328"/>
        <v>0</v>
      </c>
      <c r="BK181" s="23">
        <f t="shared" ca="1" si="329"/>
        <v>127200</v>
      </c>
      <c r="BL181" s="23">
        <f t="shared" ca="1" si="330"/>
        <v>0</v>
      </c>
      <c r="BM181" s="23">
        <f t="shared" ca="1" si="333"/>
        <v>60000</v>
      </c>
      <c r="BN181" s="23">
        <f t="shared" ca="1" si="334"/>
        <v>0</v>
      </c>
      <c r="BO181" s="23">
        <f t="shared" ca="1" si="351"/>
        <v>63600</v>
      </c>
      <c r="BP181" s="23">
        <f t="shared" ca="1" si="352"/>
        <v>0</v>
      </c>
      <c r="BQ181" s="23">
        <f t="shared" ca="1" si="362"/>
        <v>62400</v>
      </c>
      <c r="BR181" s="23">
        <f t="shared" ca="1" si="363"/>
        <v>0</v>
      </c>
      <c r="BS181" s="23">
        <f t="shared" ca="1" si="378"/>
        <v>132000</v>
      </c>
      <c r="BT181" s="23">
        <f t="shared" ca="1" si="379"/>
        <v>0</v>
      </c>
      <c r="BU181" s="23">
        <f t="shared" ca="1" si="254"/>
        <v>120000</v>
      </c>
      <c r="BV181" s="23">
        <f t="shared" ca="1" si="255"/>
        <v>0</v>
      </c>
      <c r="BW181" s="389">
        <f t="shared" ca="1" si="282"/>
        <v>371880</v>
      </c>
      <c r="BX181" s="224">
        <f t="shared" ca="1" si="283"/>
        <v>623880</v>
      </c>
      <c r="BY181" s="93">
        <f t="shared" ca="1" si="284"/>
        <v>830280</v>
      </c>
      <c r="BZ181" s="23">
        <f t="shared" ca="1" si="309"/>
        <v>125760</v>
      </c>
      <c r="CA181" s="23">
        <f t="shared" ca="1" si="310"/>
        <v>0</v>
      </c>
      <c r="CB181" s="23">
        <f t="shared" ca="1" si="335"/>
        <v>115200</v>
      </c>
      <c r="CC181" s="23">
        <f t="shared" ca="1" si="336"/>
        <v>0</v>
      </c>
      <c r="CD181" s="23">
        <f t="shared" ca="1" si="366"/>
        <v>120000</v>
      </c>
      <c r="CE181" s="23">
        <f t="shared" ca="1" si="367"/>
        <v>0</v>
      </c>
      <c r="CF181" s="228">
        <f t="shared" ca="1" si="285"/>
        <v>125760</v>
      </c>
      <c r="CG181" s="224">
        <f t="shared" ca="1" si="286"/>
        <v>240960</v>
      </c>
      <c r="CH181" s="228">
        <f t="shared" ca="1" si="287"/>
        <v>360960</v>
      </c>
      <c r="CI181" s="23">
        <f t="shared" ca="1" si="288"/>
        <v>65400</v>
      </c>
      <c r="CJ181" s="23">
        <f t="shared" ca="1" si="289"/>
        <v>32700</v>
      </c>
      <c r="CK181" s="23">
        <f t="shared" ca="1" si="293"/>
        <v>62400</v>
      </c>
      <c r="CL181" s="23">
        <f t="shared" ca="1" si="294"/>
        <v>31200</v>
      </c>
      <c r="CM181" s="23">
        <f t="shared" ca="1" si="299"/>
        <v>60000</v>
      </c>
      <c r="CN181" s="23">
        <f t="shared" ca="1" si="300"/>
        <v>30000</v>
      </c>
      <c r="CO181" s="23">
        <f t="shared" ca="1" si="307"/>
        <v>8400</v>
      </c>
      <c r="CP181" s="23">
        <f t="shared" ca="1" si="308"/>
        <v>4200</v>
      </c>
      <c r="CQ181" s="23">
        <f t="shared" ca="1" si="313"/>
        <v>27000</v>
      </c>
      <c r="CR181" s="23">
        <f t="shared" ca="1" si="314"/>
        <v>13500</v>
      </c>
      <c r="CS181" s="23">
        <f t="shared" ca="1" si="315"/>
        <v>15600</v>
      </c>
      <c r="CT181" s="23">
        <f t="shared" ca="1" si="316"/>
        <v>7800</v>
      </c>
      <c r="CU181" s="23">
        <f t="shared" ca="1" si="321"/>
        <v>42000</v>
      </c>
      <c r="CV181" s="23">
        <f t="shared" ca="1" si="322"/>
        <v>21000</v>
      </c>
      <c r="CW181" s="23">
        <f t="shared" ca="1" si="360"/>
        <v>63600</v>
      </c>
      <c r="CX181" s="23">
        <f t="shared" ca="1" si="361"/>
        <v>31800</v>
      </c>
      <c r="CY181" s="23">
        <f t="shared" ca="1" si="323"/>
        <v>72000</v>
      </c>
      <c r="CZ181" s="23">
        <f t="shared" ca="1" si="324"/>
        <v>36000</v>
      </c>
      <c r="DA181" s="23">
        <f t="shared" ca="1" si="337"/>
        <v>99000</v>
      </c>
      <c r="DB181" s="23">
        <f t="shared" ca="1" si="338"/>
        <v>49500</v>
      </c>
      <c r="DC181" s="23"/>
      <c r="DD181" s="23"/>
      <c r="DE181" s="23">
        <f t="shared" ca="1" si="339"/>
        <v>240000</v>
      </c>
      <c r="DF181" s="23">
        <f t="shared" ca="1" si="340"/>
        <v>120000</v>
      </c>
      <c r="DG181" s="23">
        <f t="shared" ca="1" si="345"/>
        <v>120000</v>
      </c>
      <c r="DH181" s="23">
        <f t="shared" ca="1" si="346"/>
        <v>60000</v>
      </c>
      <c r="DI181" s="23">
        <f t="shared" ca="1" si="355"/>
        <v>127200</v>
      </c>
      <c r="DJ181" s="23">
        <f t="shared" ca="1" si="356"/>
        <v>63600</v>
      </c>
      <c r="DK181" s="23">
        <f t="shared" ca="1" si="364"/>
        <v>63600</v>
      </c>
      <c r="DL181" s="23">
        <f t="shared" ca="1" si="365"/>
        <v>31800</v>
      </c>
      <c r="DM181" s="23">
        <f t="shared" ca="1" si="368"/>
        <v>150000</v>
      </c>
      <c r="DN181" s="23">
        <f t="shared" ca="1" si="369"/>
        <v>75000</v>
      </c>
      <c r="DO181" s="23">
        <f t="shared" ca="1" si="370"/>
        <v>66000</v>
      </c>
      <c r="DP181" s="23">
        <f t="shared" ca="1" si="371"/>
        <v>33000</v>
      </c>
      <c r="DQ181" s="23">
        <f t="shared" ca="1" si="258"/>
        <v>129600</v>
      </c>
      <c r="DR181" s="23">
        <f t="shared" ca="1" si="259"/>
        <v>64800</v>
      </c>
      <c r="DS181" s="228">
        <f t="shared" ca="1" si="290"/>
        <v>610200</v>
      </c>
      <c r="DT181" s="93">
        <f t="shared" ca="1" si="291"/>
        <v>1450800</v>
      </c>
      <c r="DU181" s="228">
        <f t="shared" ca="1" si="292"/>
        <v>2117700</v>
      </c>
      <c r="DZ181" s="23">
        <f t="shared" ca="1" si="317"/>
        <v>60000</v>
      </c>
      <c r="EA181" s="23">
        <f t="shared" ca="1" si="318"/>
        <v>30000</v>
      </c>
      <c r="EB181" s="23">
        <f t="shared" ca="1" si="325"/>
        <v>26400</v>
      </c>
      <c r="EC181" s="23">
        <f t="shared" ca="1" si="326"/>
        <v>13200</v>
      </c>
      <c r="ED181" s="23">
        <f t="shared" ca="1" si="347"/>
        <v>120000</v>
      </c>
      <c r="EE181" s="23">
        <f t="shared" ca="1" si="348"/>
        <v>60000</v>
      </c>
      <c r="EF181" s="23">
        <f t="shared" ca="1" si="376"/>
        <v>168000</v>
      </c>
      <c r="EG181" s="23">
        <f t="shared" ca="1" si="377"/>
        <v>84000</v>
      </c>
      <c r="EH181" s="23">
        <f t="shared" ca="1" si="357"/>
        <v>60000</v>
      </c>
      <c r="EI181" s="23">
        <f t="shared" ca="1" si="358"/>
        <v>30000</v>
      </c>
      <c r="EJ181" s="23">
        <f t="shared" ca="1" si="372"/>
        <v>60000</v>
      </c>
      <c r="EK181" s="23">
        <f t="shared" ca="1" si="373"/>
        <v>30000</v>
      </c>
      <c r="EL181" s="23">
        <f t="shared" ca="1" si="256"/>
        <v>120000</v>
      </c>
      <c r="EM181" s="23">
        <f t="shared" ca="1" si="257"/>
        <v>60000</v>
      </c>
      <c r="EN181" s="228">
        <f t="shared" ca="1" si="276"/>
        <v>39600</v>
      </c>
      <c r="EO181" s="93">
        <f t="shared" ca="1" si="277"/>
        <v>489600</v>
      </c>
      <c r="EP181" s="93">
        <f t="shared" ca="1" si="278"/>
        <v>921600</v>
      </c>
    </row>
    <row r="182" spans="1:146" x14ac:dyDescent="0.2">
      <c r="A182" s="172">
        <f ca="1">VLOOKUP($D182,Curves!$A$2:$I$1700,9)</f>
        <v>6.2083228369481998E-2</v>
      </c>
      <c r="B182" s="86">
        <f t="shared" ca="1" si="261"/>
        <v>0.41299472603720228</v>
      </c>
      <c r="C182" s="86">
        <f t="shared" si="262"/>
        <v>31</v>
      </c>
      <c r="D182" s="139">
        <v>42186</v>
      </c>
      <c r="E182" s="173">
        <f ca="1">VLOOKUP($D182,Curves!$A$2:$H$1700,2)*$B182</f>
        <v>1.9142305551824326</v>
      </c>
      <c r="F182" s="172">
        <f ca="1">VLOOKUP($D182,Curves!$A$2:$H$1700,3)*$B182</f>
        <v>0.12183344418097466</v>
      </c>
      <c r="G182" s="172">
        <f ca="1">VLOOKUP($D182,Curves!$A$2:$H$1700,7)*$B182</f>
        <v>-7.8468997947068436E-2</v>
      </c>
      <c r="H182" s="172">
        <f ca="1">VLOOKUP($D182,Curves!$A$2:$H$1700,5)*$B182</f>
        <v>4.1299472603720227E-3</v>
      </c>
      <c r="I182" s="172">
        <f ca="1">VLOOKUP($D182,Curves!$A$2:$H$1700,4)*$B182</f>
        <v>0</v>
      </c>
      <c r="J182" s="174">
        <f ca="1">VLOOKUP($D182,Curves!$A$2:$H$1700,8)*$B182</f>
        <v>0</v>
      </c>
      <c r="K182" s="172">
        <f t="shared" ca="1" si="263"/>
        <v>16.356729163868245</v>
      </c>
      <c r="L182" s="140">
        <f ca="1">VLOOKUP($D182,Curves!$N$2:$T$2600,2)*$B182</f>
        <v>24.562654833699586</v>
      </c>
      <c r="M182" s="141">
        <f ca="1">VLOOKUP($D182,Curves!$N$2:$T$2600,3)*$B182</f>
        <v>12.281327416849793</v>
      </c>
      <c r="N182" s="181">
        <f t="shared" ca="1" si="264"/>
        <v>1</v>
      </c>
      <c r="O182" s="182">
        <f t="shared" ca="1" si="265"/>
        <v>0</v>
      </c>
      <c r="P182" s="173">
        <f t="shared" ca="1" si="260"/>
        <v>16.356729163868245</v>
      </c>
      <c r="Q182" s="140">
        <f ca="1">VLOOKUP($D182,Curves!$N$2:$T$2600,4)*$B182</f>
        <v>24.562654833699586</v>
      </c>
      <c r="R182" s="141">
        <f ca="1">VLOOKUP($D182,Curves!$N$2:$T$2600,5)*$B182</f>
        <v>12.281327416849793</v>
      </c>
      <c r="S182" s="181">
        <f t="shared" ca="1" si="266"/>
        <v>1</v>
      </c>
      <c r="T182" s="182">
        <f t="shared" ca="1" si="267"/>
        <v>0</v>
      </c>
      <c r="U182" s="151">
        <f t="shared" ca="1" si="268"/>
        <v>15.76821167926523</v>
      </c>
      <c r="V182" s="151">
        <f t="shared" ca="1" si="269"/>
        <v>16.387703768321032</v>
      </c>
      <c r="W182" s="151">
        <f t="shared" ca="1" si="270"/>
        <v>16.356729163868245</v>
      </c>
      <c r="X182" s="343">
        <f ca="1">VLOOKUP($D182,[2]CurveFetch!$D$8:$S$13000,16,0)*$B182</f>
        <v>24.562654833699586</v>
      </c>
      <c r="Y182" s="141">
        <f ca="1">VLOOKUP($D182,Curves!$N$2:$T$2600,7)*$B182</f>
        <v>12.281327416849793</v>
      </c>
      <c r="Z182" s="200">
        <f t="shared" ca="1" si="271"/>
        <v>1</v>
      </c>
      <c r="AA182" s="181">
        <f t="shared" ca="1" si="272"/>
        <v>0</v>
      </c>
      <c r="AB182" s="181">
        <f t="shared" ca="1" si="359"/>
        <v>1</v>
      </c>
      <c r="AC182" s="181">
        <f t="shared" ca="1" si="359"/>
        <v>1</v>
      </c>
      <c r="AD182" s="181">
        <f t="shared" ca="1" si="274"/>
        <v>1</v>
      </c>
      <c r="AE182" s="182">
        <f t="shared" ca="1" si="275"/>
        <v>0</v>
      </c>
      <c r="AF182" s="23">
        <f t="shared" ca="1" si="301"/>
        <v>5880</v>
      </c>
      <c r="AG182" s="23">
        <f t="shared" ca="1" si="302"/>
        <v>0</v>
      </c>
      <c r="AH182" s="23">
        <f t="shared" ca="1" si="319"/>
        <v>48000</v>
      </c>
      <c r="AI182" s="23">
        <f t="shared" ca="1" si="320"/>
        <v>0</v>
      </c>
      <c r="AJ182" s="23">
        <f t="shared" ca="1" si="331"/>
        <v>54000</v>
      </c>
      <c r="AK182" s="23">
        <f t="shared" ca="1" si="332"/>
        <v>0</v>
      </c>
      <c r="AL182" s="23">
        <f t="shared" ca="1" si="341"/>
        <v>60000</v>
      </c>
      <c r="AM182" s="23">
        <f t="shared" ca="1" si="342"/>
        <v>0</v>
      </c>
      <c r="AN182" s="23">
        <f t="shared" ca="1" si="349"/>
        <v>60000</v>
      </c>
      <c r="AO182" s="23">
        <f t="shared" ca="1" si="350"/>
        <v>0</v>
      </c>
      <c r="AP182" s="23">
        <f t="shared" ca="1" si="343"/>
        <v>86400</v>
      </c>
      <c r="AQ182" s="23">
        <f t="shared" ca="1" si="344"/>
        <v>0</v>
      </c>
      <c r="AR182" s="23">
        <f t="shared" ca="1" si="353"/>
        <v>61200</v>
      </c>
      <c r="AS182" s="23">
        <f t="shared" ca="1" si="354"/>
        <v>0</v>
      </c>
      <c r="AT182" s="23">
        <f t="shared" ca="1" si="374"/>
        <v>132000</v>
      </c>
      <c r="AU182" s="23">
        <f t="shared" ca="1" si="375"/>
        <v>0</v>
      </c>
      <c r="AV182" s="228">
        <f t="shared" ca="1" si="279"/>
        <v>152280</v>
      </c>
      <c r="AW182" s="26">
        <f t="shared" ca="1" si="280"/>
        <v>447480</v>
      </c>
      <c r="AX182" s="228">
        <f t="shared" ca="1" si="281"/>
        <v>507480</v>
      </c>
      <c r="AY182" s="23">
        <f t="shared" ca="1" si="295"/>
        <v>62400</v>
      </c>
      <c r="AZ182" s="23">
        <f t="shared" ca="1" si="296"/>
        <v>0</v>
      </c>
      <c r="BA182" s="23">
        <f t="shared" ca="1" si="303"/>
        <v>60000</v>
      </c>
      <c r="BB182" s="23">
        <f t="shared" ca="1" si="304"/>
        <v>0</v>
      </c>
      <c r="BC182" s="23">
        <f t="shared" ca="1" si="297"/>
        <v>10560</v>
      </c>
      <c r="BD182" s="23">
        <f t="shared" ca="1" si="298"/>
        <v>0</v>
      </c>
      <c r="BE182" s="23">
        <f t="shared" ca="1" si="305"/>
        <v>6120</v>
      </c>
      <c r="BF182" s="23">
        <f t="shared" ca="1" si="306"/>
        <v>0</v>
      </c>
      <c r="BG182" s="23">
        <f t="shared" ca="1" si="311"/>
        <v>20400</v>
      </c>
      <c r="BH182" s="23">
        <f t="shared" ca="1" si="312"/>
        <v>0</v>
      </c>
      <c r="BI182" s="23">
        <f t="shared" ca="1" si="327"/>
        <v>105600</v>
      </c>
      <c r="BJ182" s="23">
        <f t="shared" ca="1" si="328"/>
        <v>0</v>
      </c>
      <c r="BK182" s="23">
        <f t="shared" ca="1" si="329"/>
        <v>127200</v>
      </c>
      <c r="BL182" s="23">
        <f t="shared" ca="1" si="330"/>
        <v>0</v>
      </c>
      <c r="BM182" s="23">
        <f t="shared" ca="1" si="333"/>
        <v>60000</v>
      </c>
      <c r="BN182" s="23">
        <f t="shared" ca="1" si="334"/>
        <v>0</v>
      </c>
      <c r="BO182" s="23">
        <f t="shared" ca="1" si="351"/>
        <v>63600</v>
      </c>
      <c r="BP182" s="23">
        <f t="shared" ca="1" si="352"/>
        <v>0</v>
      </c>
      <c r="BQ182" s="23">
        <f t="shared" ca="1" si="362"/>
        <v>62400</v>
      </c>
      <c r="BR182" s="23">
        <f t="shared" ca="1" si="363"/>
        <v>0</v>
      </c>
      <c r="BS182" s="23">
        <f t="shared" ca="1" si="378"/>
        <v>132000</v>
      </c>
      <c r="BT182" s="23">
        <f t="shared" ca="1" si="379"/>
        <v>0</v>
      </c>
      <c r="BU182" s="23">
        <f t="shared" ca="1" si="254"/>
        <v>120000</v>
      </c>
      <c r="BV182" s="23">
        <f t="shared" ca="1" si="255"/>
        <v>0</v>
      </c>
      <c r="BW182" s="389">
        <f t="shared" ca="1" si="282"/>
        <v>371880</v>
      </c>
      <c r="BX182" s="224">
        <f t="shared" ca="1" si="283"/>
        <v>623880</v>
      </c>
      <c r="BY182" s="93">
        <f t="shared" ca="1" si="284"/>
        <v>830280</v>
      </c>
      <c r="BZ182" s="23">
        <f t="shared" ca="1" si="309"/>
        <v>125760</v>
      </c>
      <c r="CA182" s="23">
        <f t="shared" ca="1" si="310"/>
        <v>0</v>
      </c>
      <c r="CB182" s="23">
        <f t="shared" ca="1" si="335"/>
        <v>115200</v>
      </c>
      <c r="CC182" s="23">
        <f t="shared" ca="1" si="336"/>
        <v>0</v>
      </c>
      <c r="CD182" s="23">
        <f t="shared" ca="1" si="366"/>
        <v>120000</v>
      </c>
      <c r="CE182" s="23">
        <f t="shared" ca="1" si="367"/>
        <v>0</v>
      </c>
      <c r="CF182" s="228">
        <f t="shared" ca="1" si="285"/>
        <v>125760</v>
      </c>
      <c r="CG182" s="224">
        <f t="shared" ca="1" si="286"/>
        <v>240960</v>
      </c>
      <c r="CH182" s="228">
        <f t="shared" ca="1" si="287"/>
        <v>360960</v>
      </c>
      <c r="CI182" s="23">
        <f t="shared" ca="1" si="288"/>
        <v>65400</v>
      </c>
      <c r="CJ182" s="23">
        <f t="shared" ca="1" si="289"/>
        <v>32700</v>
      </c>
      <c r="CK182" s="23">
        <f t="shared" ca="1" si="293"/>
        <v>62400</v>
      </c>
      <c r="CL182" s="23">
        <f t="shared" ca="1" si="294"/>
        <v>31200</v>
      </c>
      <c r="CM182" s="23">
        <f t="shared" ca="1" si="299"/>
        <v>60000</v>
      </c>
      <c r="CN182" s="23">
        <f t="shared" ca="1" si="300"/>
        <v>30000</v>
      </c>
      <c r="CO182" s="23">
        <f t="shared" ca="1" si="307"/>
        <v>8400</v>
      </c>
      <c r="CP182" s="23">
        <f t="shared" ca="1" si="308"/>
        <v>4200</v>
      </c>
      <c r="CQ182" s="23">
        <f t="shared" ca="1" si="313"/>
        <v>27000</v>
      </c>
      <c r="CR182" s="23">
        <f t="shared" ca="1" si="314"/>
        <v>13500</v>
      </c>
      <c r="CS182" s="23">
        <f t="shared" ca="1" si="315"/>
        <v>15600</v>
      </c>
      <c r="CT182" s="23">
        <f t="shared" ca="1" si="316"/>
        <v>7800</v>
      </c>
      <c r="CU182" s="23">
        <f t="shared" ca="1" si="321"/>
        <v>42000</v>
      </c>
      <c r="CV182" s="23">
        <f t="shared" ca="1" si="322"/>
        <v>21000</v>
      </c>
      <c r="CW182" s="23">
        <f t="shared" ca="1" si="360"/>
        <v>63600</v>
      </c>
      <c r="CX182" s="23">
        <f t="shared" ca="1" si="361"/>
        <v>31800</v>
      </c>
      <c r="CY182" s="23">
        <f t="shared" ca="1" si="323"/>
        <v>72000</v>
      </c>
      <c r="CZ182" s="23">
        <f t="shared" ca="1" si="324"/>
        <v>36000</v>
      </c>
      <c r="DA182" s="23">
        <f t="shared" ca="1" si="337"/>
        <v>99000</v>
      </c>
      <c r="DB182" s="23">
        <f t="shared" ca="1" si="338"/>
        <v>49500</v>
      </c>
      <c r="DC182" s="23"/>
      <c r="DD182" s="23"/>
      <c r="DE182" s="23">
        <f t="shared" ca="1" si="339"/>
        <v>240000</v>
      </c>
      <c r="DF182" s="23">
        <f t="shared" ca="1" si="340"/>
        <v>120000</v>
      </c>
      <c r="DG182" s="23">
        <f t="shared" ca="1" si="345"/>
        <v>120000</v>
      </c>
      <c r="DH182" s="23">
        <f t="shared" ca="1" si="346"/>
        <v>60000</v>
      </c>
      <c r="DI182" s="23">
        <f t="shared" ca="1" si="355"/>
        <v>127200</v>
      </c>
      <c r="DJ182" s="23">
        <f t="shared" ca="1" si="356"/>
        <v>63600</v>
      </c>
      <c r="DK182" s="23">
        <f t="shared" ca="1" si="364"/>
        <v>63600</v>
      </c>
      <c r="DL182" s="23">
        <f t="shared" ca="1" si="365"/>
        <v>31800</v>
      </c>
      <c r="DM182" s="23">
        <f t="shared" ca="1" si="368"/>
        <v>150000</v>
      </c>
      <c r="DN182" s="23">
        <f t="shared" ca="1" si="369"/>
        <v>75000</v>
      </c>
      <c r="DO182" s="23">
        <f t="shared" ca="1" si="370"/>
        <v>66000</v>
      </c>
      <c r="DP182" s="23">
        <f t="shared" ca="1" si="371"/>
        <v>33000</v>
      </c>
      <c r="DQ182" s="23">
        <f t="shared" ca="1" si="258"/>
        <v>129600</v>
      </c>
      <c r="DR182" s="23">
        <f t="shared" ca="1" si="259"/>
        <v>64800</v>
      </c>
      <c r="DS182" s="228">
        <f t="shared" ca="1" si="290"/>
        <v>610200</v>
      </c>
      <c r="DT182" s="93">
        <f t="shared" ca="1" si="291"/>
        <v>1450800</v>
      </c>
      <c r="DU182" s="228">
        <f t="shared" ca="1" si="292"/>
        <v>2117700</v>
      </c>
      <c r="DZ182" s="23">
        <f t="shared" ca="1" si="317"/>
        <v>60000</v>
      </c>
      <c r="EA182" s="23">
        <f t="shared" ca="1" si="318"/>
        <v>30000</v>
      </c>
      <c r="EB182" s="23">
        <f t="shared" ca="1" si="325"/>
        <v>26400</v>
      </c>
      <c r="EC182" s="23">
        <f t="shared" ca="1" si="326"/>
        <v>13200</v>
      </c>
      <c r="ED182" s="23">
        <f t="shared" ca="1" si="347"/>
        <v>120000</v>
      </c>
      <c r="EE182" s="23">
        <f t="shared" ca="1" si="348"/>
        <v>60000</v>
      </c>
      <c r="EF182" s="23">
        <f t="shared" ca="1" si="376"/>
        <v>168000</v>
      </c>
      <c r="EG182" s="23">
        <f t="shared" ca="1" si="377"/>
        <v>84000</v>
      </c>
      <c r="EH182" s="23">
        <f t="shared" ca="1" si="357"/>
        <v>60000</v>
      </c>
      <c r="EI182" s="23">
        <f t="shared" ca="1" si="358"/>
        <v>30000</v>
      </c>
      <c r="EJ182" s="23">
        <f t="shared" ca="1" si="372"/>
        <v>60000</v>
      </c>
      <c r="EK182" s="23">
        <f t="shared" ca="1" si="373"/>
        <v>30000</v>
      </c>
      <c r="EL182" s="23">
        <f t="shared" ca="1" si="256"/>
        <v>120000</v>
      </c>
      <c r="EM182" s="23">
        <f t="shared" ca="1" si="257"/>
        <v>60000</v>
      </c>
      <c r="EN182" s="228">
        <f t="shared" ca="1" si="276"/>
        <v>39600</v>
      </c>
      <c r="EO182" s="93">
        <f t="shared" ca="1" si="277"/>
        <v>489600</v>
      </c>
      <c r="EP182" s="93">
        <f t="shared" ca="1" si="278"/>
        <v>921600</v>
      </c>
    </row>
    <row r="183" spans="1:146" x14ac:dyDescent="0.2">
      <c r="A183" s="172">
        <f ca="1">VLOOKUP($D183,Curves!$A$2:$I$1700,9)</f>
        <v>6.2109883148637003E-2</v>
      </c>
      <c r="B183" s="86">
        <f t="shared" ca="1" si="261"/>
        <v>0.41070270920839036</v>
      </c>
      <c r="C183" s="86">
        <f t="shared" si="262"/>
        <v>31</v>
      </c>
      <c r="D183" s="139">
        <v>42217</v>
      </c>
      <c r="E183" s="173">
        <f ca="1">VLOOKUP($D183,Curves!$A$2:$H$1700,2)*$B183</f>
        <v>1.9118211113650572</v>
      </c>
      <c r="F183" s="172">
        <f ca="1">VLOOKUP($D183,Curves!$A$2:$H$1700,3)*$B183</f>
        <v>0.12115729921647515</v>
      </c>
      <c r="G183" s="172">
        <f ca="1">VLOOKUP($D183,Curves!$A$2:$H$1700,7)*$B183</f>
        <v>-7.8033514749594163E-2</v>
      </c>
      <c r="H183" s="172">
        <f ca="1">VLOOKUP($D183,Curves!$A$2:$H$1700,5)*$B183</f>
        <v>0</v>
      </c>
      <c r="I183" s="172">
        <f ca="1">VLOOKUP($D183,Curves!$A$2:$H$1700,4)*$B183</f>
        <v>0</v>
      </c>
      <c r="J183" s="174">
        <f ca="1">VLOOKUP($D183,Curves!$A$2:$H$1700,8)*$B183</f>
        <v>0</v>
      </c>
      <c r="K183" s="172">
        <f t="shared" ca="1" si="263"/>
        <v>16.33865833523793</v>
      </c>
      <c r="L183" s="140">
        <f ca="1">VLOOKUP($D183,Curves!$N$2:$T$2600,2)*$B183</f>
        <v>28.53336537089832</v>
      </c>
      <c r="M183" s="141">
        <f ca="1">VLOOKUP($D183,Curves!$N$2:$T$2600,3)*$B183</f>
        <v>14.26668268544916</v>
      </c>
      <c r="N183" s="181">
        <f t="shared" ca="1" si="264"/>
        <v>1</v>
      </c>
      <c r="O183" s="182">
        <f t="shared" ca="1" si="265"/>
        <v>0</v>
      </c>
      <c r="P183" s="173">
        <f t="shared" ca="1" si="260"/>
        <v>16.33865833523793</v>
      </c>
      <c r="Q183" s="140">
        <f ca="1">VLOOKUP($D183,Curves!$N$2:$T$2600,4)*$B183</f>
        <v>28.53336537089832</v>
      </c>
      <c r="R183" s="141">
        <f ca="1">VLOOKUP($D183,Curves!$N$2:$T$2600,5)*$B183</f>
        <v>14.26668268544916</v>
      </c>
      <c r="S183" s="181">
        <f t="shared" ca="1" si="266"/>
        <v>1</v>
      </c>
      <c r="T183" s="182">
        <f t="shared" ca="1" si="267"/>
        <v>0</v>
      </c>
      <c r="U183" s="151">
        <f t="shared" ca="1" si="268"/>
        <v>15.753406974615974</v>
      </c>
      <c r="V183" s="151">
        <f t="shared" ca="1" si="269"/>
        <v>16.33865833523793</v>
      </c>
      <c r="W183" s="151">
        <f t="shared" ca="1" si="270"/>
        <v>16.33865833523793</v>
      </c>
      <c r="X183" s="343">
        <f ca="1">VLOOKUP($D183,[2]CurveFetch!$D$8:$S$13000,16,0)*$B183</f>
        <v>28.53336537089832</v>
      </c>
      <c r="Y183" s="141">
        <f ca="1">VLOOKUP($D183,Curves!$N$2:$T$2600,7)*$B183</f>
        <v>14.26668268544916</v>
      </c>
      <c r="Z183" s="200">
        <f t="shared" ca="1" si="271"/>
        <v>1</v>
      </c>
      <c r="AA183" s="181">
        <f t="shared" ca="1" si="272"/>
        <v>0</v>
      </c>
      <c r="AB183" s="181">
        <f t="shared" ca="1" si="359"/>
        <v>1</v>
      </c>
      <c r="AC183" s="181">
        <f t="shared" ca="1" si="359"/>
        <v>1</v>
      </c>
      <c r="AD183" s="181">
        <f t="shared" ca="1" si="274"/>
        <v>1</v>
      </c>
      <c r="AE183" s="182">
        <f t="shared" ca="1" si="275"/>
        <v>0</v>
      </c>
      <c r="AF183" s="23">
        <f t="shared" ca="1" si="301"/>
        <v>5880</v>
      </c>
      <c r="AG183" s="23">
        <f t="shared" ca="1" si="302"/>
        <v>0</v>
      </c>
      <c r="AH183" s="23">
        <f t="shared" ca="1" si="319"/>
        <v>48000</v>
      </c>
      <c r="AI183" s="23">
        <f t="shared" ca="1" si="320"/>
        <v>0</v>
      </c>
      <c r="AJ183" s="23">
        <f t="shared" ca="1" si="331"/>
        <v>54000</v>
      </c>
      <c r="AK183" s="23">
        <f t="shared" ca="1" si="332"/>
        <v>0</v>
      </c>
      <c r="AL183" s="23">
        <f t="shared" ca="1" si="341"/>
        <v>60000</v>
      </c>
      <c r="AM183" s="23">
        <f t="shared" ca="1" si="342"/>
        <v>0</v>
      </c>
      <c r="AN183" s="23">
        <f t="shared" ca="1" si="349"/>
        <v>60000</v>
      </c>
      <c r="AO183" s="23">
        <f t="shared" ca="1" si="350"/>
        <v>0</v>
      </c>
      <c r="AP183" s="23">
        <f t="shared" ca="1" si="343"/>
        <v>86400</v>
      </c>
      <c r="AQ183" s="23">
        <f t="shared" ca="1" si="344"/>
        <v>0</v>
      </c>
      <c r="AR183" s="23">
        <f t="shared" ca="1" si="353"/>
        <v>61200</v>
      </c>
      <c r="AS183" s="23">
        <f t="shared" ca="1" si="354"/>
        <v>0</v>
      </c>
      <c r="AT183" s="23">
        <f t="shared" ca="1" si="374"/>
        <v>132000</v>
      </c>
      <c r="AU183" s="23">
        <f t="shared" ca="1" si="375"/>
        <v>0</v>
      </c>
      <c r="AV183" s="228">
        <f t="shared" ca="1" si="279"/>
        <v>152280</v>
      </c>
      <c r="AW183" s="26">
        <f t="shared" ca="1" si="280"/>
        <v>447480</v>
      </c>
      <c r="AX183" s="228">
        <f t="shared" ca="1" si="281"/>
        <v>507480</v>
      </c>
      <c r="AY183" s="23">
        <f t="shared" ca="1" si="295"/>
        <v>62400</v>
      </c>
      <c r="AZ183" s="23">
        <f t="shared" ca="1" si="296"/>
        <v>0</v>
      </c>
      <c r="BA183" s="23">
        <f t="shared" ca="1" si="303"/>
        <v>60000</v>
      </c>
      <c r="BB183" s="23">
        <f t="shared" ca="1" si="304"/>
        <v>0</v>
      </c>
      <c r="BC183" s="23">
        <f t="shared" ca="1" si="297"/>
        <v>10560</v>
      </c>
      <c r="BD183" s="23">
        <f t="shared" ca="1" si="298"/>
        <v>0</v>
      </c>
      <c r="BE183" s="23">
        <f t="shared" ca="1" si="305"/>
        <v>6120</v>
      </c>
      <c r="BF183" s="23">
        <f t="shared" ca="1" si="306"/>
        <v>0</v>
      </c>
      <c r="BG183" s="23">
        <f t="shared" ca="1" si="311"/>
        <v>20400</v>
      </c>
      <c r="BH183" s="23">
        <f t="shared" ca="1" si="312"/>
        <v>0</v>
      </c>
      <c r="BI183" s="23">
        <f t="shared" ca="1" si="327"/>
        <v>105600</v>
      </c>
      <c r="BJ183" s="23">
        <f t="shared" ca="1" si="328"/>
        <v>0</v>
      </c>
      <c r="BK183" s="23">
        <f t="shared" ca="1" si="329"/>
        <v>127200</v>
      </c>
      <c r="BL183" s="23">
        <f t="shared" ca="1" si="330"/>
        <v>0</v>
      </c>
      <c r="BM183" s="23">
        <f t="shared" ca="1" si="333"/>
        <v>60000</v>
      </c>
      <c r="BN183" s="23">
        <f t="shared" ca="1" si="334"/>
        <v>0</v>
      </c>
      <c r="BO183" s="23">
        <f t="shared" ca="1" si="351"/>
        <v>63600</v>
      </c>
      <c r="BP183" s="23">
        <f t="shared" ca="1" si="352"/>
        <v>0</v>
      </c>
      <c r="BQ183" s="23">
        <f t="shared" ca="1" si="362"/>
        <v>62400</v>
      </c>
      <c r="BR183" s="23">
        <f t="shared" ca="1" si="363"/>
        <v>0</v>
      </c>
      <c r="BS183" s="23">
        <f t="shared" ca="1" si="378"/>
        <v>132000</v>
      </c>
      <c r="BT183" s="23">
        <f t="shared" ca="1" si="379"/>
        <v>0</v>
      </c>
      <c r="BU183" s="23">
        <f t="shared" ref="BU183:BU246" ca="1" si="380">$BU$7*$J$2*$J$5*$S183</f>
        <v>120000</v>
      </c>
      <c r="BV183" s="23">
        <f t="shared" ref="BV183:BV246" ca="1" si="381">$BU$7*$J$3*$J$5*$T183</f>
        <v>0</v>
      </c>
      <c r="BW183" s="389">
        <f t="shared" ca="1" si="282"/>
        <v>371880</v>
      </c>
      <c r="BX183" s="224">
        <f t="shared" ca="1" si="283"/>
        <v>623880</v>
      </c>
      <c r="BY183" s="93">
        <f t="shared" ca="1" si="284"/>
        <v>830280</v>
      </c>
      <c r="BZ183" s="23">
        <f t="shared" ca="1" si="309"/>
        <v>125760</v>
      </c>
      <c r="CA183" s="23">
        <f t="shared" ca="1" si="310"/>
        <v>0</v>
      </c>
      <c r="CB183" s="23">
        <f t="shared" ca="1" si="335"/>
        <v>115200</v>
      </c>
      <c r="CC183" s="23">
        <f t="shared" ca="1" si="336"/>
        <v>0</v>
      </c>
      <c r="CD183" s="23">
        <f t="shared" ca="1" si="366"/>
        <v>120000</v>
      </c>
      <c r="CE183" s="23">
        <f t="shared" ca="1" si="367"/>
        <v>0</v>
      </c>
      <c r="CF183" s="228">
        <f t="shared" ca="1" si="285"/>
        <v>125760</v>
      </c>
      <c r="CG183" s="224">
        <f t="shared" ca="1" si="286"/>
        <v>240960</v>
      </c>
      <c r="CH183" s="228">
        <f t="shared" ca="1" si="287"/>
        <v>360960</v>
      </c>
      <c r="CI183" s="23">
        <f t="shared" ca="1" si="288"/>
        <v>65400</v>
      </c>
      <c r="CJ183" s="23">
        <f t="shared" ca="1" si="289"/>
        <v>32700</v>
      </c>
      <c r="CK183" s="23">
        <f t="shared" ca="1" si="293"/>
        <v>62400</v>
      </c>
      <c r="CL183" s="23">
        <f t="shared" ca="1" si="294"/>
        <v>31200</v>
      </c>
      <c r="CM183" s="23">
        <f t="shared" ca="1" si="299"/>
        <v>60000</v>
      </c>
      <c r="CN183" s="23">
        <f t="shared" ca="1" si="300"/>
        <v>30000</v>
      </c>
      <c r="CO183" s="23">
        <f t="shared" ca="1" si="307"/>
        <v>8400</v>
      </c>
      <c r="CP183" s="23">
        <f t="shared" ca="1" si="308"/>
        <v>4200</v>
      </c>
      <c r="CQ183" s="23">
        <f t="shared" ca="1" si="313"/>
        <v>27000</v>
      </c>
      <c r="CR183" s="23">
        <f t="shared" ca="1" si="314"/>
        <v>13500</v>
      </c>
      <c r="CS183" s="23">
        <f t="shared" ca="1" si="315"/>
        <v>15600</v>
      </c>
      <c r="CT183" s="23">
        <f t="shared" ca="1" si="316"/>
        <v>7800</v>
      </c>
      <c r="CU183" s="23">
        <f t="shared" ca="1" si="321"/>
        <v>42000</v>
      </c>
      <c r="CV183" s="23">
        <f t="shared" ca="1" si="322"/>
        <v>21000</v>
      </c>
      <c r="CW183" s="23">
        <f t="shared" ca="1" si="360"/>
        <v>63600</v>
      </c>
      <c r="CX183" s="23">
        <f t="shared" ca="1" si="361"/>
        <v>31800</v>
      </c>
      <c r="CY183" s="23">
        <f t="shared" ca="1" si="323"/>
        <v>72000</v>
      </c>
      <c r="CZ183" s="23">
        <f t="shared" ca="1" si="324"/>
        <v>36000</v>
      </c>
      <c r="DA183" s="23">
        <f t="shared" ca="1" si="337"/>
        <v>99000</v>
      </c>
      <c r="DB183" s="23">
        <f t="shared" ca="1" si="338"/>
        <v>49500</v>
      </c>
      <c r="DC183" s="23"/>
      <c r="DD183" s="23"/>
      <c r="DE183" s="23">
        <f t="shared" ca="1" si="339"/>
        <v>240000</v>
      </c>
      <c r="DF183" s="23">
        <f t="shared" ca="1" si="340"/>
        <v>120000</v>
      </c>
      <c r="DG183" s="23">
        <f t="shared" ca="1" si="345"/>
        <v>120000</v>
      </c>
      <c r="DH183" s="23">
        <f t="shared" ca="1" si="346"/>
        <v>60000</v>
      </c>
      <c r="DI183" s="23">
        <f t="shared" ca="1" si="355"/>
        <v>127200</v>
      </c>
      <c r="DJ183" s="23">
        <f t="shared" ca="1" si="356"/>
        <v>63600</v>
      </c>
      <c r="DK183" s="23">
        <f t="shared" ca="1" si="364"/>
        <v>63600</v>
      </c>
      <c r="DL183" s="23">
        <f t="shared" ca="1" si="365"/>
        <v>31800</v>
      </c>
      <c r="DM183" s="23">
        <f t="shared" ca="1" si="368"/>
        <v>150000</v>
      </c>
      <c r="DN183" s="23">
        <f t="shared" ca="1" si="369"/>
        <v>75000</v>
      </c>
      <c r="DO183" s="23">
        <f t="shared" ca="1" si="370"/>
        <v>66000</v>
      </c>
      <c r="DP183" s="23">
        <f t="shared" ca="1" si="371"/>
        <v>33000</v>
      </c>
      <c r="DQ183" s="23">
        <f t="shared" ca="1" si="258"/>
        <v>129600</v>
      </c>
      <c r="DR183" s="23">
        <f t="shared" ca="1" si="259"/>
        <v>64800</v>
      </c>
      <c r="DS183" s="228">
        <f t="shared" ca="1" si="290"/>
        <v>610200</v>
      </c>
      <c r="DT183" s="93">
        <f t="shared" ca="1" si="291"/>
        <v>1450800</v>
      </c>
      <c r="DU183" s="228">
        <f t="shared" ca="1" si="292"/>
        <v>2117700</v>
      </c>
      <c r="DZ183" s="23">
        <f t="shared" ca="1" si="317"/>
        <v>60000</v>
      </c>
      <c r="EA183" s="23">
        <f t="shared" ca="1" si="318"/>
        <v>30000</v>
      </c>
      <c r="EB183" s="23">
        <f t="shared" ca="1" si="325"/>
        <v>26400</v>
      </c>
      <c r="EC183" s="23">
        <f t="shared" ca="1" si="326"/>
        <v>13200</v>
      </c>
      <c r="ED183" s="23">
        <f t="shared" ca="1" si="347"/>
        <v>120000</v>
      </c>
      <c r="EE183" s="23">
        <f t="shared" ca="1" si="348"/>
        <v>60000</v>
      </c>
      <c r="EF183" s="23">
        <f t="shared" ca="1" si="376"/>
        <v>168000</v>
      </c>
      <c r="EG183" s="23">
        <f t="shared" ca="1" si="377"/>
        <v>84000</v>
      </c>
      <c r="EH183" s="23">
        <f t="shared" ca="1" si="357"/>
        <v>60000</v>
      </c>
      <c r="EI183" s="23">
        <f t="shared" ca="1" si="358"/>
        <v>30000</v>
      </c>
      <c r="EJ183" s="23">
        <f t="shared" ca="1" si="372"/>
        <v>60000</v>
      </c>
      <c r="EK183" s="23">
        <f t="shared" ca="1" si="373"/>
        <v>30000</v>
      </c>
      <c r="EL183" s="23">
        <f t="shared" ref="EL183:EL246" ca="1" si="382">$EL$7*$J$2*$J$5*$AB183</f>
        <v>120000</v>
      </c>
      <c r="EM183" s="23">
        <f t="shared" ref="EM183:EM246" ca="1" si="383">$EL$7*$J$3*$J$5*$AC183</f>
        <v>60000</v>
      </c>
      <c r="EN183" s="228">
        <f t="shared" ca="1" si="276"/>
        <v>39600</v>
      </c>
      <c r="EO183" s="93">
        <f t="shared" ca="1" si="277"/>
        <v>489600</v>
      </c>
      <c r="EP183" s="93">
        <f t="shared" ca="1" si="278"/>
        <v>921600</v>
      </c>
    </row>
    <row r="184" spans="1:146" x14ac:dyDescent="0.2">
      <c r="A184" s="172">
        <f ca="1">VLOOKUP($D184,Curves!$A$2:$I$1700,9)</f>
        <v>6.2136537928027001E-2</v>
      </c>
      <c r="B184" s="86">
        <f t="shared" ca="1" si="261"/>
        <v>0.40842162220654094</v>
      </c>
      <c r="C184" s="86">
        <f t="shared" si="262"/>
        <v>30</v>
      </c>
      <c r="D184" s="139">
        <v>42248</v>
      </c>
      <c r="E184" s="173">
        <f ca="1">VLOOKUP($D184,Curves!$A$2:$H$1700,2)*$B184</f>
        <v>1.9097795054377855</v>
      </c>
      <c r="F184" s="172">
        <f ca="1">VLOOKUP($D184,Curves!$A$2:$H$1700,3)*$B184</f>
        <v>0.12048437855092957</v>
      </c>
      <c r="G184" s="172">
        <f ca="1">VLOOKUP($D184,Curves!$A$2:$H$1700,7)*$B184</f>
        <v>-7.7600108219242778E-2</v>
      </c>
      <c r="H184" s="172">
        <f ca="1">VLOOKUP($D184,Curves!$A$2:$H$1700,5)*$B184</f>
        <v>0</v>
      </c>
      <c r="I184" s="172">
        <f ca="1">VLOOKUP($D184,Curves!$A$2:$H$1700,4)*$B184</f>
        <v>0</v>
      </c>
      <c r="J184" s="174">
        <f ca="1">VLOOKUP($D184,Curves!$A$2:$H$1700,8)*$B184</f>
        <v>0</v>
      </c>
      <c r="K184" s="172">
        <f t="shared" ca="1" si="263"/>
        <v>16.323346290783391</v>
      </c>
      <c r="L184" s="140">
        <f ca="1">VLOOKUP($D184,Curves!$N$2:$T$2600,2)*$B184</f>
        <v>20.206455547857509</v>
      </c>
      <c r="M184" s="141">
        <f ca="1">VLOOKUP($D184,Curves!$N$2:$T$2600,3)*$B184</f>
        <v>10.103227773928754</v>
      </c>
      <c r="N184" s="181">
        <f t="shared" ca="1" si="264"/>
        <v>1</v>
      </c>
      <c r="O184" s="182">
        <f t="shared" ca="1" si="265"/>
        <v>0</v>
      </c>
      <c r="P184" s="173">
        <f t="shared" ca="1" si="260"/>
        <v>16.323346290783391</v>
      </c>
      <c r="Q184" s="140">
        <f ca="1">VLOOKUP($D184,Curves!$N$2:$T$2600,4)*$B184</f>
        <v>20.206455547857509</v>
      </c>
      <c r="R184" s="141">
        <f ca="1">VLOOKUP($D184,Curves!$N$2:$T$2600,5)*$B184</f>
        <v>10.103227773928754</v>
      </c>
      <c r="S184" s="181">
        <f t="shared" ca="1" si="266"/>
        <v>1</v>
      </c>
      <c r="T184" s="182">
        <f t="shared" ca="1" si="267"/>
        <v>0</v>
      </c>
      <c r="U184" s="151">
        <f t="shared" ca="1" si="268"/>
        <v>15.741345479139071</v>
      </c>
      <c r="V184" s="151">
        <f t="shared" ca="1" si="269"/>
        <v>16.323346290783391</v>
      </c>
      <c r="W184" s="151">
        <f t="shared" ca="1" si="270"/>
        <v>16.323346290783391</v>
      </c>
      <c r="X184" s="343">
        <f ca="1">VLOOKUP($D184,[2]CurveFetch!$D$8:$S$13000,16,0)*$B184</f>
        <v>20.206455547857509</v>
      </c>
      <c r="Y184" s="141">
        <f ca="1">VLOOKUP($D184,Curves!$N$2:$T$2600,7)*$B184</f>
        <v>10.103227773928754</v>
      </c>
      <c r="Z184" s="200">
        <f t="shared" ca="1" si="271"/>
        <v>1</v>
      </c>
      <c r="AA184" s="181">
        <f t="shared" ca="1" si="272"/>
        <v>0</v>
      </c>
      <c r="AB184" s="181">
        <f t="shared" ca="1" si="359"/>
        <v>1</v>
      </c>
      <c r="AC184" s="181">
        <f t="shared" ca="1" si="359"/>
        <v>1</v>
      </c>
      <c r="AD184" s="181">
        <f t="shared" ca="1" si="274"/>
        <v>1</v>
      </c>
      <c r="AE184" s="182">
        <f t="shared" ca="1" si="275"/>
        <v>0</v>
      </c>
      <c r="AF184" s="23">
        <f t="shared" ca="1" si="301"/>
        <v>5880</v>
      </c>
      <c r="AG184" s="23">
        <f t="shared" ca="1" si="302"/>
        <v>0</v>
      </c>
      <c r="AH184" s="23">
        <f t="shared" ca="1" si="319"/>
        <v>48000</v>
      </c>
      <c r="AI184" s="23">
        <f t="shared" ca="1" si="320"/>
        <v>0</v>
      </c>
      <c r="AJ184" s="23">
        <f t="shared" ca="1" si="331"/>
        <v>54000</v>
      </c>
      <c r="AK184" s="23">
        <f t="shared" ca="1" si="332"/>
        <v>0</v>
      </c>
      <c r="AL184" s="23">
        <f t="shared" ca="1" si="341"/>
        <v>60000</v>
      </c>
      <c r="AM184" s="23">
        <f t="shared" ca="1" si="342"/>
        <v>0</v>
      </c>
      <c r="AN184" s="23">
        <f t="shared" ca="1" si="349"/>
        <v>60000</v>
      </c>
      <c r="AO184" s="23">
        <f t="shared" ca="1" si="350"/>
        <v>0</v>
      </c>
      <c r="AP184" s="23">
        <f t="shared" ca="1" si="343"/>
        <v>86400</v>
      </c>
      <c r="AQ184" s="23">
        <f t="shared" ca="1" si="344"/>
        <v>0</v>
      </c>
      <c r="AR184" s="23">
        <f t="shared" ca="1" si="353"/>
        <v>61200</v>
      </c>
      <c r="AS184" s="23">
        <f t="shared" ca="1" si="354"/>
        <v>0</v>
      </c>
      <c r="AT184" s="23">
        <f t="shared" ca="1" si="374"/>
        <v>132000</v>
      </c>
      <c r="AU184" s="23">
        <f t="shared" ca="1" si="375"/>
        <v>0</v>
      </c>
      <c r="AV184" s="228">
        <f t="shared" ca="1" si="279"/>
        <v>152280</v>
      </c>
      <c r="AW184" s="26">
        <f t="shared" ca="1" si="280"/>
        <v>447480</v>
      </c>
      <c r="AX184" s="228">
        <f t="shared" ca="1" si="281"/>
        <v>507480</v>
      </c>
      <c r="AY184" s="23">
        <f t="shared" ca="1" si="295"/>
        <v>62400</v>
      </c>
      <c r="AZ184" s="23">
        <f t="shared" ca="1" si="296"/>
        <v>0</v>
      </c>
      <c r="BA184" s="23">
        <f t="shared" ca="1" si="303"/>
        <v>60000</v>
      </c>
      <c r="BB184" s="23">
        <f t="shared" ca="1" si="304"/>
        <v>0</v>
      </c>
      <c r="BC184" s="23">
        <f t="shared" ca="1" si="297"/>
        <v>10560</v>
      </c>
      <c r="BD184" s="23">
        <f t="shared" ca="1" si="298"/>
        <v>0</v>
      </c>
      <c r="BE184" s="23">
        <f t="shared" ca="1" si="305"/>
        <v>6120</v>
      </c>
      <c r="BF184" s="23">
        <f t="shared" ca="1" si="306"/>
        <v>0</v>
      </c>
      <c r="BG184" s="23">
        <f t="shared" ca="1" si="311"/>
        <v>20400</v>
      </c>
      <c r="BH184" s="23">
        <f t="shared" ca="1" si="312"/>
        <v>0</v>
      </c>
      <c r="BI184" s="23">
        <f t="shared" ca="1" si="327"/>
        <v>105600</v>
      </c>
      <c r="BJ184" s="23">
        <f t="shared" ca="1" si="328"/>
        <v>0</v>
      </c>
      <c r="BK184" s="23">
        <f t="shared" ca="1" si="329"/>
        <v>127200</v>
      </c>
      <c r="BL184" s="23">
        <f t="shared" ca="1" si="330"/>
        <v>0</v>
      </c>
      <c r="BM184" s="23">
        <f t="shared" ca="1" si="333"/>
        <v>60000</v>
      </c>
      <c r="BN184" s="23">
        <f t="shared" ca="1" si="334"/>
        <v>0</v>
      </c>
      <c r="BO184" s="23">
        <f t="shared" ca="1" si="351"/>
        <v>63600</v>
      </c>
      <c r="BP184" s="23">
        <f t="shared" ca="1" si="352"/>
        <v>0</v>
      </c>
      <c r="BQ184" s="23">
        <f t="shared" ca="1" si="362"/>
        <v>62400</v>
      </c>
      <c r="BR184" s="23">
        <f t="shared" ca="1" si="363"/>
        <v>0</v>
      </c>
      <c r="BS184" s="23">
        <f t="shared" ca="1" si="378"/>
        <v>132000</v>
      </c>
      <c r="BT184" s="23">
        <f t="shared" ca="1" si="379"/>
        <v>0</v>
      </c>
      <c r="BU184" s="23">
        <f t="shared" ca="1" si="380"/>
        <v>120000</v>
      </c>
      <c r="BV184" s="23">
        <f t="shared" ca="1" si="381"/>
        <v>0</v>
      </c>
      <c r="BW184" s="389">
        <f t="shared" ca="1" si="282"/>
        <v>371880</v>
      </c>
      <c r="BX184" s="224">
        <f t="shared" ca="1" si="283"/>
        <v>623880</v>
      </c>
      <c r="BY184" s="93">
        <f t="shared" ca="1" si="284"/>
        <v>830280</v>
      </c>
      <c r="BZ184" s="23">
        <f t="shared" ca="1" si="309"/>
        <v>125760</v>
      </c>
      <c r="CA184" s="23">
        <f t="shared" ca="1" si="310"/>
        <v>0</v>
      </c>
      <c r="CB184" s="23">
        <f t="shared" ca="1" si="335"/>
        <v>115200</v>
      </c>
      <c r="CC184" s="23">
        <f t="shared" ca="1" si="336"/>
        <v>0</v>
      </c>
      <c r="CD184" s="23">
        <f t="shared" ca="1" si="366"/>
        <v>120000</v>
      </c>
      <c r="CE184" s="23">
        <f t="shared" ca="1" si="367"/>
        <v>0</v>
      </c>
      <c r="CF184" s="228">
        <f t="shared" ca="1" si="285"/>
        <v>125760</v>
      </c>
      <c r="CG184" s="224">
        <f t="shared" ca="1" si="286"/>
        <v>240960</v>
      </c>
      <c r="CH184" s="228">
        <f t="shared" ca="1" si="287"/>
        <v>360960</v>
      </c>
      <c r="CI184" s="23">
        <f t="shared" ca="1" si="288"/>
        <v>65400</v>
      </c>
      <c r="CJ184" s="23">
        <f t="shared" ca="1" si="289"/>
        <v>32700</v>
      </c>
      <c r="CK184" s="23">
        <f t="shared" ca="1" si="293"/>
        <v>62400</v>
      </c>
      <c r="CL184" s="23">
        <f t="shared" ca="1" si="294"/>
        <v>31200</v>
      </c>
      <c r="CM184" s="23">
        <f t="shared" ca="1" si="299"/>
        <v>60000</v>
      </c>
      <c r="CN184" s="23">
        <f t="shared" ca="1" si="300"/>
        <v>30000</v>
      </c>
      <c r="CO184" s="23">
        <f t="shared" ca="1" si="307"/>
        <v>8400</v>
      </c>
      <c r="CP184" s="23">
        <f t="shared" ca="1" si="308"/>
        <v>4200</v>
      </c>
      <c r="CQ184" s="23">
        <f t="shared" ca="1" si="313"/>
        <v>27000</v>
      </c>
      <c r="CR184" s="23">
        <f t="shared" ca="1" si="314"/>
        <v>13500</v>
      </c>
      <c r="CS184" s="23">
        <f t="shared" ca="1" si="315"/>
        <v>15600</v>
      </c>
      <c r="CT184" s="23">
        <f t="shared" ca="1" si="316"/>
        <v>7800</v>
      </c>
      <c r="CU184" s="23">
        <f t="shared" ca="1" si="321"/>
        <v>42000</v>
      </c>
      <c r="CV184" s="23">
        <f t="shared" ca="1" si="322"/>
        <v>21000</v>
      </c>
      <c r="CW184" s="23">
        <f t="shared" ca="1" si="360"/>
        <v>63600</v>
      </c>
      <c r="CX184" s="23">
        <f t="shared" ca="1" si="361"/>
        <v>31800</v>
      </c>
      <c r="CY184" s="23">
        <f t="shared" ca="1" si="323"/>
        <v>72000</v>
      </c>
      <c r="CZ184" s="23">
        <f t="shared" ca="1" si="324"/>
        <v>36000</v>
      </c>
      <c r="DA184" s="23">
        <f t="shared" ca="1" si="337"/>
        <v>99000</v>
      </c>
      <c r="DB184" s="23">
        <f t="shared" ca="1" si="338"/>
        <v>49500</v>
      </c>
      <c r="DC184" s="23"/>
      <c r="DD184" s="23"/>
      <c r="DE184" s="23">
        <f t="shared" ca="1" si="339"/>
        <v>240000</v>
      </c>
      <c r="DF184" s="23">
        <f t="shared" ca="1" si="340"/>
        <v>120000</v>
      </c>
      <c r="DG184" s="23">
        <f t="shared" ca="1" si="345"/>
        <v>120000</v>
      </c>
      <c r="DH184" s="23">
        <f t="shared" ca="1" si="346"/>
        <v>60000</v>
      </c>
      <c r="DI184" s="23">
        <f t="shared" ca="1" si="355"/>
        <v>127200</v>
      </c>
      <c r="DJ184" s="23">
        <f t="shared" ca="1" si="356"/>
        <v>63600</v>
      </c>
      <c r="DK184" s="23">
        <f t="shared" ca="1" si="364"/>
        <v>63600</v>
      </c>
      <c r="DL184" s="23">
        <f t="shared" ca="1" si="365"/>
        <v>31800</v>
      </c>
      <c r="DM184" s="23">
        <f t="shared" ca="1" si="368"/>
        <v>150000</v>
      </c>
      <c r="DN184" s="23">
        <f t="shared" ca="1" si="369"/>
        <v>75000</v>
      </c>
      <c r="DO184" s="23">
        <f t="shared" ca="1" si="370"/>
        <v>66000</v>
      </c>
      <c r="DP184" s="23">
        <f t="shared" ca="1" si="371"/>
        <v>33000</v>
      </c>
      <c r="DQ184" s="23">
        <f t="shared" ref="DQ184:DQ247" ca="1" si="384">$DQ$7*$J$2*$J$5*$AB184</f>
        <v>129600</v>
      </c>
      <c r="DR184" s="23">
        <f t="shared" ref="DR184:DR247" ca="1" si="385">$DQ$7*$J$3*$J$5*$AC184</f>
        <v>64800</v>
      </c>
      <c r="DS184" s="228">
        <f t="shared" ca="1" si="290"/>
        <v>610200</v>
      </c>
      <c r="DT184" s="93">
        <f t="shared" ca="1" si="291"/>
        <v>1450800</v>
      </c>
      <c r="DU184" s="228">
        <f t="shared" ca="1" si="292"/>
        <v>2117700</v>
      </c>
      <c r="DZ184" s="23">
        <f t="shared" ca="1" si="317"/>
        <v>60000</v>
      </c>
      <c r="EA184" s="23">
        <f t="shared" ca="1" si="318"/>
        <v>30000</v>
      </c>
      <c r="EB184" s="23">
        <f t="shared" ca="1" si="325"/>
        <v>26400</v>
      </c>
      <c r="EC184" s="23">
        <f t="shared" ca="1" si="326"/>
        <v>13200</v>
      </c>
      <c r="ED184" s="23">
        <f t="shared" ca="1" si="347"/>
        <v>120000</v>
      </c>
      <c r="EE184" s="23">
        <f t="shared" ca="1" si="348"/>
        <v>60000</v>
      </c>
      <c r="EF184" s="23">
        <f t="shared" ca="1" si="376"/>
        <v>168000</v>
      </c>
      <c r="EG184" s="23">
        <f t="shared" ca="1" si="377"/>
        <v>84000</v>
      </c>
      <c r="EH184" s="23">
        <f t="shared" ca="1" si="357"/>
        <v>60000</v>
      </c>
      <c r="EI184" s="23">
        <f t="shared" ca="1" si="358"/>
        <v>30000</v>
      </c>
      <c r="EJ184" s="23">
        <f t="shared" ca="1" si="372"/>
        <v>60000</v>
      </c>
      <c r="EK184" s="23">
        <f t="shared" ca="1" si="373"/>
        <v>30000</v>
      </c>
      <c r="EL184" s="23">
        <f t="shared" ca="1" si="382"/>
        <v>120000</v>
      </c>
      <c r="EM184" s="23">
        <f t="shared" ca="1" si="383"/>
        <v>60000</v>
      </c>
      <c r="EN184" s="228">
        <f t="shared" ca="1" si="276"/>
        <v>39600</v>
      </c>
      <c r="EO184" s="93">
        <f t="shared" ca="1" si="277"/>
        <v>489600</v>
      </c>
      <c r="EP184" s="93">
        <f t="shared" ca="1" si="278"/>
        <v>921600</v>
      </c>
    </row>
    <row r="185" spans="1:146" x14ac:dyDescent="0.2">
      <c r="A185" s="172">
        <f ca="1">VLOOKUP($D185,Curves!$A$2:$I$1700,9)</f>
        <v>6.2162332876049997E-2</v>
      </c>
      <c r="B185" s="86">
        <f t="shared" ca="1" si="261"/>
        <v>0.40622448694473301</v>
      </c>
      <c r="C185" s="86">
        <f t="shared" si="262"/>
        <v>31</v>
      </c>
      <c r="D185" s="139">
        <v>42278</v>
      </c>
      <c r="E185" s="173">
        <f ca="1">VLOOKUP($D185,Curves!$A$2:$H$1700,2)*$B185</f>
        <v>1.9116924355619138</v>
      </c>
      <c r="F185" s="172">
        <f ca="1">VLOOKUP($D185,Curves!$A$2:$H$1700,3)*$B185</f>
        <v>0.11983622364869623</v>
      </c>
      <c r="G185" s="172">
        <f ca="1">VLOOKUP($D185,Curves!$A$2:$H$1700,7)*$B185</f>
        <v>-7.7182652519499267E-2</v>
      </c>
      <c r="H185" s="172">
        <f ca="1">VLOOKUP($D185,Curves!$A$2:$H$1700,5)*$B185</f>
        <v>0</v>
      </c>
      <c r="I185" s="172">
        <f ca="1">VLOOKUP($D185,Curves!$A$2:$H$1700,4)*$B185</f>
        <v>0</v>
      </c>
      <c r="J185" s="174">
        <f ca="1">VLOOKUP($D185,Curves!$A$2:$H$1700,8)*$B185</f>
        <v>0</v>
      </c>
      <c r="K185" s="172">
        <f t="shared" ca="1" si="263"/>
        <v>16.337693266714354</v>
      </c>
      <c r="L185" s="140">
        <f ca="1">VLOOKUP($D185,Curves!$N$2:$T$2600,2)*$B185</f>
        <v>27.52784298025853</v>
      </c>
      <c r="M185" s="141">
        <f ca="1">VLOOKUP($D185,Curves!$N$2:$T$2600,3)*$B185</f>
        <v>13.763921490129265</v>
      </c>
      <c r="N185" s="181">
        <f t="shared" ca="1" si="264"/>
        <v>1</v>
      </c>
      <c r="O185" s="182">
        <f t="shared" ca="1" si="265"/>
        <v>0</v>
      </c>
      <c r="P185" s="173">
        <f t="shared" ca="1" si="260"/>
        <v>16.337693266714354</v>
      </c>
      <c r="Q185" s="140">
        <f ca="1">VLOOKUP($D185,Curves!$N$2:$T$2600,4)*$B185</f>
        <v>27.52784298025853</v>
      </c>
      <c r="R185" s="141">
        <f ca="1">VLOOKUP($D185,Curves!$N$2:$T$2600,5)*$B185</f>
        <v>13.763921490129265</v>
      </c>
      <c r="S185" s="181">
        <f t="shared" ca="1" si="266"/>
        <v>1</v>
      </c>
      <c r="T185" s="182">
        <f t="shared" ca="1" si="267"/>
        <v>0</v>
      </c>
      <c r="U185" s="151">
        <f t="shared" ca="1" si="268"/>
        <v>15.75882337281811</v>
      </c>
      <c r="V185" s="151">
        <f t="shared" ca="1" si="269"/>
        <v>16.337693266714354</v>
      </c>
      <c r="W185" s="151">
        <f t="shared" ca="1" si="270"/>
        <v>16.337693266714354</v>
      </c>
      <c r="X185" s="343">
        <f ca="1">VLOOKUP($D185,[2]CurveFetch!$D$8:$S$13000,16,0)*$B185</f>
        <v>27.52784298025853</v>
      </c>
      <c r="Y185" s="141">
        <f ca="1">VLOOKUP($D185,Curves!$N$2:$T$2600,7)*$B185</f>
        <v>13.763921490129265</v>
      </c>
      <c r="Z185" s="200">
        <f t="shared" ca="1" si="271"/>
        <v>1</v>
      </c>
      <c r="AA185" s="181">
        <f t="shared" ca="1" si="272"/>
        <v>0</v>
      </c>
      <c r="AB185" s="181">
        <f t="shared" ca="1" si="359"/>
        <v>1</v>
      </c>
      <c r="AC185" s="181">
        <f t="shared" ca="1" si="359"/>
        <v>1</v>
      </c>
      <c r="AD185" s="181">
        <f t="shared" ca="1" si="274"/>
        <v>1</v>
      </c>
      <c r="AE185" s="182">
        <f t="shared" ca="1" si="275"/>
        <v>0</v>
      </c>
      <c r="AF185" s="23">
        <f t="shared" ca="1" si="301"/>
        <v>5880</v>
      </c>
      <c r="AG185" s="23">
        <f t="shared" ca="1" si="302"/>
        <v>0</v>
      </c>
      <c r="AH185" s="23">
        <f t="shared" ca="1" si="319"/>
        <v>48000</v>
      </c>
      <c r="AI185" s="23">
        <f t="shared" ca="1" si="320"/>
        <v>0</v>
      </c>
      <c r="AJ185" s="23">
        <f t="shared" ca="1" si="331"/>
        <v>54000</v>
      </c>
      <c r="AK185" s="23">
        <f t="shared" ca="1" si="332"/>
        <v>0</v>
      </c>
      <c r="AL185" s="23">
        <f t="shared" ca="1" si="341"/>
        <v>60000</v>
      </c>
      <c r="AM185" s="23">
        <f t="shared" ca="1" si="342"/>
        <v>0</v>
      </c>
      <c r="AN185" s="23">
        <f t="shared" ca="1" si="349"/>
        <v>60000</v>
      </c>
      <c r="AO185" s="23">
        <f t="shared" ca="1" si="350"/>
        <v>0</v>
      </c>
      <c r="AP185" s="23">
        <f t="shared" ca="1" si="343"/>
        <v>86400</v>
      </c>
      <c r="AQ185" s="23">
        <f t="shared" ca="1" si="344"/>
        <v>0</v>
      </c>
      <c r="AR185" s="23">
        <f t="shared" ca="1" si="353"/>
        <v>61200</v>
      </c>
      <c r="AS185" s="23">
        <f t="shared" ca="1" si="354"/>
        <v>0</v>
      </c>
      <c r="AT185" s="23">
        <f t="shared" ca="1" si="374"/>
        <v>132000</v>
      </c>
      <c r="AU185" s="23">
        <f t="shared" ca="1" si="375"/>
        <v>0</v>
      </c>
      <c r="AV185" s="228">
        <f t="shared" ca="1" si="279"/>
        <v>152280</v>
      </c>
      <c r="AW185" s="26">
        <f t="shared" ca="1" si="280"/>
        <v>447480</v>
      </c>
      <c r="AX185" s="228">
        <f t="shared" ca="1" si="281"/>
        <v>507480</v>
      </c>
      <c r="AY185" s="23">
        <f t="shared" ca="1" si="295"/>
        <v>62400</v>
      </c>
      <c r="AZ185" s="23">
        <f t="shared" ca="1" si="296"/>
        <v>0</v>
      </c>
      <c r="BA185" s="23">
        <f t="shared" ca="1" si="303"/>
        <v>60000</v>
      </c>
      <c r="BB185" s="23">
        <f t="shared" ca="1" si="304"/>
        <v>0</v>
      </c>
      <c r="BC185" s="23">
        <f t="shared" ca="1" si="297"/>
        <v>10560</v>
      </c>
      <c r="BD185" s="23">
        <f t="shared" ca="1" si="298"/>
        <v>0</v>
      </c>
      <c r="BE185" s="23">
        <f t="shared" ca="1" si="305"/>
        <v>6120</v>
      </c>
      <c r="BF185" s="23">
        <f t="shared" ca="1" si="306"/>
        <v>0</v>
      </c>
      <c r="BG185" s="23">
        <f t="shared" ca="1" si="311"/>
        <v>20400</v>
      </c>
      <c r="BH185" s="23">
        <f t="shared" ca="1" si="312"/>
        <v>0</v>
      </c>
      <c r="BI185" s="23">
        <f t="shared" ca="1" si="327"/>
        <v>105600</v>
      </c>
      <c r="BJ185" s="23">
        <f t="shared" ca="1" si="328"/>
        <v>0</v>
      </c>
      <c r="BK185" s="23">
        <f t="shared" ca="1" si="329"/>
        <v>127200</v>
      </c>
      <c r="BL185" s="23">
        <f t="shared" ca="1" si="330"/>
        <v>0</v>
      </c>
      <c r="BM185" s="23">
        <f t="shared" ca="1" si="333"/>
        <v>60000</v>
      </c>
      <c r="BN185" s="23">
        <f t="shared" ca="1" si="334"/>
        <v>0</v>
      </c>
      <c r="BO185" s="23">
        <f t="shared" ca="1" si="351"/>
        <v>63600</v>
      </c>
      <c r="BP185" s="23">
        <f t="shared" ca="1" si="352"/>
        <v>0</v>
      </c>
      <c r="BQ185" s="23">
        <f t="shared" ca="1" si="362"/>
        <v>62400</v>
      </c>
      <c r="BR185" s="23">
        <f t="shared" ca="1" si="363"/>
        <v>0</v>
      </c>
      <c r="BS185" s="23">
        <f t="shared" ca="1" si="378"/>
        <v>132000</v>
      </c>
      <c r="BT185" s="23">
        <f t="shared" ca="1" si="379"/>
        <v>0</v>
      </c>
      <c r="BU185" s="23">
        <f t="shared" ca="1" si="380"/>
        <v>120000</v>
      </c>
      <c r="BV185" s="23">
        <f t="shared" ca="1" si="381"/>
        <v>0</v>
      </c>
      <c r="BW185" s="389">
        <f t="shared" ca="1" si="282"/>
        <v>371880</v>
      </c>
      <c r="BX185" s="224">
        <f t="shared" ca="1" si="283"/>
        <v>623880</v>
      </c>
      <c r="BY185" s="93">
        <f t="shared" ca="1" si="284"/>
        <v>830280</v>
      </c>
      <c r="BZ185" s="23">
        <f t="shared" ca="1" si="309"/>
        <v>125760</v>
      </c>
      <c r="CA185" s="23">
        <f t="shared" ca="1" si="310"/>
        <v>0</v>
      </c>
      <c r="CB185" s="23">
        <f t="shared" ca="1" si="335"/>
        <v>115200</v>
      </c>
      <c r="CC185" s="23">
        <f t="shared" ca="1" si="336"/>
        <v>0</v>
      </c>
      <c r="CD185" s="23">
        <f t="shared" ca="1" si="366"/>
        <v>120000</v>
      </c>
      <c r="CE185" s="23">
        <f t="shared" ca="1" si="367"/>
        <v>0</v>
      </c>
      <c r="CF185" s="228">
        <f t="shared" ca="1" si="285"/>
        <v>125760</v>
      </c>
      <c r="CG185" s="224">
        <f t="shared" ca="1" si="286"/>
        <v>240960</v>
      </c>
      <c r="CH185" s="228">
        <f t="shared" ca="1" si="287"/>
        <v>360960</v>
      </c>
      <c r="CI185" s="23">
        <f t="shared" ca="1" si="288"/>
        <v>65400</v>
      </c>
      <c r="CJ185" s="23">
        <f t="shared" ca="1" si="289"/>
        <v>32700</v>
      </c>
      <c r="CK185" s="23">
        <f t="shared" ca="1" si="293"/>
        <v>62400</v>
      </c>
      <c r="CL185" s="23">
        <f t="shared" ca="1" si="294"/>
        <v>31200</v>
      </c>
      <c r="CM185" s="23">
        <f t="shared" ca="1" si="299"/>
        <v>60000</v>
      </c>
      <c r="CN185" s="23">
        <f t="shared" ca="1" si="300"/>
        <v>30000</v>
      </c>
      <c r="CO185" s="23">
        <f t="shared" ca="1" si="307"/>
        <v>8400</v>
      </c>
      <c r="CP185" s="23">
        <f t="shared" ca="1" si="308"/>
        <v>4200</v>
      </c>
      <c r="CQ185" s="23">
        <f t="shared" ca="1" si="313"/>
        <v>27000</v>
      </c>
      <c r="CR185" s="23">
        <f t="shared" ca="1" si="314"/>
        <v>13500</v>
      </c>
      <c r="CS185" s="23">
        <f t="shared" ca="1" si="315"/>
        <v>15600</v>
      </c>
      <c r="CT185" s="23">
        <f t="shared" ca="1" si="316"/>
        <v>7800</v>
      </c>
      <c r="CU185" s="23">
        <f t="shared" ca="1" si="321"/>
        <v>42000</v>
      </c>
      <c r="CV185" s="23">
        <f t="shared" ca="1" si="322"/>
        <v>21000</v>
      </c>
      <c r="CW185" s="23">
        <f t="shared" ca="1" si="360"/>
        <v>63600</v>
      </c>
      <c r="CX185" s="23">
        <f t="shared" ca="1" si="361"/>
        <v>31800</v>
      </c>
      <c r="CY185" s="23">
        <f t="shared" ca="1" si="323"/>
        <v>72000</v>
      </c>
      <c r="CZ185" s="23">
        <f t="shared" ca="1" si="324"/>
        <v>36000</v>
      </c>
      <c r="DA185" s="23">
        <f t="shared" ca="1" si="337"/>
        <v>99000</v>
      </c>
      <c r="DB185" s="23">
        <f t="shared" ca="1" si="338"/>
        <v>49500</v>
      </c>
      <c r="DC185" s="23"/>
      <c r="DD185" s="23"/>
      <c r="DE185" s="23">
        <f t="shared" ca="1" si="339"/>
        <v>240000</v>
      </c>
      <c r="DF185" s="23">
        <f t="shared" ca="1" si="340"/>
        <v>120000</v>
      </c>
      <c r="DG185" s="23">
        <f t="shared" ca="1" si="345"/>
        <v>120000</v>
      </c>
      <c r="DH185" s="23">
        <f t="shared" ca="1" si="346"/>
        <v>60000</v>
      </c>
      <c r="DI185" s="23">
        <f t="shared" ca="1" si="355"/>
        <v>127200</v>
      </c>
      <c r="DJ185" s="23">
        <f t="shared" ca="1" si="356"/>
        <v>63600</v>
      </c>
      <c r="DK185" s="23">
        <f t="shared" ca="1" si="364"/>
        <v>63600</v>
      </c>
      <c r="DL185" s="23">
        <f t="shared" ca="1" si="365"/>
        <v>31800</v>
      </c>
      <c r="DM185" s="23">
        <f t="shared" ca="1" si="368"/>
        <v>150000</v>
      </c>
      <c r="DN185" s="23">
        <f t="shared" ca="1" si="369"/>
        <v>75000</v>
      </c>
      <c r="DO185" s="23">
        <f t="shared" ca="1" si="370"/>
        <v>66000</v>
      </c>
      <c r="DP185" s="23">
        <f t="shared" ca="1" si="371"/>
        <v>33000</v>
      </c>
      <c r="DQ185" s="23">
        <f t="shared" ca="1" si="384"/>
        <v>129600</v>
      </c>
      <c r="DR185" s="23">
        <f t="shared" ca="1" si="385"/>
        <v>64800</v>
      </c>
      <c r="DS185" s="228">
        <f t="shared" ca="1" si="290"/>
        <v>610200</v>
      </c>
      <c r="DT185" s="93">
        <f t="shared" ca="1" si="291"/>
        <v>1450800</v>
      </c>
      <c r="DU185" s="228">
        <f t="shared" ca="1" si="292"/>
        <v>2117700</v>
      </c>
      <c r="DZ185" s="23">
        <f t="shared" ca="1" si="317"/>
        <v>60000</v>
      </c>
      <c r="EA185" s="23">
        <f t="shared" ca="1" si="318"/>
        <v>30000</v>
      </c>
      <c r="EB185" s="23">
        <f t="shared" ca="1" si="325"/>
        <v>26400</v>
      </c>
      <c r="EC185" s="23">
        <f t="shared" ca="1" si="326"/>
        <v>13200</v>
      </c>
      <c r="ED185" s="23">
        <f t="shared" ca="1" si="347"/>
        <v>120000</v>
      </c>
      <c r="EE185" s="23">
        <f t="shared" ca="1" si="348"/>
        <v>60000</v>
      </c>
      <c r="EF185" s="23">
        <f t="shared" ca="1" si="376"/>
        <v>168000</v>
      </c>
      <c r="EG185" s="23">
        <f t="shared" ca="1" si="377"/>
        <v>84000</v>
      </c>
      <c r="EH185" s="23">
        <f t="shared" ca="1" si="357"/>
        <v>60000</v>
      </c>
      <c r="EI185" s="23">
        <f t="shared" ca="1" si="358"/>
        <v>30000</v>
      </c>
      <c r="EJ185" s="23">
        <f t="shared" ca="1" si="372"/>
        <v>60000</v>
      </c>
      <c r="EK185" s="23">
        <f t="shared" ca="1" si="373"/>
        <v>30000</v>
      </c>
      <c r="EL185" s="23">
        <f t="shared" ca="1" si="382"/>
        <v>120000</v>
      </c>
      <c r="EM185" s="23">
        <f t="shared" ca="1" si="383"/>
        <v>60000</v>
      </c>
      <c r="EN185" s="228">
        <f t="shared" ca="1" si="276"/>
        <v>39600</v>
      </c>
      <c r="EO185" s="93">
        <f t="shared" ca="1" si="277"/>
        <v>489600</v>
      </c>
      <c r="EP185" s="93">
        <f t="shared" ca="1" si="278"/>
        <v>921600</v>
      </c>
    </row>
    <row r="186" spans="1:146" x14ac:dyDescent="0.2">
      <c r="A186" s="172">
        <f ca="1">VLOOKUP($D186,Curves!$A$2:$I$1700,9)</f>
        <v>6.2188987655903999E-2</v>
      </c>
      <c r="B186" s="86">
        <f t="shared" ca="1" si="261"/>
        <v>0.40396478817748194</v>
      </c>
      <c r="C186" s="86">
        <f t="shared" si="262"/>
        <v>30</v>
      </c>
      <c r="D186" s="139">
        <v>42309</v>
      </c>
      <c r="E186" s="173">
        <f ca="1">VLOOKUP($D186,Curves!$A$2:$H$1700,2)*$B186</f>
        <v>1.9576133635080775</v>
      </c>
      <c r="F186" s="172">
        <f ca="1">VLOOKUP($D186,Curves!$A$2:$H$1700,3)*$B186</f>
        <v>4.8475774581297829E-2</v>
      </c>
      <c r="G186" s="172">
        <f ca="1">VLOOKUP($D186,Curves!$A$2:$H$1700,7)*$B186</f>
        <v>-7.6753309753721563E-2</v>
      </c>
      <c r="H186" s="172">
        <f ca="1">VLOOKUP($D186,Curves!$A$2:$H$1700,5)*$B186</f>
        <v>0</v>
      </c>
      <c r="I186" s="172">
        <f ca="1">VLOOKUP($D186,Curves!$A$2:$H$1700,4)*$B186</f>
        <v>0</v>
      </c>
      <c r="J186" s="174">
        <f ca="1">VLOOKUP($D186,Curves!$A$2:$H$1700,8)*$B186</f>
        <v>0</v>
      </c>
      <c r="K186" s="172">
        <f t="shared" ca="1" si="263"/>
        <v>16.682100226310581</v>
      </c>
      <c r="L186" s="140">
        <f ca="1">VLOOKUP($D186,Curves!$N$2:$T$2600,2)*$B186</f>
        <v>15.255770622001421</v>
      </c>
      <c r="M186" s="141">
        <f ca="1">VLOOKUP($D186,Curves!$N$2:$T$2600,3)*$B186</f>
        <v>7.6278853110007105</v>
      </c>
      <c r="N186" s="181">
        <f t="shared" ca="1" si="264"/>
        <v>0</v>
      </c>
      <c r="O186" s="182">
        <f t="shared" ca="1" si="265"/>
        <v>0</v>
      </c>
      <c r="P186" s="173">
        <f t="shared" ca="1" si="260"/>
        <v>16.682100226310581</v>
      </c>
      <c r="Q186" s="140">
        <f ca="1">VLOOKUP($D186,Curves!$N$2:$T$2600,4)*$B186</f>
        <v>15.255770622001421</v>
      </c>
      <c r="R186" s="141">
        <f ca="1">VLOOKUP($D186,Curves!$N$2:$T$2600,5)*$B186</f>
        <v>7.6278853110007105</v>
      </c>
      <c r="S186" s="181">
        <f t="shared" ca="1" si="266"/>
        <v>0</v>
      </c>
      <c r="T186" s="182">
        <f t="shared" ca="1" si="267"/>
        <v>0</v>
      </c>
      <c r="U186" s="151">
        <f t="shared" ca="1" si="268"/>
        <v>16.10645040315767</v>
      </c>
      <c r="V186" s="151">
        <f t="shared" ca="1" si="269"/>
        <v>16.682100226310581</v>
      </c>
      <c r="W186" s="151">
        <f t="shared" ca="1" si="270"/>
        <v>16.682100226310581</v>
      </c>
      <c r="X186" s="343">
        <f ca="1">VLOOKUP($D186,[2]CurveFetch!$D$8:$S$13000,16,0)*$B186</f>
        <v>15.255770622001421</v>
      </c>
      <c r="Y186" s="141">
        <f ca="1">VLOOKUP($D186,Curves!$N$2:$T$2600,7)*$B186</f>
        <v>7.6278853110007105</v>
      </c>
      <c r="Z186" s="200">
        <f t="shared" ca="1" si="271"/>
        <v>0</v>
      </c>
      <c r="AA186" s="181">
        <f t="shared" ca="1" si="272"/>
        <v>0</v>
      </c>
      <c r="AB186" s="181">
        <f t="shared" ca="1" si="359"/>
        <v>0</v>
      </c>
      <c r="AC186" s="181">
        <f t="shared" ca="1" si="359"/>
        <v>0</v>
      </c>
      <c r="AD186" s="181">
        <f t="shared" ca="1" si="274"/>
        <v>0</v>
      </c>
      <c r="AE186" s="182">
        <f t="shared" ca="1" si="275"/>
        <v>0</v>
      </c>
      <c r="AF186" s="23">
        <f t="shared" ca="1" si="301"/>
        <v>0</v>
      </c>
      <c r="AG186" s="23">
        <f t="shared" ca="1" si="302"/>
        <v>0</v>
      </c>
      <c r="AH186" s="23">
        <f t="shared" ca="1" si="319"/>
        <v>0</v>
      </c>
      <c r="AI186" s="23">
        <f t="shared" ca="1" si="320"/>
        <v>0</v>
      </c>
      <c r="AJ186" s="23">
        <f t="shared" ca="1" si="331"/>
        <v>0</v>
      </c>
      <c r="AK186" s="23">
        <f t="shared" ca="1" si="332"/>
        <v>0</v>
      </c>
      <c r="AL186" s="23">
        <f t="shared" ca="1" si="341"/>
        <v>0</v>
      </c>
      <c r="AM186" s="23">
        <f t="shared" ca="1" si="342"/>
        <v>0</v>
      </c>
      <c r="AN186" s="23">
        <f t="shared" ca="1" si="349"/>
        <v>0</v>
      </c>
      <c r="AO186" s="23">
        <f t="shared" ca="1" si="350"/>
        <v>0</v>
      </c>
      <c r="AP186" s="23">
        <f t="shared" ca="1" si="343"/>
        <v>0</v>
      </c>
      <c r="AQ186" s="23">
        <f t="shared" ca="1" si="344"/>
        <v>0</v>
      </c>
      <c r="AR186" s="23">
        <f t="shared" ca="1" si="353"/>
        <v>0</v>
      </c>
      <c r="AS186" s="23">
        <f t="shared" ca="1" si="354"/>
        <v>0</v>
      </c>
      <c r="AT186" s="23">
        <f t="shared" ca="1" si="374"/>
        <v>0</v>
      </c>
      <c r="AU186" s="23">
        <f t="shared" ca="1" si="375"/>
        <v>0</v>
      </c>
      <c r="AV186" s="228">
        <f t="shared" ca="1" si="279"/>
        <v>0</v>
      </c>
      <c r="AW186" s="26">
        <f t="shared" ca="1" si="280"/>
        <v>0</v>
      </c>
      <c r="AX186" s="228">
        <f t="shared" ca="1" si="281"/>
        <v>0</v>
      </c>
      <c r="AY186" s="23">
        <f t="shared" ca="1" si="295"/>
        <v>0</v>
      </c>
      <c r="AZ186" s="23">
        <f t="shared" ca="1" si="296"/>
        <v>0</v>
      </c>
      <c r="BA186" s="23">
        <f t="shared" ca="1" si="303"/>
        <v>0</v>
      </c>
      <c r="BB186" s="23">
        <f t="shared" ca="1" si="304"/>
        <v>0</v>
      </c>
      <c r="BC186" s="23">
        <f t="shared" ca="1" si="297"/>
        <v>0</v>
      </c>
      <c r="BD186" s="23">
        <f t="shared" ca="1" si="298"/>
        <v>0</v>
      </c>
      <c r="BE186" s="23">
        <f t="shared" ca="1" si="305"/>
        <v>0</v>
      </c>
      <c r="BF186" s="23">
        <f t="shared" ca="1" si="306"/>
        <v>0</v>
      </c>
      <c r="BG186" s="23">
        <f t="shared" ca="1" si="311"/>
        <v>0</v>
      </c>
      <c r="BH186" s="23">
        <f t="shared" ca="1" si="312"/>
        <v>0</v>
      </c>
      <c r="BI186" s="23">
        <f t="shared" ca="1" si="327"/>
        <v>0</v>
      </c>
      <c r="BJ186" s="23">
        <f t="shared" ca="1" si="328"/>
        <v>0</v>
      </c>
      <c r="BK186" s="23">
        <f t="shared" ca="1" si="329"/>
        <v>0</v>
      </c>
      <c r="BL186" s="23">
        <f t="shared" ca="1" si="330"/>
        <v>0</v>
      </c>
      <c r="BM186" s="23">
        <f t="shared" ca="1" si="333"/>
        <v>0</v>
      </c>
      <c r="BN186" s="23">
        <f t="shared" ca="1" si="334"/>
        <v>0</v>
      </c>
      <c r="BO186" s="23">
        <f t="shared" ca="1" si="351"/>
        <v>0</v>
      </c>
      <c r="BP186" s="23">
        <f t="shared" ca="1" si="352"/>
        <v>0</v>
      </c>
      <c r="BQ186" s="23">
        <f t="shared" ca="1" si="362"/>
        <v>0</v>
      </c>
      <c r="BR186" s="23">
        <f t="shared" ca="1" si="363"/>
        <v>0</v>
      </c>
      <c r="BS186" s="23">
        <f t="shared" ca="1" si="378"/>
        <v>0</v>
      </c>
      <c r="BT186" s="23">
        <f t="shared" ca="1" si="379"/>
        <v>0</v>
      </c>
      <c r="BU186" s="23">
        <f t="shared" ca="1" si="380"/>
        <v>0</v>
      </c>
      <c r="BV186" s="23">
        <f t="shared" ca="1" si="381"/>
        <v>0</v>
      </c>
      <c r="BW186" s="389">
        <f t="shared" ca="1" si="282"/>
        <v>0</v>
      </c>
      <c r="BX186" s="224">
        <f t="shared" ca="1" si="283"/>
        <v>0</v>
      </c>
      <c r="BY186" s="93">
        <f t="shared" ca="1" si="284"/>
        <v>0</v>
      </c>
      <c r="BZ186" s="23">
        <f t="shared" ca="1" si="309"/>
        <v>0</v>
      </c>
      <c r="CA186" s="23">
        <f t="shared" ca="1" si="310"/>
        <v>0</v>
      </c>
      <c r="CB186" s="23">
        <f t="shared" ca="1" si="335"/>
        <v>0</v>
      </c>
      <c r="CC186" s="23">
        <f t="shared" ca="1" si="336"/>
        <v>0</v>
      </c>
      <c r="CD186" s="23">
        <f t="shared" ca="1" si="366"/>
        <v>0</v>
      </c>
      <c r="CE186" s="23">
        <f t="shared" ca="1" si="367"/>
        <v>0</v>
      </c>
      <c r="CF186" s="228">
        <f t="shared" ca="1" si="285"/>
        <v>0</v>
      </c>
      <c r="CG186" s="224">
        <f t="shared" ca="1" si="286"/>
        <v>0</v>
      </c>
      <c r="CH186" s="228">
        <f t="shared" ca="1" si="287"/>
        <v>0</v>
      </c>
      <c r="CI186" s="23">
        <f t="shared" ca="1" si="288"/>
        <v>0</v>
      </c>
      <c r="CJ186" s="23">
        <f t="shared" ca="1" si="289"/>
        <v>0</v>
      </c>
      <c r="CK186" s="23">
        <f t="shared" ca="1" si="293"/>
        <v>0</v>
      </c>
      <c r="CL186" s="23">
        <f t="shared" ca="1" si="294"/>
        <v>0</v>
      </c>
      <c r="CM186" s="23">
        <f t="shared" ca="1" si="299"/>
        <v>0</v>
      </c>
      <c r="CN186" s="23">
        <f t="shared" ca="1" si="300"/>
        <v>0</v>
      </c>
      <c r="CO186" s="23">
        <f t="shared" ca="1" si="307"/>
        <v>0</v>
      </c>
      <c r="CP186" s="23">
        <f t="shared" ca="1" si="308"/>
        <v>0</v>
      </c>
      <c r="CQ186" s="23">
        <f t="shared" ca="1" si="313"/>
        <v>0</v>
      </c>
      <c r="CR186" s="23">
        <f t="shared" ca="1" si="314"/>
        <v>0</v>
      </c>
      <c r="CS186" s="23">
        <f t="shared" ca="1" si="315"/>
        <v>0</v>
      </c>
      <c r="CT186" s="23">
        <f t="shared" ca="1" si="316"/>
        <v>0</v>
      </c>
      <c r="CU186" s="23">
        <f t="shared" ca="1" si="321"/>
        <v>0</v>
      </c>
      <c r="CV186" s="23">
        <f t="shared" ca="1" si="322"/>
        <v>0</v>
      </c>
      <c r="CW186" s="23">
        <f t="shared" ca="1" si="360"/>
        <v>0</v>
      </c>
      <c r="CX186" s="23">
        <f t="shared" ca="1" si="361"/>
        <v>0</v>
      </c>
      <c r="CY186" s="23">
        <f t="shared" ca="1" si="323"/>
        <v>0</v>
      </c>
      <c r="CZ186" s="23">
        <f t="shared" ca="1" si="324"/>
        <v>0</v>
      </c>
      <c r="DA186" s="23">
        <f t="shared" ca="1" si="337"/>
        <v>0</v>
      </c>
      <c r="DB186" s="23">
        <f t="shared" ca="1" si="338"/>
        <v>0</v>
      </c>
      <c r="DC186" s="23"/>
      <c r="DD186" s="23"/>
      <c r="DE186" s="23">
        <f t="shared" ca="1" si="339"/>
        <v>0</v>
      </c>
      <c r="DF186" s="23">
        <f t="shared" ca="1" si="340"/>
        <v>0</v>
      </c>
      <c r="DG186" s="23">
        <f t="shared" ca="1" si="345"/>
        <v>0</v>
      </c>
      <c r="DH186" s="23">
        <f t="shared" ca="1" si="346"/>
        <v>0</v>
      </c>
      <c r="DI186" s="23">
        <f t="shared" ca="1" si="355"/>
        <v>0</v>
      </c>
      <c r="DJ186" s="23">
        <f t="shared" ca="1" si="356"/>
        <v>0</v>
      </c>
      <c r="DK186" s="23">
        <f t="shared" ca="1" si="364"/>
        <v>0</v>
      </c>
      <c r="DL186" s="23">
        <f t="shared" ca="1" si="365"/>
        <v>0</v>
      </c>
      <c r="DM186" s="23">
        <f t="shared" ca="1" si="368"/>
        <v>0</v>
      </c>
      <c r="DN186" s="23">
        <f t="shared" ca="1" si="369"/>
        <v>0</v>
      </c>
      <c r="DO186" s="23">
        <f t="shared" ca="1" si="370"/>
        <v>0</v>
      </c>
      <c r="DP186" s="23">
        <f t="shared" ca="1" si="371"/>
        <v>0</v>
      </c>
      <c r="DQ186" s="23">
        <f t="shared" ca="1" si="384"/>
        <v>0</v>
      </c>
      <c r="DR186" s="23">
        <f t="shared" ca="1" si="385"/>
        <v>0</v>
      </c>
      <c r="DS186" s="228">
        <f t="shared" ca="1" si="290"/>
        <v>0</v>
      </c>
      <c r="DT186" s="93">
        <f t="shared" ca="1" si="291"/>
        <v>0</v>
      </c>
      <c r="DU186" s="228">
        <f t="shared" ca="1" si="292"/>
        <v>0</v>
      </c>
      <c r="DZ186" s="23">
        <f t="shared" ca="1" si="317"/>
        <v>0</v>
      </c>
      <c r="EA186" s="23">
        <f t="shared" ca="1" si="318"/>
        <v>0</v>
      </c>
      <c r="EB186" s="23">
        <f t="shared" ca="1" si="325"/>
        <v>0</v>
      </c>
      <c r="EC186" s="23">
        <f t="shared" ca="1" si="326"/>
        <v>0</v>
      </c>
      <c r="ED186" s="23">
        <f t="shared" ca="1" si="347"/>
        <v>0</v>
      </c>
      <c r="EE186" s="23">
        <f t="shared" ca="1" si="348"/>
        <v>0</v>
      </c>
      <c r="EF186" s="23">
        <f t="shared" ca="1" si="376"/>
        <v>0</v>
      </c>
      <c r="EG186" s="23">
        <f t="shared" ca="1" si="377"/>
        <v>0</v>
      </c>
      <c r="EH186" s="23">
        <f t="shared" ca="1" si="357"/>
        <v>0</v>
      </c>
      <c r="EI186" s="23">
        <f t="shared" ca="1" si="358"/>
        <v>0</v>
      </c>
      <c r="EJ186" s="23">
        <f t="shared" ca="1" si="372"/>
        <v>0</v>
      </c>
      <c r="EK186" s="23">
        <f t="shared" ca="1" si="373"/>
        <v>0</v>
      </c>
      <c r="EL186" s="23">
        <f t="shared" ca="1" si="382"/>
        <v>0</v>
      </c>
      <c r="EM186" s="23">
        <f t="shared" ca="1" si="383"/>
        <v>0</v>
      </c>
      <c r="EN186" s="228">
        <f t="shared" ca="1" si="276"/>
        <v>0</v>
      </c>
      <c r="EO186" s="93">
        <f t="shared" ca="1" si="277"/>
        <v>0</v>
      </c>
      <c r="EP186" s="93">
        <f t="shared" ca="1" si="278"/>
        <v>0</v>
      </c>
    </row>
    <row r="187" spans="1:146" x14ac:dyDescent="0.2">
      <c r="A187" s="172">
        <f ca="1">VLOOKUP($D187,Curves!$A$2:$I$1700,9)</f>
        <v>6.2214782604374998E-2</v>
      </c>
      <c r="B187" s="86">
        <f t="shared" ca="1" si="261"/>
        <v>0.40178827512919296</v>
      </c>
      <c r="C187" s="86">
        <f t="shared" si="262"/>
        <v>31</v>
      </c>
      <c r="D187" s="139">
        <v>42339</v>
      </c>
      <c r="E187" s="173">
        <f ca="1">VLOOKUP($D187,Curves!$A$2:$H$1700,2)*$B187</f>
        <v>1.9972895156672184</v>
      </c>
      <c r="F187" s="172">
        <f ca="1">VLOOKUP($D187,Curves!$A$2:$H$1700,3)*$B187</f>
        <v>4.8214593015503154E-2</v>
      </c>
      <c r="G187" s="172">
        <f ca="1">VLOOKUP($D187,Curves!$A$2:$H$1700,7)*$B187</f>
        <v>-7.6339772274546663E-2</v>
      </c>
      <c r="H187" s="172">
        <f ca="1">VLOOKUP($D187,Curves!$A$2:$H$1700,5)*$B187</f>
        <v>0</v>
      </c>
      <c r="I187" s="172">
        <f ca="1">VLOOKUP($D187,Curves!$A$2:$H$1700,4)*$B187</f>
        <v>0</v>
      </c>
      <c r="J187" s="174">
        <f ca="1">VLOOKUP($D187,Curves!$A$2:$H$1700,8)*$B187</f>
        <v>0</v>
      </c>
      <c r="K187" s="172">
        <f t="shared" ca="1" si="263"/>
        <v>16.979671367504139</v>
      </c>
      <c r="L187" s="140">
        <f ca="1">VLOOKUP($D187,Curves!$N$2:$T$2600,2)*$B187</f>
        <v>9.1467502621435912</v>
      </c>
      <c r="M187" s="141">
        <f ca="1">VLOOKUP($D187,Curves!$N$2:$T$2600,3)*$B187</f>
        <v>4.5733751310717956</v>
      </c>
      <c r="N187" s="181">
        <f t="shared" ca="1" si="264"/>
        <v>0</v>
      </c>
      <c r="O187" s="182">
        <f t="shared" ca="1" si="265"/>
        <v>0</v>
      </c>
      <c r="P187" s="173">
        <f t="shared" ca="1" si="260"/>
        <v>16.979671367504139</v>
      </c>
      <c r="Q187" s="140">
        <f ca="1">VLOOKUP($D187,Curves!$N$2:$T$2600,4)*$B187</f>
        <v>9.1467502621435912</v>
      </c>
      <c r="R187" s="141">
        <f ca="1">VLOOKUP($D187,Curves!$N$2:$T$2600,5)*$B187</f>
        <v>4.5733751310717956</v>
      </c>
      <c r="S187" s="181">
        <f t="shared" ca="1" si="266"/>
        <v>0</v>
      </c>
      <c r="T187" s="182">
        <f t="shared" ca="1" si="267"/>
        <v>0</v>
      </c>
      <c r="U187" s="151">
        <f t="shared" ca="1" si="268"/>
        <v>16.407123075445035</v>
      </c>
      <c r="V187" s="151">
        <f t="shared" ca="1" si="269"/>
        <v>16.979671367504139</v>
      </c>
      <c r="W187" s="151">
        <f t="shared" ca="1" si="270"/>
        <v>16.979671367504139</v>
      </c>
      <c r="X187" s="343">
        <f ca="1">VLOOKUP($D187,[2]CurveFetch!$D$8:$S$13000,16,0)*$B187</f>
        <v>9.1467502621435912</v>
      </c>
      <c r="Y187" s="141">
        <f ca="1">VLOOKUP($D187,Curves!$N$2:$T$2600,7)*$B187</f>
        <v>4.5733751310717956</v>
      </c>
      <c r="Z187" s="200">
        <f t="shared" ca="1" si="271"/>
        <v>0</v>
      </c>
      <c r="AA187" s="181">
        <f t="shared" ca="1" si="272"/>
        <v>0</v>
      </c>
      <c r="AB187" s="181">
        <f t="shared" ca="1" si="359"/>
        <v>0</v>
      </c>
      <c r="AC187" s="181">
        <f t="shared" ca="1" si="359"/>
        <v>0</v>
      </c>
      <c r="AD187" s="181">
        <f t="shared" ca="1" si="274"/>
        <v>0</v>
      </c>
      <c r="AE187" s="182">
        <f t="shared" ca="1" si="275"/>
        <v>0</v>
      </c>
      <c r="AF187" s="23">
        <f t="shared" ca="1" si="301"/>
        <v>0</v>
      </c>
      <c r="AG187" s="23">
        <f t="shared" ca="1" si="302"/>
        <v>0</v>
      </c>
      <c r="AH187" s="23">
        <f t="shared" ca="1" si="319"/>
        <v>0</v>
      </c>
      <c r="AI187" s="23">
        <f t="shared" ca="1" si="320"/>
        <v>0</v>
      </c>
      <c r="AJ187" s="23">
        <f t="shared" ca="1" si="331"/>
        <v>0</v>
      </c>
      <c r="AK187" s="23">
        <f t="shared" ca="1" si="332"/>
        <v>0</v>
      </c>
      <c r="AL187" s="23">
        <f t="shared" ca="1" si="341"/>
        <v>0</v>
      </c>
      <c r="AM187" s="23">
        <f t="shared" ca="1" si="342"/>
        <v>0</v>
      </c>
      <c r="AN187" s="23">
        <f t="shared" ca="1" si="349"/>
        <v>0</v>
      </c>
      <c r="AO187" s="23">
        <f t="shared" ca="1" si="350"/>
        <v>0</v>
      </c>
      <c r="AP187" s="23">
        <f t="shared" ca="1" si="343"/>
        <v>0</v>
      </c>
      <c r="AQ187" s="23">
        <f t="shared" ca="1" si="344"/>
        <v>0</v>
      </c>
      <c r="AR187" s="23">
        <f t="shared" ca="1" si="353"/>
        <v>0</v>
      </c>
      <c r="AS187" s="23">
        <f t="shared" ca="1" si="354"/>
        <v>0</v>
      </c>
      <c r="AT187" s="23">
        <f t="shared" ca="1" si="374"/>
        <v>0</v>
      </c>
      <c r="AU187" s="23">
        <f t="shared" ca="1" si="375"/>
        <v>0</v>
      </c>
      <c r="AV187" s="228">
        <f t="shared" ca="1" si="279"/>
        <v>0</v>
      </c>
      <c r="AW187" s="26">
        <f t="shared" ca="1" si="280"/>
        <v>0</v>
      </c>
      <c r="AX187" s="228">
        <f t="shared" ca="1" si="281"/>
        <v>0</v>
      </c>
      <c r="AY187" s="23">
        <f t="shared" ca="1" si="295"/>
        <v>0</v>
      </c>
      <c r="AZ187" s="23">
        <f t="shared" ca="1" si="296"/>
        <v>0</v>
      </c>
      <c r="BA187" s="23">
        <f t="shared" ca="1" si="303"/>
        <v>0</v>
      </c>
      <c r="BB187" s="23">
        <f t="shared" ca="1" si="304"/>
        <v>0</v>
      </c>
      <c r="BC187" s="23">
        <f t="shared" ca="1" si="297"/>
        <v>0</v>
      </c>
      <c r="BD187" s="23">
        <f t="shared" ca="1" si="298"/>
        <v>0</v>
      </c>
      <c r="BE187" s="23">
        <f t="shared" ca="1" si="305"/>
        <v>0</v>
      </c>
      <c r="BF187" s="23">
        <f t="shared" ca="1" si="306"/>
        <v>0</v>
      </c>
      <c r="BG187" s="23">
        <f t="shared" ca="1" si="311"/>
        <v>0</v>
      </c>
      <c r="BH187" s="23">
        <f t="shared" ca="1" si="312"/>
        <v>0</v>
      </c>
      <c r="BI187" s="23">
        <f t="shared" ca="1" si="327"/>
        <v>0</v>
      </c>
      <c r="BJ187" s="23">
        <f t="shared" ca="1" si="328"/>
        <v>0</v>
      </c>
      <c r="BK187" s="23">
        <f t="shared" ca="1" si="329"/>
        <v>0</v>
      </c>
      <c r="BL187" s="23">
        <f t="shared" ca="1" si="330"/>
        <v>0</v>
      </c>
      <c r="BM187" s="23">
        <f t="shared" ca="1" si="333"/>
        <v>0</v>
      </c>
      <c r="BN187" s="23">
        <f t="shared" ca="1" si="334"/>
        <v>0</v>
      </c>
      <c r="BO187" s="23">
        <f t="shared" ca="1" si="351"/>
        <v>0</v>
      </c>
      <c r="BP187" s="23">
        <f t="shared" ca="1" si="352"/>
        <v>0</v>
      </c>
      <c r="BQ187" s="23">
        <f t="shared" ca="1" si="362"/>
        <v>0</v>
      </c>
      <c r="BR187" s="23">
        <f t="shared" ca="1" si="363"/>
        <v>0</v>
      </c>
      <c r="BS187" s="23">
        <f t="shared" ca="1" si="378"/>
        <v>0</v>
      </c>
      <c r="BT187" s="23">
        <f t="shared" ca="1" si="379"/>
        <v>0</v>
      </c>
      <c r="BU187" s="23">
        <f t="shared" ca="1" si="380"/>
        <v>0</v>
      </c>
      <c r="BV187" s="23">
        <f t="shared" ca="1" si="381"/>
        <v>0</v>
      </c>
      <c r="BW187" s="389">
        <f t="shared" ca="1" si="282"/>
        <v>0</v>
      </c>
      <c r="BX187" s="224">
        <f t="shared" ca="1" si="283"/>
        <v>0</v>
      </c>
      <c r="BY187" s="93">
        <f t="shared" ca="1" si="284"/>
        <v>0</v>
      </c>
      <c r="BZ187" s="23">
        <f t="shared" ca="1" si="309"/>
        <v>0</v>
      </c>
      <c r="CA187" s="23">
        <f t="shared" ca="1" si="310"/>
        <v>0</v>
      </c>
      <c r="CB187" s="23">
        <f t="shared" ca="1" si="335"/>
        <v>0</v>
      </c>
      <c r="CC187" s="23">
        <f t="shared" ca="1" si="336"/>
        <v>0</v>
      </c>
      <c r="CD187" s="23">
        <f t="shared" ca="1" si="366"/>
        <v>0</v>
      </c>
      <c r="CE187" s="23">
        <f t="shared" ca="1" si="367"/>
        <v>0</v>
      </c>
      <c r="CF187" s="228">
        <f t="shared" ca="1" si="285"/>
        <v>0</v>
      </c>
      <c r="CG187" s="224">
        <f t="shared" ca="1" si="286"/>
        <v>0</v>
      </c>
      <c r="CH187" s="228">
        <f t="shared" ca="1" si="287"/>
        <v>0</v>
      </c>
      <c r="CI187" s="23">
        <f t="shared" ca="1" si="288"/>
        <v>0</v>
      </c>
      <c r="CJ187" s="23">
        <f t="shared" ca="1" si="289"/>
        <v>0</v>
      </c>
      <c r="CK187" s="23">
        <f t="shared" ca="1" si="293"/>
        <v>0</v>
      </c>
      <c r="CL187" s="23">
        <f t="shared" ca="1" si="294"/>
        <v>0</v>
      </c>
      <c r="CM187" s="23">
        <f t="shared" ca="1" si="299"/>
        <v>0</v>
      </c>
      <c r="CN187" s="23">
        <f t="shared" ca="1" si="300"/>
        <v>0</v>
      </c>
      <c r="CO187" s="23">
        <f t="shared" ca="1" si="307"/>
        <v>0</v>
      </c>
      <c r="CP187" s="23">
        <f t="shared" ca="1" si="308"/>
        <v>0</v>
      </c>
      <c r="CQ187" s="23">
        <f t="shared" ca="1" si="313"/>
        <v>0</v>
      </c>
      <c r="CR187" s="23">
        <f t="shared" ca="1" si="314"/>
        <v>0</v>
      </c>
      <c r="CS187" s="23">
        <f t="shared" ca="1" si="315"/>
        <v>0</v>
      </c>
      <c r="CT187" s="23">
        <f t="shared" ca="1" si="316"/>
        <v>0</v>
      </c>
      <c r="CU187" s="23">
        <f t="shared" ca="1" si="321"/>
        <v>0</v>
      </c>
      <c r="CV187" s="23">
        <f t="shared" ca="1" si="322"/>
        <v>0</v>
      </c>
      <c r="CW187" s="23">
        <f t="shared" ca="1" si="360"/>
        <v>0</v>
      </c>
      <c r="CX187" s="23">
        <f t="shared" ca="1" si="361"/>
        <v>0</v>
      </c>
      <c r="CY187" s="23">
        <f t="shared" ca="1" si="323"/>
        <v>0</v>
      </c>
      <c r="CZ187" s="23">
        <f t="shared" ca="1" si="324"/>
        <v>0</v>
      </c>
      <c r="DA187" s="23">
        <f t="shared" ca="1" si="337"/>
        <v>0</v>
      </c>
      <c r="DB187" s="23">
        <f t="shared" ca="1" si="338"/>
        <v>0</v>
      </c>
      <c r="DC187" s="23"/>
      <c r="DD187" s="23"/>
      <c r="DE187" s="23">
        <f t="shared" ca="1" si="339"/>
        <v>0</v>
      </c>
      <c r="DF187" s="23">
        <f t="shared" ca="1" si="340"/>
        <v>0</v>
      </c>
      <c r="DG187" s="23">
        <f t="shared" ca="1" si="345"/>
        <v>0</v>
      </c>
      <c r="DH187" s="23">
        <f t="shared" ca="1" si="346"/>
        <v>0</v>
      </c>
      <c r="DI187" s="23">
        <f t="shared" ca="1" si="355"/>
        <v>0</v>
      </c>
      <c r="DJ187" s="23">
        <f t="shared" ca="1" si="356"/>
        <v>0</v>
      </c>
      <c r="DK187" s="23">
        <f t="shared" ca="1" si="364"/>
        <v>0</v>
      </c>
      <c r="DL187" s="23">
        <f t="shared" ca="1" si="365"/>
        <v>0</v>
      </c>
      <c r="DM187" s="23">
        <f t="shared" ca="1" si="368"/>
        <v>0</v>
      </c>
      <c r="DN187" s="23">
        <f t="shared" ca="1" si="369"/>
        <v>0</v>
      </c>
      <c r="DO187" s="23">
        <f t="shared" ca="1" si="370"/>
        <v>0</v>
      </c>
      <c r="DP187" s="23">
        <f t="shared" ca="1" si="371"/>
        <v>0</v>
      </c>
      <c r="DQ187" s="23">
        <f t="shared" ca="1" si="384"/>
        <v>0</v>
      </c>
      <c r="DR187" s="23">
        <f t="shared" ca="1" si="385"/>
        <v>0</v>
      </c>
      <c r="DS187" s="228">
        <f t="shared" ca="1" si="290"/>
        <v>0</v>
      </c>
      <c r="DT187" s="93">
        <f t="shared" ca="1" si="291"/>
        <v>0</v>
      </c>
      <c r="DU187" s="228">
        <f t="shared" ca="1" si="292"/>
        <v>0</v>
      </c>
      <c r="DZ187" s="23">
        <f t="shared" ca="1" si="317"/>
        <v>0</v>
      </c>
      <c r="EA187" s="23">
        <f t="shared" ca="1" si="318"/>
        <v>0</v>
      </c>
      <c r="EB187" s="23">
        <f t="shared" ca="1" si="325"/>
        <v>0</v>
      </c>
      <c r="EC187" s="23">
        <f t="shared" ca="1" si="326"/>
        <v>0</v>
      </c>
      <c r="ED187" s="23">
        <f t="shared" ca="1" si="347"/>
        <v>0</v>
      </c>
      <c r="EE187" s="23">
        <f t="shared" ca="1" si="348"/>
        <v>0</v>
      </c>
      <c r="EF187" s="23">
        <f t="shared" ca="1" si="376"/>
        <v>0</v>
      </c>
      <c r="EG187" s="23">
        <f t="shared" ca="1" si="377"/>
        <v>0</v>
      </c>
      <c r="EH187" s="23">
        <f t="shared" ca="1" si="357"/>
        <v>0</v>
      </c>
      <c r="EI187" s="23">
        <f t="shared" ca="1" si="358"/>
        <v>0</v>
      </c>
      <c r="EJ187" s="23">
        <f t="shared" ca="1" si="372"/>
        <v>0</v>
      </c>
      <c r="EK187" s="23">
        <f t="shared" ca="1" si="373"/>
        <v>0</v>
      </c>
      <c r="EL187" s="23">
        <f t="shared" ca="1" si="382"/>
        <v>0</v>
      </c>
      <c r="EM187" s="23">
        <f t="shared" ca="1" si="383"/>
        <v>0</v>
      </c>
      <c r="EN187" s="228">
        <f t="shared" ca="1" si="276"/>
        <v>0</v>
      </c>
      <c r="EO187" s="93">
        <f t="shared" ca="1" si="277"/>
        <v>0</v>
      </c>
      <c r="EP187" s="93">
        <f t="shared" ca="1" si="278"/>
        <v>0</v>
      </c>
    </row>
    <row r="188" spans="1:146" x14ac:dyDescent="0.2">
      <c r="A188" s="172">
        <f ca="1">VLOOKUP($D188,Curves!$A$2:$I$1700,9)</f>
        <v>6.2241437384693003E-2</v>
      </c>
      <c r="B188" s="86">
        <f t="shared" ca="1" si="261"/>
        <v>0.39954980752814173</v>
      </c>
      <c r="C188" s="86">
        <f t="shared" si="262"/>
        <v>31</v>
      </c>
      <c r="D188" s="139">
        <v>42370</v>
      </c>
      <c r="E188" s="173">
        <f ca="1">VLOOKUP($D188,Curves!$A$2:$H$1700,2)*$B188</f>
        <v>2.0536860106946482</v>
      </c>
      <c r="F188" s="172">
        <f ca="1">VLOOKUP($D188,Curves!$A$2:$H$1700,3)*$B188</f>
        <v>4.7945976903377006E-2</v>
      </c>
      <c r="G188" s="172">
        <f ca="1">VLOOKUP($D188,Curves!$A$2:$H$1700,7)*$B188</f>
        <v>-7.5914463430346926E-2</v>
      </c>
      <c r="H188" s="172">
        <f ca="1">VLOOKUP($D188,Curves!$A$2:$H$1700,5)*$B188</f>
        <v>0</v>
      </c>
      <c r="I188" s="172">
        <f ca="1">VLOOKUP($D188,Curves!$A$2:$H$1700,4)*$B188</f>
        <v>0</v>
      </c>
      <c r="J188" s="174">
        <f ca="1">VLOOKUP($D188,Curves!$A$2:$H$1700,8)*$B188</f>
        <v>0</v>
      </c>
      <c r="K188" s="172">
        <f t="shared" ca="1" si="263"/>
        <v>17.402645080209862</v>
      </c>
      <c r="L188" s="140">
        <f ca="1">VLOOKUP($D188,Curves!$N$2:$T$2600,2)*$B188</f>
        <v>21.694355899355511</v>
      </c>
      <c r="M188" s="141">
        <f ca="1">VLOOKUP($D188,Curves!$N$2:$T$2600,3)*$B188</f>
        <v>10.847177949677755</v>
      </c>
      <c r="N188" s="181">
        <f t="shared" ca="1" si="264"/>
        <v>1</v>
      </c>
      <c r="O188" s="182">
        <f t="shared" ca="1" si="265"/>
        <v>0</v>
      </c>
      <c r="P188" s="173">
        <f t="shared" ca="1" si="260"/>
        <v>17.402645080209862</v>
      </c>
      <c r="Q188" s="140">
        <f ca="1">VLOOKUP($D188,Curves!$N$2:$T$2600,4)*$B188</f>
        <v>21.694355899355511</v>
      </c>
      <c r="R188" s="141">
        <f ca="1">VLOOKUP($D188,Curves!$N$2:$T$2600,5)*$B188</f>
        <v>10.847177949677755</v>
      </c>
      <c r="S188" s="181">
        <f t="shared" ca="1" si="266"/>
        <v>1</v>
      </c>
      <c r="T188" s="182">
        <f t="shared" ca="1" si="267"/>
        <v>0</v>
      </c>
      <c r="U188" s="151">
        <f t="shared" ca="1" si="268"/>
        <v>16.833286604482261</v>
      </c>
      <c r="V188" s="151">
        <f t="shared" ca="1" si="269"/>
        <v>17.402645080209862</v>
      </c>
      <c r="W188" s="151">
        <f t="shared" ca="1" si="270"/>
        <v>17.402645080209862</v>
      </c>
      <c r="X188" s="343">
        <f ca="1">VLOOKUP($D188,[2]CurveFetch!$D$8:$S$13000,16,0)*$B188</f>
        <v>21.694355899355511</v>
      </c>
      <c r="Y188" s="141">
        <f ca="1">VLOOKUP($D188,Curves!$N$2:$T$2600,7)*$B188</f>
        <v>10.847177949677755</v>
      </c>
      <c r="Z188" s="200">
        <f t="shared" ca="1" si="271"/>
        <v>1</v>
      </c>
      <c r="AA188" s="181">
        <f t="shared" ca="1" si="272"/>
        <v>0</v>
      </c>
      <c r="AB188" s="181">
        <f t="shared" ca="1" si="359"/>
        <v>1</v>
      </c>
      <c r="AC188" s="181">
        <f t="shared" ca="1" si="359"/>
        <v>1</v>
      </c>
      <c r="AD188" s="181">
        <f t="shared" ca="1" si="274"/>
        <v>1</v>
      </c>
      <c r="AE188" s="182">
        <f t="shared" ca="1" si="275"/>
        <v>0</v>
      </c>
      <c r="AF188" s="23">
        <f t="shared" ca="1" si="301"/>
        <v>5880</v>
      </c>
      <c r="AG188" s="23">
        <f t="shared" ca="1" si="302"/>
        <v>0</v>
      </c>
      <c r="AH188" s="23">
        <f t="shared" ca="1" si="319"/>
        <v>48000</v>
      </c>
      <c r="AI188" s="23">
        <f t="shared" ca="1" si="320"/>
        <v>0</v>
      </c>
      <c r="AJ188" s="23">
        <f t="shared" ca="1" si="331"/>
        <v>54000</v>
      </c>
      <c r="AK188" s="23">
        <f t="shared" ca="1" si="332"/>
        <v>0</v>
      </c>
      <c r="AL188" s="23">
        <f t="shared" ca="1" si="341"/>
        <v>60000</v>
      </c>
      <c r="AM188" s="23">
        <f t="shared" ca="1" si="342"/>
        <v>0</v>
      </c>
      <c r="AN188" s="23">
        <f t="shared" ca="1" si="349"/>
        <v>60000</v>
      </c>
      <c r="AO188" s="23">
        <f t="shared" ca="1" si="350"/>
        <v>0</v>
      </c>
      <c r="AP188" s="23">
        <f t="shared" ca="1" si="343"/>
        <v>86400</v>
      </c>
      <c r="AQ188" s="23">
        <f t="shared" ca="1" si="344"/>
        <v>0</v>
      </c>
      <c r="AR188" s="23">
        <f t="shared" ca="1" si="353"/>
        <v>61200</v>
      </c>
      <c r="AS188" s="23">
        <f t="shared" ca="1" si="354"/>
        <v>0</v>
      </c>
      <c r="AT188" s="23">
        <f t="shared" ca="1" si="374"/>
        <v>132000</v>
      </c>
      <c r="AU188" s="23">
        <f t="shared" ca="1" si="375"/>
        <v>0</v>
      </c>
      <c r="AV188" s="228">
        <f t="shared" ca="1" si="279"/>
        <v>152280</v>
      </c>
      <c r="AW188" s="26">
        <f t="shared" ca="1" si="280"/>
        <v>447480</v>
      </c>
      <c r="AX188" s="228">
        <f t="shared" ca="1" si="281"/>
        <v>507480</v>
      </c>
      <c r="AY188" s="23">
        <f t="shared" ca="1" si="295"/>
        <v>62400</v>
      </c>
      <c r="AZ188" s="23">
        <f t="shared" ca="1" si="296"/>
        <v>0</v>
      </c>
      <c r="BA188" s="23">
        <f t="shared" ca="1" si="303"/>
        <v>60000</v>
      </c>
      <c r="BB188" s="23">
        <f t="shared" ca="1" si="304"/>
        <v>0</v>
      </c>
      <c r="BC188" s="23">
        <f t="shared" ca="1" si="297"/>
        <v>10560</v>
      </c>
      <c r="BD188" s="23">
        <f t="shared" ca="1" si="298"/>
        <v>0</v>
      </c>
      <c r="BE188" s="23">
        <f t="shared" ca="1" si="305"/>
        <v>6120</v>
      </c>
      <c r="BF188" s="23">
        <f t="shared" ca="1" si="306"/>
        <v>0</v>
      </c>
      <c r="BG188" s="23">
        <f t="shared" ca="1" si="311"/>
        <v>20400</v>
      </c>
      <c r="BH188" s="23">
        <f t="shared" ca="1" si="312"/>
        <v>0</v>
      </c>
      <c r="BI188" s="23">
        <f t="shared" ca="1" si="327"/>
        <v>105600</v>
      </c>
      <c r="BJ188" s="23">
        <f t="shared" ca="1" si="328"/>
        <v>0</v>
      </c>
      <c r="BK188" s="23">
        <f t="shared" ca="1" si="329"/>
        <v>127200</v>
      </c>
      <c r="BL188" s="23">
        <f t="shared" ca="1" si="330"/>
        <v>0</v>
      </c>
      <c r="BM188" s="23">
        <f t="shared" ca="1" si="333"/>
        <v>60000</v>
      </c>
      <c r="BN188" s="23">
        <f t="shared" ca="1" si="334"/>
        <v>0</v>
      </c>
      <c r="BO188" s="23">
        <f t="shared" ca="1" si="351"/>
        <v>63600</v>
      </c>
      <c r="BP188" s="23">
        <f t="shared" ca="1" si="352"/>
        <v>0</v>
      </c>
      <c r="BQ188" s="23">
        <f t="shared" ca="1" si="362"/>
        <v>62400</v>
      </c>
      <c r="BR188" s="23">
        <f t="shared" ca="1" si="363"/>
        <v>0</v>
      </c>
      <c r="BS188" s="23">
        <f t="shared" ca="1" si="378"/>
        <v>132000</v>
      </c>
      <c r="BT188" s="23">
        <f t="shared" ca="1" si="379"/>
        <v>0</v>
      </c>
      <c r="BU188" s="23">
        <f t="shared" ca="1" si="380"/>
        <v>120000</v>
      </c>
      <c r="BV188" s="23">
        <f t="shared" ca="1" si="381"/>
        <v>0</v>
      </c>
      <c r="BW188" s="389">
        <f t="shared" ca="1" si="282"/>
        <v>371880</v>
      </c>
      <c r="BX188" s="224">
        <f t="shared" ca="1" si="283"/>
        <v>623880</v>
      </c>
      <c r="BY188" s="93">
        <f t="shared" ca="1" si="284"/>
        <v>830280</v>
      </c>
      <c r="BZ188" s="23">
        <f t="shared" ca="1" si="309"/>
        <v>125760</v>
      </c>
      <c r="CA188" s="23">
        <f t="shared" ca="1" si="310"/>
        <v>0</v>
      </c>
      <c r="CB188" s="23">
        <f t="shared" ca="1" si="335"/>
        <v>115200</v>
      </c>
      <c r="CC188" s="23">
        <f t="shared" ca="1" si="336"/>
        <v>0</v>
      </c>
      <c r="CD188" s="23">
        <f t="shared" ca="1" si="366"/>
        <v>120000</v>
      </c>
      <c r="CE188" s="23">
        <f t="shared" ca="1" si="367"/>
        <v>0</v>
      </c>
      <c r="CF188" s="228">
        <f t="shared" ca="1" si="285"/>
        <v>125760</v>
      </c>
      <c r="CG188" s="224">
        <f t="shared" ca="1" si="286"/>
        <v>240960</v>
      </c>
      <c r="CH188" s="228">
        <f t="shared" ca="1" si="287"/>
        <v>360960</v>
      </c>
      <c r="CI188" s="23">
        <f t="shared" ca="1" si="288"/>
        <v>65400</v>
      </c>
      <c r="CJ188" s="23">
        <f t="shared" ca="1" si="289"/>
        <v>32700</v>
      </c>
      <c r="CK188" s="23">
        <f t="shared" ca="1" si="293"/>
        <v>62400</v>
      </c>
      <c r="CL188" s="23">
        <f t="shared" ca="1" si="294"/>
        <v>31200</v>
      </c>
      <c r="CM188" s="23">
        <f t="shared" ca="1" si="299"/>
        <v>60000</v>
      </c>
      <c r="CN188" s="23">
        <f t="shared" ca="1" si="300"/>
        <v>30000</v>
      </c>
      <c r="CO188" s="23">
        <f t="shared" ca="1" si="307"/>
        <v>8400</v>
      </c>
      <c r="CP188" s="23">
        <f t="shared" ca="1" si="308"/>
        <v>4200</v>
      </c>
      <c r="CQ188" s="23">
        <f t="shared" ca="1" si="313"/>
        <v>27000</v>
      </c>
      <c r="CR188" s="23">
        <f t="shared" ca="1" si="314"/>
        <v>13500</v>
      </c>
      <c r="CS188" s="23">
        <f t="shared" ca="1" si="315"/>
        <v>15600</v>
      </c>
      <c r="CT188" s="23">
        <f t="shared" ca="1" si="316"/>
        <v>7800</v>
      </c>
      <c r="CU188" s="23">
        <f t="shared" ca="1" si="321"/>
        <v>42000</v>
      </c>
      <c r="CV188" s="23">
        <f t="shared" ca="1" si="322"/>
        <v>21000</v>
      </c>
      <c r="CW188" s="23">
        <f t="shared" ca="1" si="360"/>
        <v>63600</v>
      </c>
      <c r="CX188" s="23">
        <f t="shared" ca="1" si="361"/>
        <v>31800</v>
      </c>
      <c r="CY188" s="23">
        <f t="shared" ca="1" si="323"/>
        <v>72000</v>
      </c>
      <c r="CZ188" s="23">
        <f t="shared" ca="1" si="324"/>
        <v>36000</v>
      </c>
      <c r="DA188" s="23">
        <f t="shared" ca="1" si="337"/>
        <v>99000</v>
      </c>
      <c r="DB188" s="23">
        <f t="shared" ca="1" si="338"/>
        <v>49500</v>
      </c>
      <c r="DC188" s="23"/>
      <c r="DD188" s="23"/>
      <c r="DE188" s="23">
        <f t="shared" ca="1" si="339"/>
        <v>240000</v>
      </c>
      <c r="DF188" s="23">
        <f t="shared" ca="1" si="340"/>
        <v>120000</v>
      </c>
      <c r="DG188" s="23">
        <f t="shared" ca="1" si="345"/>
        <v>120000</v>
      </c>
      <c r="DH188" s="23">
        <f t="shared" ca="1" si="346"/>
        <v>60000</v>
      </c>
      <c r="DI188" s="23">
        <f t="shared" ca="1" si="355"/>
        <v>127200</v>
      </c>
      <c r="DJ188" s="23">
        <f t="shared" ca="1" si="356"/>
        <v>63600</v>
      </c>
      <c r="DK188" s="23">
        <f t="shared" ca="1" si="364"/>
        <v>63600</v>
      </c>
      <c r="DL188" s="23">
        <f t="shared" ca="1" si="365"/>
        <v>31800</v>
      </c>
      <c r="DM188" s="23">
        <f t="shared" ca="1" si="368"/>
        <v>150000</v>
      </c>
      <c r="DN188" s="23">
        <f t="shared" ca="1" si="369"/>
        <v>75000</v>
      </c>
      <c r="DO188" s="23">
        <f t="shared" ca="1" si="370"/>
        <v>66000</v>
      </c>
      <c r="DP188" s="23">
        <f t="shared" ca="1" si="371"/>
        <v>33000</v>
      </c>
      <c r="DQ188" s="23">
        <f t="shared" ca="1" si="384"/>
        <v>129600</v>
      </c>
      <c r="DR188" s="23">
        <f t="shared" ca="1" si="385"/>
        <v>64800</v>
      </c>
      <c r="DS188" s="228">
        <f t="shared" ca="1" si="290"/>
        <v>610200</v>
      </c>
      <c r="DT188" s="93">
        <f t="shared" ca="1" si="291"/>
        <v>1450800</v>
      </c>
      <c r="DU188" s="228">
        <f t="shared" ca="1" si="292"/>
        <v>2117700</v>
      </c>
      <c r="DZ188" s="23">
        <f t="shared" ca="1" si="317"/>
        <v>60000</v>
      </c>
      <c r="EA188" s="23">
        <f t="shared" ca="1" si="318"/>
        <v>30000</v>
      </c>
      <c r="EB188" s="23">
        <f t="shared" ca="1" si="325"/>
        <v>26400</v>
      </c>
      <c r="EC188" s="23">
        <f t="shared" ca="1" si="326"/>
        <v>13200</v>
      </c>
      <c r="ED188" s="23">
        <f t="shared" ca="1" si="347"/>
        <v>120000</v>
      </c>
      <c r="EE188" s="23">
        <f t="shared" ca="1" si="348"/>
        <v>60000</v>
      </c>
      <c r="EF188" s="23">
        <f t="shared" ca="1" si="376"/>
        <v>168000</v>
      </c>
      <c r="EG188" s="23">
        <f t="shared" ca="1" si="377"/>
        <v>84000</v>
      </c>
      <c r="EH188" s="23">
        <f t="shared" ca="1" si="357"/>
        <v>60000</v>
      </c>
      <c r="EI188" s="23">
        <f t="shared" ca="1" si="358"/>
        <v>30000</v>
      </c>
      <c r="EJ188" s="23">
        <f t="shared" ca="1" si="372"/>
        <v>60000</v>
      </c>
      <c r="EK188" s="23">
        <f t="shared" ca="1" si="373"/>
        <v>30000</v>
      </c>
      <c r="EL188" s="23">
        <f t="shared" ca="1" si="382"/>
        <v>120000</v>
      </c>
      <c r="EM188" s="23">
        <f t="shared" ca="1" si="383"/>
        <v>60000</v>
      </c>
      <c r="EN188" s="228">
        <f t="shared" ca="1" si="276"/>
        <v>39600</v>
      </c>
      <c r="EO188" s="93">
        <f t="shared" ca="1" si="277"/>
        <v>489600</v>
      </c>
      <c r="EP188" s="93">
        <f t="shared" ca="1" si="278"/>
        <v>921600</v>
      </c>
    </row>
    <row r="189" spans="1:146" x14ac:dyDescent="0.2">
      <c r="A189" s="172">
        <f ca="1">VLOOKUP($D189,Curves!$A$2:$I$1700,9)</f>
        <v>6.2268092165247001E-2</v>
      </c>
      <c r="B189" s="86">
        <f t="shared" ca="1" si="261"/>
        <v>0.39732206954657862</v>
      </c>
      <c r="C189" s="86">
        <f t="shared" si="262"/>
        <v>29</v>
      </c>
      <c r="D189" s="139">
        <v>42401</v>
      </c>
      <c r="E189" s="173">
        <f ca="1">VLOOKUP($D189,Curves!$A$2:$H$1700,2)*$B189</f>
        <v>2.0001192980974767</v>
      </c>
      <c r="F189" s="172">
        <f ca="1">VLOOKUP($D189,Curves!$A$2:$H$1700,3)*$B189</f>
        <v>4.7678648345589429E-2</v>
      </c>
      <c r="G189" s="172">
        <f ca="1">VLOOKUP($D189,Curves!$A$2:$H$1700,7)*$B189</f>
        <v>-7.5491193213849936E-2</v>
      </c>
      <c r="H189" s="172">
        <f ca="1">VLOOKUP($D189,Curves!$A$2:$H$1700,5)*$B189</f>
        <v>0</v>
      </c>
      <c r="I189" s="172">
        <f ca="1">VLOOKUP($D189,Curves!$A$2:$H$1700,4)*$B189</f>
        <v>0</v>
      </c>
      <c r="J189" s="174">
        <f ca="1">VLOOKUP($D189,Curves!$A$2:$H$1700,8)*$B189</f>
        <v>0</v>
      </c>
      <c r="K189" s="172">
        <f t="shared" ca="1" si="263"/>
        <v>17.000894735731073</v>
      </c>
      <c r="L189" s="140">
        <f ca="1">VLOOKUP($D189,Curves!$N$2:$T$2600,2)*$B189</f>
        <v>17.600175714704793</v>
      </c>
      <c r="M189" s="141">
        <f ca="1">VLOOKUP($D189,Curves!$N$2:$T$2600,3)*$B189</f>
        <v>8.8000878573523966</v>
      </c>
      <c r="N189" s="181">
        <f t="shared" ca="1" si="264"/>
        <v>1</v>
      </c>
      <c r="O189" s="182">
        <f t="shared" ca="1" si="265"/>
        <v>0</v>
      </c>
      <c r="P189" s="173">
        <f t="shared" ca="1" si="260"/>
        <v>17.000894735731073</v>
      </c>
      <c r="Q189" s="140">
        <f ca="1">VLOOKUP($D189,Curves!$N$2:$T$2600,4)*$B189</f>
        <v>17.600175714704793</v>
      </c>
      <c r="R189" s="141">
        <f ca="1">VLOOKUP($D189,Curves!$N$2:$T$2600,5)*$B189</f>
        <v>8.8000878573523966</v>
      </c>
      <c r="S189" s="181">
        <f t="shared" ca="1" si="266"/>
        <v>1</v>
      </c>
      <c r="T189" s="182">
        <f t="shared" ca="1" si="267"/>
        <v>0</v>
      </c>
      <c r="U189" s="151">
        <f t="shared" ca="1" si="268"/>
        <v>16.4347107866272</v>
      </c>
      <c r="V189" s="151">
        <f t="shared" ca="1" si="269"/>
        <v>17.000894735731073</v>
      </c>
      <c r="W189" s="151">
        <f t="shared" ca="1" si="270"/>
        <v>17.000894735731073</v>
      </c>
      <c r="X189" s="343">
        <f ca="1">VLOOKUP($D189,[2]CurveFetch!$D$8:$S$13000,16,0)*$B189</f>
        <v>17.600175714704793</v>
      </c>
      <c r="Y189" s="141">
        <f ca="1">VLOOKUP($D189,Curves!$N$2:$T$2600,7)*$B189</f>
        <v>8.8000878573523966</v>
      </c>
      <c r="Z189" s="200">
        <f t="shared" ca="1" si="271"/>
        <v>1</v>
      </c>
      <c r="AA189" s="181">
        <f t="shared" ca="1" si="272"/>
        <v>0</v>
      </c>
      <c r="AB189" s="181">
        <f t="shared" ca="1" si="359"/>
        <v>1</v>
      </c>
      <c r="AC189" s="181">
        <f t="shared" ca="1" si="359"/>
        <v>1</v>
      </c>
      <c r="AD189" s="181">
        <f t="shared" ca="1" si="274"/>
        <v>1</v>
      </c>
      <c r="AE189" s="182">
        <f t="shared" ca="1" si="275"/>
        <v>0</v>
      </c>
      <c r="AF189" s="23">
        <f t="shared" ca="1" si="301"/>
        <v>5880</v>
      </c>
      <c r="AG189" s="23">
        <f t="shared" ca="1" si="302"/>
        <v>0</v>
      </c>
      <c r="AH189" s="23">
        <f t="shared" ca="1" si="319"/>
        <v>48000</v>
      </c>
      <c r="AI189" s="23">
        <f t="shared" ca="1" si="320"/>
        <v>0</v>
      </c>
      <c r="AJ189" s="23">
        <f t="shared" ca="1" si="331"/>
        <v>54000</v>
      </c>
      <c r="AK189" s="23">
        <f t="shared" ca="1" si="332"/>
        <v>0</v>
      </c>
      <c r="AL189" s="23">
        <f t="shared" ca="1" si="341"/>
        <v>60000</v>
      </c>
      <c r="AM189" s="23">
        <f t="shared" ca="1" si="342"/>
        <v>0</v>
      </c>
      <c r="AN189" s="23">
        <f t="shared" ca="1" si="349"/>
        <v>60000</v>
      </c>
      <c r="AO189" s="23">
        <f t="shared" ca="1" si="350"/>
        <v>0</v>
      </c>
      <c r="AP189" s="23">
        <f t="shared" ca="1" si="343"/>
        <v>86400</v>
      </c>
      <c r="AQ189" s="23">
        <f t="shared" ca="1" si="344"/>
        <v>0</v>
      </c>
      <c r="AR189" s="23">
        <f t="shared" ca="1" si="353"/>
        <v>61200</v>
      </c>
      <c r="AS189" s="23">
        <f t="shared" ca="1" si="354"/>
        <v>0</v>
      </c>
      <c r="AT189" s="23">
        <f t="shared" ca="1" si="374"/>
        <v>132000</v>
      </c>
      <c r="AU189" s="23">
        <f t="shared" ca="1" si="375"/>
        <v>0</v>
      </c>
      <c r="AV189" s="228">
        <f t="shared" ca="1" si="279"/>
        <v>152280</v>
      </c>
      <c r="AW189" s="26">
        <f t="shared" ca="1" si="280"/>
        <v>447480</v>
      </c>
      <c r="AX189" s="228">
        <f t="shared" ca="1" si="281"/>
        <v>507480</v>
      </c>
      <c r="AY189" s="23">
        <f t="shared" ca="1" si="295"/>
        <v>62400</v>
      </c>
      <c r="AZ189" s="23">
        <f t="shared" ca="1" si="296"/>
        <v>0</v>
      </c>
      <c r="BA189" s="23">
        <f t="shared" ca="1" si="303"/>
        <v>60000</v>
      </c>
      <c r="BB189" s="23">
        <f t="shared" ca="1" si="304"/>
        <v>0</v>
      </c>
      <c r="BC189" s="23">
        <f t="shared" ca="1" si="297"/>
        <v>10560</v>
      </c>
      <c r="BD189" s="23">
        <f t="shared" ca="1" si="298"/>
        <v>0</v>
      </c>
      <c r="BE189" s="23">
        <f t="shared" ca="1" si="305"/>
        <v>6120</v>
      </c>
      <c r="BF189" s="23">
        <f t="shared" ca="1" si="306"/>
        <v>0</v>
      </c>
      <c r="BG189" s="23">
        <f t="shared" ca="1" si="311"/>
        <v>20400</v>
      </c>
      <c r="BH189" s="23">
        <f t="shared" ca="1" si="312"/>
        <v>0</v>
      </c>
      <c r="BI189" s="23">
        <f t="shared" ca="1" si="327"/>
        <v>105600</v>
      </c>
      <c r="BJ189" s="23">
        <f t="shared" ca="1" si="328"/>
        <v>0</v>
      </c>
      <c r="BK189" s="23">
        <f t="shared" ca="1" si="329"/>
        <v>127200</v>
      </c>
      <c r="BL189" s="23">
        <f t="shared" ca="1" si="330"/>
        <v>0</v>
      </c>
      <c r="BM189" s="23">
        <f t="shared" ca="1" si="333"/>
        <v>60000</v>
      </c>
      <c r="BN189" s="23">
        <f t="shared" ca="1" si="334"/>
        <v>0</v>
      </c>
      <c r="BO189" s="23">
        <f t="shared" ca="1" si="351"/>
        <v>63600</v>
      </c>
      <c r="BP189" s="23">
        <f t="shared" ca="1" si="352"/>
        <v>0</v>
      </c>
      <c r="BQ189" s="23">
        <f t="shared" ca="1" si="362"/>
        <v>62400</v>
      </c>
      <c r="BR189" s="23">
        <f t="shared" ca="1" si="363"/>
        <v>0</v>
      </c>
      <c r="BS189" s="23">
        <f t="shared" ca="1" si="378"/>
        <v>132000</v>
      </c>
      <c r="BT189" s="23">
        <f t="shared" ca="1" si="379"/>
        <v>0</v>
      </c>
      <c r="BU189" s="23">
        <f t="shared" ca="1" si="380"/>
        <v>120000</v>
      </c>
      <c r="BV189" s="23">
        <f t="shared" ca="1" si="381"/>
        <v>0</v>
      </c>
      <c r="BW189" s="389">
        <f t="shared" ca="1" si="282"/>
        <v>371880</v>
      </c>
      <c r="BX189" s="224">
        <f t="shared" ca="1" si="283"/>
        <v>623880</v>
      </c>
      <c r="BY189" s="93">
        <f t="shared" ca="1" si="284"/>
        <v>830280</v>
      </c>
      <c r="BZ189" s="23">
        <f t="shared" ca="1" si="309"/>
        <v>125760</v>
      </c>
      <c r="CA189" s="23">
        <f t="shared" ca="1" si="310"/>
        <v>0</v>
      </c>
      <c r="CB189" s="23">
        <f t="shared" ca="1" si="335"/>
        <v>115200</v>
      </c>
      <c r="CC189" s="23">
        <f t="shared" ca="1" si="336"/>
        <v>0</v>
      </c>
      <c r="CD189" s="23">
        <f t="shared" ca="1" si="366"/>
        <v>120000</v>
      </c>
      <c r="CE189" s="23">
        <f t="shared" ca="1" si="367"/>
        <v>0</v>
      </c>
      <c r="CF189" s="228">
        <f t="shared" ca="1" si="285"/>
        <v>125760</v>
      </c>
      <c r="CG189" s="224">
        <f t="shared" ca="1" si="286"/>
        <v>240960</v>
      </c>
      <c r="CH189" s="228">
        <f t="shared" ca="1" si="287"/>
        <v>360960</v>
      </c>
      <c r="CI189" s="23">
        <f t="shared" ca="1" si="288"/>
        <v>65400</v>
      </c>
      <c r="CJ189" s="23">
        <f t="shared" ca="1" si="289"/>
        <v>32700</v>
      </c>
      <c r="CK189" s="23">
        <f t="shared" ca="1" si="293"/>
        <v>62400</v>
      </c>
      <c r="CL189" s="23">
        <f t="shared" ca="1" si="294"/>
        <v>31200</v>
      </c>
      <c r="CM189" s="23">
        <f t="shared" ca="1" si="299"/>
        <v>60000</v>
      </c>
      <c r="CN189" s="23">
        <f t="shared" ca="1" si="300"/>
        <v>30000</v>
      </c>
      <c r="CO189" s="23">
        <f t="shared" ca="1" si="307"/>
        <v>8400</v>
      </c>
      <c r="CP189" s="23">
        <f t="shared" ca="1" si="308"/>
        <v>4200</v>
      </c>
      <c r="CQ189" s="23">
        <f t="shared" ca="1" si="313"/>
        <v>27000</v>
      </c>
      <c r="CR189" s="23">
        <f t="shared" ca="1" si="314"/>
        <v>13500</v>
      </c>
      <c r="CS189" s="23">
        <f t="shared" ca="1" si="315"/>
        <v>15600</v>
      </c>
      <c r="CT189" s="23">
        <f t="shared" ca="1" si="316"/>
        <v>7800</v>
      </c>
      <c r="CU189" s="23">
        <f t="shared" ca="1" si="321"/>
        <v>42000</v>
      </c>
      <c r="CV189" s="23">
        <f t="shared" ca="1" si="322"/>
        <v>21000</v>
      </c>
      <c r="CW189" s="23">
        <f t="shared" ca="1" si="360"/>
        <v>63600</v>
      </c>
      <c r="CX189" s="23">
        <f t="shared" ca="1" si="361"/>
        <v>31800</v>
      </c>
      <c r="CY189" s="23">
        <f t="shared" ca="1" si="323"/>
        <v>72000</v>
      </c>
      <c r="CZ189" s="23">
        <f t="shared" ca="1" si="324"/>
        <v>36000</v>
      </c>
      <c r="DA189" s="23">
        <f t="shared" ca="1" si="337"/>
        <v>99000</v>
      </c>
      <c r="DB189" s="23">
        <f t="shared" ca="1" si="338"/>
        <v>49500</v>
      </c>
      <c r="DC189" s="23"/>
      <c r="DD189" s="23"/>
      <c r="DE189" s="23">
        <f t="shared" ca="1" si="339"/>
        <v>240000</v>
      </c>
      <c r="DF189" s="23">
        <f t="shared" ca="1" si="340"/>
        <v>120000</v>
      </c>
      <c r="DG189" s="23">
        <f t="shared" ca="1" si="345"/>
        <v>120000</v>
      </c>
      <c r="DH189" s="23">
        <f t="shared" ca="1" si="346"/>
        <v>60000</v>
      </c>
      <c r="DI189" s="23">
        <f t="shared" ca="1" si="355"/>
        <v>127200</v>
      </c>
      <c r="DJ189" s="23">
        <f t="shared" ca="1" si="356"/>
        <v>63600</v>
      </c>
      <c r="DK189" s="23">
        <f t="shared" ca="1" si="364"/>
        <v>63600</v>
      </c>
      <c r="DL189" s="23">
        <f t="shared" ca="1" si="365"/>
        <v>31800</v>
      </c>
      <c r="DM189" s="23">
        <f t="shared" ca="1" si="368"/>
        <v>150000</v>
      </c>
      <c r="DN189" s="23">
        <f t="shared" ca="1" si="369"/>
        <v>75000</v>
      </c>
      <c r="DO189" s="23">
        <f t="shared" ca="1" si="370"/>
        <v>66000</v>
      </c>
      <c r="DP189" s="23">
        <f t="shared" ca="1" si="371"/>
        <v>33000</v>
      </c>
      <c r="DQ189" s="23">
        <f t="shared" ca="1" si="384"/>
        <v>129600</v>
      </c>
      <c r="DR189" s="23">
        <f t="shared" ca="1" si="385"/>
        <v>64800</v>
      </c>
      <c r="DS189" s="228">
        <f t="shared" ca="1" si="290"/>
        <v>610200</v>
      </c>
      <c r="DT189" s="93">
        <f t="shared" ca="1" si="291"/>
        <v>1450800</v>
      </c>
      <c r="DU189" s="228">
        <f t="shared" ca="1" si="292"/>
        <v>2117700</v>
      </c>
      <c r="DZ189" s="23">
        <f t="shared" ca="1" si="317"/>
        <v>60000</v>
      </c>
      <c r="EA189" s="23">
        <f t="shared" ca="1" si="318"/>
        <v>30000</v>
      </c>
      <c r="EB189" s="23">
        <f t="shared" ca="1" si="325"/>
        <v>26400</v>
      </c>
      <c r="EC189" s="23">
        <f t="shared" ca="1" si="326"/>
        <v>13200</v>
      </c>
      <c r="ED189" s="23">
        <f t="shared" ca="1" si="347"/>
        <v>120000</v>
      </c>
      <c r="EE189" s="23">
        <f t="shared" ca="1" si="348"/>
        <v>60000</v>
      </c>
      <c r="EF189" s="23">
        <f t="shared" ca="1" si="376"/>
        <v>168000</v>
      </c>
      <c r="EG189" s="23">
        <f t="shared" ca="1" si="377"/>
        <v>84000</v>
      </c>
      <c r="EH189" s="23">
        <f t="shared" ca="1" si="357"/>
        <v>60000</v>
      </c>
      <c r="EI189" s="23">
        <f t="shared" ca="1" si="358"/>
        <v>30000</v>
      </c>
      <c r="EJ189" s="23">
        <f t="shared" ca="1" si="372"/>
        <v>60000</v>
      </c>
      <c r="EK189" s="23">
        <f t="shared" ca="1" si="373"/>
        <v>30000</v>
      </c>
      <c r="EL189" s="23">
        <f t="shared" ca="1" si="382"/>
        <v>120000</v>
      </c>
      <c r="EM189" s="23">
        <f t="shared" ca="1" si="383"/>
        <v>60000</v>
      </c>
      <c r="EN189" s="228">
        <f t="shared" ca="1" si="276"/>
        <v>39600</v>
      </c>
      <c r="EO189" s="93">
        <f t="shared" ca="1" si="277"/>
        <v>489600</v>
      </c>
      <c r="EP189" s="93">
        <f t="shared" ca="1" si="278"/>
        <v>921600</v>
      </c>
    </row>
    <row r="190" spans="1:146" x14ac:dyDescent="0.2">
      <c r="A190" s="172">
        <f ca="1">VLOOKUP($D190,Curves!$A$2:$I$1700,9)</f>
        <v>6.2293027282754002E-2</v>
      </c>
      <c r="B190" s="86">
        <f t="shared" ca="1" si="261"/>
        <v>0.39524773448000688</v>
      </c>
      <c r="C190" s="86">
        <f t="shared" si="262"/>
        <v>31</v>
      </c>
      <c r="D190" s="139">
        <v>42430</v>
      </c>
      <c r="E190" s="173">
        <f ca="1">VLOOKUP($D190,Curves!$A$2:$H$1700,2)*$B190</f>
        <v>1.9303899352003537</v>
      </c>
      <c r="F190" s="172">
        <f ca="1">VLOOKUP($D190,Curves!$A$2:$H$1700,3)*$B190</f>
        <v>4.7429728137600824E-2</v>
      </c>
      <c r="G190" s="172">
        <f ca="1">VLOOKUP($D190,Curves!$A$2:$H$1700,7)*$B190</f>
        <v>-7.5097069551201309E-2</v>
      </c>
      <c r="H190" s="172">
        <f ca="1">VLOOKUP($D190,Curves!$A$2:$H$1700,5)*$B190</f>
        <v>0</v>
      </c>
      <c r="I190" s="172">
        <f ca="1">VLOOKUP($D190,Curves!$A$2:$H$1700,4)*$B190</f>
        <v>0</v>
      </c>
      <c r="J190" s="174">
        <f ca="1">VLOOKUP($D190,Curves!$A$2:$H$1700,8)*$B190</f>
        <v>0</v>
      </c>
      <c r="K190" s="172">
        <f t="shared" ca="1" si="263"/>
        <v>16.477924514002652</v>
      </c>
      <c r="L190" s="140">
        <f ca="1">VLOOKUP($D190,Curves!$N$2:$T$2600,2)*$B190</f>
        <v>13.555811549460795</v>
      </c>
      <c r="M190" s="141">
        <f ca="1">VLOOKUP($D190,Curves!$N$2:$T$2600,3)*$B190</f>
        <v>6.7779057747303977</v>
      </c>
      <c r="N190" s="181">
        <f t="shared" ca="1" si="264"/>
        <v>0</v>
      </c>
      <c r="O190" s="182">
        <f t="shared" ca="1" si="265"/>
        <v>0</v>
      </c>
      <c r="P190" s="173">
        <f t="shared" ca="1" si="260"/>
        <v>16.477924514002652</v>
      </c>
      <c r="Q190" s="140">
        <f ca="1">VLOOKUP($D190,Curves!$N$2:$T$2600,4)*$B190</f>
        <v>13.555811549460795</v>
      </c>
      <c r="R190" s="141">
        <f ca="1">VLOOKUP($D190,Curves!$N$2:$T$2600,5)*$B190</f>
        <v>6.7779057747303977</v>
      </c>
      <c r="S190" s="181">
        <f t="shared" ca="1" si="266"/>
        <v>0</v>
      </c>
      <c r="T190" s="182">
        <f t="shared" ca="1" si="267"/>
        <v>0</v>
      </c>
      <c r="U190" s="151">
        <f t="shared" ca="1" si="268"/>
        <v>15.914696492368645</v>
      </c>
      <c r="V190" s="151">
        <f t="shared" ca="1" si="269"/>
        <v>16.477924514002652</v>
      </c>
      <c r="W190" s="151">
        <f t="shared" ca="1" si="270"/>
        <v>16.477924514002652</v>
      </c>
      <c r="X190" s="343">
        <f ca="1">VLOOKUP($D190,[2]CurveFetch!$D$8:$S$13000,16,0)*$B190</f>
        <v>13.555811549460795</v>
      </c>
      <c r="Y190" s="141">
        <f ca="1">VLOOKUP($D190,Curves!$N$2:$T$2600,7)*$B190</f>
        <v>6.7779057747303977</v>
      </c>
      <c r="Z190" s="200">
        <f t="shared" ca="1" si="271"/>
        <v>0</v>
      </c>
      <c r="AA190" s="181">
        <f t="shared" ca="1" si="272"/>
        <v>0</v>
      </c>
      <c r="AB190" s="181">
        <f t="shared" ca="1" si="359"/>
        <v>0</v>
      </c>
      <c r="AC190" s="181">
        <f t="shared" ca="1" si="359"/>
        <v>0</v>
      </c>
      <c r="AD190" s="181">
        <f t="shared" ca="1" si="274"/>
        <v>0</v>
      </c>
      <c r="AE190" s="182">
        <f t="shared" ca="1" si="275"/>
        <v>0</v>
      </c>
      <c r="AF190" s="23">
        <f t="shared" ca="1" si="301"/>
        <v>0</v>
      </c>
      <c r="AG190" s="23">
        <f t="shared" ca="1" si="302"/>
        <v>0</v>
      </c>
      <c r="AH190" s="23">
        <f t="shared" ca="1" si="319"/>
        <v>0</v>
      </c>
      <c r="AI190" s="23">
        <f t="shared" ca="1" si="320"/>
        <v>0</v>
      </c>
      <c r="AJ190" s="23">
        <f t="shared" ca="1" si="331"/>
        <v>0</v>
      </c>
      <c r="AK190" s="23">
        <f t="shared" ca="1" si="332"/>
        <v>0</v>
      </c>
      <c r="AL190" s="23">
        <f t="shared" ca="1" si="341"/>
        <v>0</v>
      </c>
      <c r="AM190" s="23">
        <f t="shared" ca="1" si="342"/>
        <v>0</v>
      </c>
      <c r="AN190" s="23">
        <f t="shared" ca="1" si="349"/>
        <v>0</v>
      </c>
      <c r="AO190" s="23">
        <f t="shared" ca="1" si="350"/>
        <v>0</v>
      </c>
      <c r="AP190" s="23">
        <f t="shared" ca="1" si="343"/>
        <v>0</v>
      </c>
      <c r="AQ190" s="23">
        <f t="shared" ca="1" si="344"/>
        <v>0</v>
      </c>
      <c r="AR190" s="23">
        <f t="shared" ca="1" si="353"/>
        <v>0</v>
      </c>
      <c r="AS190" s="23">
        <f t="shared" ca="1" si="354"/>
        <v>0</v>
      </c>
      <c r="AT190" s="23">
        <f t="shared" ca="1" si="374"/>
        <v>0</v>
      </c>
      <c r="AU190" s="23">
        <f t="shared" ca="1" si="375"/>
        <v>0</v>
      </c>
      <c r="AV190" s="228">
        <f t="shared" ca="1" si="279"/>
        <v>0</v>
      </c>
      <c r="AW190" s="26">
        <f t="shared" ca="1" si="280"/>
        <v>0</v>
      </c>
      <c r="AX190" s="228">
        <f t="shared" ca="1" si="281"/>
        <v>0</v>
      </c>
      <c r="AY190" s="23">
        <f t="shared" ca="1" si="295"/>
        <v>0</v>
      </c>
      <c r="AZ190" s="23">
        <f t="shared" ca="1" si="296"/>
        <v>0</v>
      </c>
      <c r="BA190" s="23">
        <f t="shared" ca="1" si="303"/>
        <v>0</v>
      </c>
      <c r="BB190" s="23">
        <f t="shared" ca="1" si="304"/>
        <v>0</v>
      </c>
      <c r="BC190" s="23">
        <f t="shared" ca="1" si="297"/>
        <v>0</v>
      </c>
      <c r="BD190" s="23">
        <f t="shared" ca="1" si="298"/>
        <v>0</v>
      </c>
      <c r="BE190" s="23">
        <f t="shared" ca="1" si="305"/>
        <v>0</v>
      </c>
      <c r="BF190" s="23">
        <f t="shared" ca="1" si="306"/>
        <v>0</v>
      </c>
      <c r="BG190" s="23">
        <f t="shared" ca="1" si="311"/>
        <v>0</v>
      </c>
      <c r="BH190" s="23">
        <f t="shared" ca="1" si="312"/>
        <v>0</v>
      </c>
      <c r="BI190" s="23">
        <f t="shared" ca="1" si="327"/>
        <v>0</v>
      </c>
      <c r="BJ190" s="23">
        <f t="shared" ca="1" si="328"/>
        <v>0</v>
      </c>
      <c r="BK190" s="23">
        <f t="shared" ca="1" si="329"/>
        <v>0</v>
      </c>
      <c r="BL190" s="23">
        <f t="shared" ca="1" si="330"/>
        <v>0</v>
      </c>
      <c r="BM190" s="23">
        <f t="shared" ca="1" si="333"/>
        <v>0</v>
      </c>
      <c r="BN190" s="23">
        <f t="shared" ca="1" si="334"/>
        <v>0</v>
      </c>
      <c r="BO190" s="23">
        <f t="shared" ca="1" si="351"/>
        <v>0</v>
      </c>
      <c r="BP190" s="23">
        <f t="shared" ca="1" si="352"/>
        <v>0</v>
      </c>
      <c r="BQ190" s="23">
        <f t="shared" ca="1" si="362"/>
        <v>0</v>
      </c>
      <c r="BR190" s="23">
        <f t="shared" ca="1" si="363"/>
        <v>0</v>
      </c>
      <c r="BS190" s="23">
        <f t="shared" ca="1" si="378"/>
        <v>0</v>
      </c>
      <c r="BT190" s="23">
        <f t="shared" ca="1" si="379"/>
        <v>0</v>
      </c>
      <c r="BU190" s="23">
        <f t="shared" ca="1" si="380"/>
        <v>0</v>
      </c>
      <c r="BV190" s="23">
        <f t="shared" ca="1" si="381"/>
        <v>0</v>
      </c>
      <c r="BW190" s="389">
        <f t="shared" ca="1" si="282"/>
        <v>0</v>
      </c>
      <c r="BX190" s="224">
        <f t="shared" ca="1" si="283"/>
        <v>0</v>
      </c>
      <c r="BY190" s="93">
        <f t="shared" ca="1" si="284"/>
        <v>0</v>
      </c>
      <c r="BZ190" s="23">
        <f t="shared" ca="1" si="309"/>
        <v>0</v>
      </c>
      <c r="CA190" s="23">
        <f t="shared" ca="1" si="310"/>
        <v>0</v>
      </c>
      <c r="CB190" s="23">
        <f t="shared" ca="1" si="335"/>
        <v>0</v>
      </c>
      <c r="CC190" s="23">
        <f t="shared" ca="1" si="336"/>
        <v>0</v>
      </c>
      <c r="CD190" s="23">
        <f t="shared" ca="1" si="366"/>
        <v>0</v>
      </c>
      <c r="CE190" s="23">
        <f t="shared" ca="1" si="367"/>
        <v>0</v>
      </c>
      <c r="CF190" s="228">
        <f t="shared" ca="1" si="285"/>
        <v>0</v>
      </c>
      <c r="CG190" s="224">
        <f t="shared" ca="1" si="286"/>
        <v>0</v>
      </c>
      <c r="CH190" s="228">
        <f t="shared" ca="1" si="287"/>
        <v>0</v>
      </c>
      <c r="CI190" s="23">
        <f t="shared" ca="1" si="288"/>
        <v>0</v>
      </c>
      <c r="CJ190" s="23">
        <f t="shared" ca="1" si="289"/>
        <v>0</v>
      </c>
      <c r="CK190" s="23">
        <f t="shared" ca="1" si="293"/>
        <v>0</v>
      </c>
      <c r="CL190" s="23">
        <f t="shared" ca="1" si="294"/>
        <v>0</v>
      </c>
      <c r="CM190" s="23">
        <f t="shared" ca="1" si="299"/>
        <v>0</v>
      </c>
      <c r="CN190" s="23">
        <f t="shared" ca="1" si="300"/>
        <v>0</v>
      </c>
      <c r="CO190" s="23">
        <f t="shared" ca="1" si="307"/>
        <v>0</v>
      </c>
      <c r="CP190" s="23">
        <f t="shared" ca="1" si="308"/>
        <v>0</v>
      </c>
      <c r="CQ190" s="23">
        <f t="shared" ca="1" si="313"/>
        <v>0</v>
      </c>
      <c r="CR190" s="23">
        <f t="shared" ca="1" si="314"/>
        <v>0</v>
      </c>
      <c r="CS190" s="23">
        <f t="shared" ca="1" si="315"/>
        <v>0</v>
      </c>
      <c r="CT190" s="23">
        <f t="shared" ca="1" si="316"/>
        <v>0</v>
      </c>
      <c r="CU190" s="23">
        <f t="shared" ca="1" si="321"/>
        <v>0</v>
      </c>
      <c r="CV190" s="23">
        <f t="shared" ca="1" si="322"/>
        <v>0</v>
      </c>
      <c r="CW190" s="23">
        <f t="shared" ca="1" si="360"/>
        <v>0</v>
      </c>
      <c r="CX190" s="23">
        <f t="shared" ca="1" si="361"/>
        <v>0</v>
      </c>
      <c r="CY190" s="23">
        <f t="shared" ca="1" si="323"/>
        <v>0</v>
      </c>
      <c r="CZ190" s="23">
        <f t="shared" ca="1" si="324"/>
        <v>0</v>
      </c>
      <c r="DA190" s="23">
        <f t="shared" ca="1" si="337"/>
        <v>0</v>
      </c>
      <c r="DB190" s="23">
        <f t="shared" ca="1" si="338"/>
        <v>0</v>
      </c>
      <c r="DC190" s="23"/>
      <c r="DD190" s="23"/>
      <c r="DE190" s="23">
        <f t="shared" ca="1" si="339"/>
        <v>0</v>
      </c>
      <c r="DF190" s="23">
        <f t="shared" ca="1" si="340"/>
        <v>0</v>
      </c>
      <c r="DG190" s="23">
        <f t="shared" ca="1" si="345"/>
        <v>0</v>
      </c>
      <c r="DH190" s="23">
        <f t="shared" ca="1" si="346"/>
        <v>0</v>
      </c>
      <c r="DI190" s="23">
        <f t="shared" ca="1" si="355"/>
        <v>0</v>
      </c>
      <c r="DJ190" s="23">
        <f t="shared" ca="1" si="356"/>
        <v>0</v>
      </c>
      <c r="DK190" s="23">
        <f t="shared" ca="1" si="364"/>
        <v>0</v>
      </c>
      <c r="DL190" s="23">
        <f t="shared" ca="1" si="365"/>
        <v>0</v>
      </c>
      <c r="DM190" s="23">
        <f t="shared" ca="1" si="368"/>
        <v>0</v>
      </c>
      <c r="DN190" s="23">
        <f t="shared" ca="1" si="369"/>
        <v>0</v>
      </c>
      <c r="DO190" s="23">
        <f t="shared" ca="1" si="370"/>
        <v>0</v>
      </c>
      <c r="DP190" s="23">
        <f t="shared" ca="1" si="371"/>
        <v>0</v>
      </c>
      <c r="DQ190" s="23">
        <f t="shared" ca="1" si="384"/>
        <v>0</v>
      </c>
      <c r="DR190" s="23">
        <f t="shared" ca="1" si="385"/>
        <v>0</v>
      </c>
      <c r="DS190" s="228">
        <f t="shared" ca="1" si="290"/>
        <v>0</v>
      </c>
      <c r="DT190" s="93">
        <f t="shared" ca="1" si="291"/>
        <v>0</v>
      </c>
      <c r="DU190" s="228">
        <f t="shared" ca="1" si="292"/>
        <v>0</v>
      </c>
      <c r="DZ190" s="23">
        <f t="shared" ca="1" si="317"/>
        <v>0</v>
      </c>
      <c r="EA190" s="23">
        <f t="shared" ca="1" si="318"/>
        <v>0</v>
      </c>
      <c r="EB190" s="23">
        <f t="shared" ca="1" si="325"/>
        <v>0</v>
      </c>
      <c r="EC190" s="23">
        <f t="shared" ca="1" si="326"/>
        <v>0</v>
      </c>
      <c r="ED190" s="23">
        <f t="shared" ca="1" si="347"/>
        <v>0</v>
      </c>
      <c r="EE190" s="23">
        <f t="shared" ca="1" si="348"/>
        <v>0</v>
      </c>
      <c r="EF190" s="23">
        <f t="shared" ca="1" si="376"/>
        <v>0</v>
      </c>
      <c r="EG190" s="23">
        <f t="shared" ca="1" si="377"/>
        <v>0</v>
      </c>
      <c r="EH190" s="23">
        <f t="shared" ca="1" si="357"/>
        <v>0</v>
      </c>
      <c r="EI190" s="23">
        <f t="shared" ca="1" si="358"/>
        <v>0</v>
      </c>
      <c r="EJ190" s="23">
        <f t="shared" ca="1" si="372"/>
        <v>0</v>
      </c>
      <c r="EK190" s="23">
        <f t="shared" ca="1" si="373"/>
        <v>0</v>
      </c>
      <c r="EL190" s="23">
        <f t="shared" ca="1" si="382"/>
        <v>0</v>
      </c>
      <c r="EM190" s="23">
        <f t="shared" ca="1" si="383"/>
        <v>0</v>
      </c>
      <c r="EN190" s="228">
        <f t="shared" ca="1" si="276"/>
        <v>0</v>
      </c>
      <c r="EO190" s="93">
        <f t="shared" ca="1" si="277"/>
        <v>0</v>
      </c>
      <c r="EP190" s="93">
        <f t="shared" ca="1" si="278"/>
        <v>0</v>
      </c>
    </row>
    <row r="191" spans="1:146" x14ac:dyDescent="0.2">
      <c r="A191" s="172">
        <f ca="1">VLOOKUP($D191,Curves!$A$2:$I$1700,9)</f>
        <v>6.2319682063765001E-2</v>
      </c>
      <c r="B191" s="86">
        <f t="shared" ca="1" si="261"/>
        <v>0.39304064904671498</v>
      </c>
      <c r="C191" s="86">
        <f t="shared" si="262"/>
        <v>30</v>
      </c>
      <c r="D191" s="139">
        <v>42461</v>
      </c>
      <c r="E191" s="173">
        <f ca="1">VLOOKUP($D191,Curves!$A$2:$H$1700,2)*$B191</f>
        <v>1.847684091168607</v>
      </c>
      <c r="F191" s="172">
        <f ca="1">VLOOKUP($D191,Curves!$A$2:$H$1700,3)*$B191</f>
        <v>0.11594699146878092</v>
      </c>
      <c r="G191" s="172">
        <f ca="1">VLOOKUP($D191,Curves!$A$2:$H$1700,7)*$B191</f>
        <v>-7.4677723318875844E-2</v>
      </c>
      <c r="H191" s="172">
        <f ca="1">VLOOKUP($D191,Curves!$A$2:$H$1700,5)*$B191</f>
        <v>0</v>
      </c>
      <c r="I191" s="172">
        <f ca="1">VLOOKUP($D191,Curves!$A$2:$H$1700,4)*$B191</f>
        <v>0</v>
      </c>
      <c r="J191" s="174">
        <f ca="1">VLOOKUP($D191,Curves!$A$2:$H$1700,8)*$B191</f>
        <v>0</v>
      </c>
      <c r="K191" s="172">
        <f t="shared" ca="1" si="263"/>
        <v>15.857630683764553</v>
      </c>
      <c r="L191" s="140">
        <f ca="1">VLOOKUP($D191,Curves!$N$2:$T$2600,2)*$B191</f>
        <v>13.030398029715933</v>
      </c>
      <c r="M191" s="141">
        <f ca="1">VLOOKUP($D191,Curves!$N$2:$T$2600,3)*$B191</f>
        <v>6.5151990148579664</v>
      </c>
      <c r="N191" s="181">
        <f t="shared" ca="1" si="264"/>
        <v>0</v>
      </c>
      <c r="O191" s="182">
        <f t="shared" ca="1" si="265"/>
        <v>0</v>
      </c>
      <c r="P191" s="173">
        <f t="shared" ca="1" si="260"/>
        <v>15.857630683764553</v>
      </c>
      <c r="Q191" s="140">
        <f ca="1">VLOOKUP($D191,Curves!$N$2:$T$2600,4)*$B191</f>
        <v>13.030398029715933</v>
      </c>
      <c r="R191" s="141">
        <f ca="1">VLOOKUP($D191,Curves!$N$2:$T$2600,5)*$B191</f>
        <v>6.5151990148579664</v>
      </c>
      <c r="S191" s="181">
        <f t="shared" ca="1" si="266"/>
        <v>0</v>
      </c>
      <c r="T191" s="182">
        <f t="shared" ca="1" si="267"/>
        <v>0</v>
      </c>
      <c r="U191" s="151">
        <f t="shared" ca="1" si="268"/>
        <v>15.297547758872984</v>
      </c>
      <c r="V191" s="151">
        <f t="shared" ca="1" si="269"/>
        <v>15.857630683764553</v>
      </c>
      <c r="W191" s="151">
        <f t="shared" ca="1" si="270"/>
        <v>15.857630683764553</v>
      </c>
      <c r="X191" s="343">
        <f ca="1">VLOOKUP($D191,[2]CurveFetch!$D$8:$S$13000,16,0)*$B191</f>
        <v>13.030398029715933</v>
      </c>
      <c r="Y191" s="141">
        <f ca="1">VLOOKUP($D191,Curves!$N$2:$T$2600,7)*$B191</f>
        <v>6.5151990148579664</v>
      </c>
      <c r="Z191" s="200">
        <f t="shared" ca="1" si="271"/>
        <v>0</v>
      </c>
      <c r="AA191" s="181">
        <f t="shared" ca="1" si="272"/>
        <v>0</v>
      </c>
      <c r="AB191" s="181">
        <f t="shared" ca="1" si="359"/>
        <v>0</v>
      </c>
      <c r="AC191" s="181">
        <f t="shared" ca="1" si="359"/>
        <v>0</v>
      </c>
      <c r="AD191" s="181">
        <f t="shared" ca="1" si="274"/>
        <v>0</v>
      </c>
      <c r="AE191" s="182">
        <f t="shared" ca="1" si="275"/>
        <v>0</v>
      </c>
      <c r="AF191" s="23">
        <f t="shared" ca="1" si="301"/>
        <v>0</v>
      </c>
      <c r="AG191" s="23">
        <f t="shared" ca="1" si="302"/>
        <v>0</v>
      </c>
      <c r="AH191" s="23">
        <f t="shared" ca="1" si="319"/>
        <v>0</v>
      </c>
      <c r="AI191" s="23">
        <f t="shared" ca="1" si="320"/>
        <v>0</v>
      </c>
      <c r="AJ191" s="23">
        <f t="shared" ca="1" si="331"/>
        <v>0</v>
      </c>
      <c r="AK191" s="23">
        <f t="shared" ca="1" si="332"/>
        <v>0</v>
      </c>
      <c r="AL191" s="23">
        <f t="shared" ca="1" si="341"/>
        <v>0</v>
      </c>
      <c r="AM191" s="23">
        <f t="shared" ca="1" si="342"/>
        <v>0</v>
      </c>
      <c r="AN191" s="23">
        <f t="shared" ca="1" si="349"/>
        <v>0</v>
      </c>
      <c r="AO191" s="23">
        <f t="shared" ca="1" si="350"/>
        <v>0</v>
      </c>
      <c r="AP191" s="23">
        <f t="shared" ca="1" si="343"/>
        <v>0</v>
      </c>
      <c r="AQ191" s="23">
        <f t="shared" ca="1" si="344"/>
        <v>0</v>
      </c>
      <c r="AR191" s="23">
        <f t="shared" ca="1" si="353"/>
        <v>0</v>
      </c>
      <c r="AS191" s="23">
        <f t="shared" ca="1" si="354"/>
        <v>0</v>
      </c>
      <c r="AT191" s="23">
        <f t="shared" ca="1" si="374"/>
        <v>0</v>
      </c>
      <c r="AU191" s="23">
        <f t="shared" ca="1" si="375"/>
        <v>0</v>
      </c>
      <c r="AV191" s="228">
        <f t="shared" ca="1" si="279"/>
        <v>0</v>
      </c>
      <c r="AW191" s="26">
        <f t="shared" ca="1" si="280"/>
        <v>0</v>
      </c>
      <c r="AX191" s="228">
        <f t="shared" ca="1" si="281"/>
        <v>0</v>
      </c>
      <c r="AY191" s="23">
        <f t="shared" ca="1" si="295"/>
        <v>0</v>
      </c>
      <c r="AZ191" s="23">
        <f t="shared" ca="1" si="296"/>
        <v>0</v>
      </c>
      <c r="BA191" s="23">
        <f t="shared" ca="1" si="303"/>
        <v>0</v>
      </c>
      <c r="BB191" s="23">
        <f t="shared" ca="1" si="304"/>
        <v>0</v>
      </c>
      <c r="BC191" s="23">
        <f t="shared" ca="1" si="297"/>
        <v>0</v>
      </c>
      <c r="BD191" s="23">
        <f t="shared" ca="1" si="298"/>
        <v>0</v>
      </c>
      <c r="BE191" s="23">
        <f t="shared" ca="1" si="305"/>
        <v>0</v>
      </c>
      <c r="BF191" s="23">
        <f t="shared" ca="1" si="306"/>
        <v>0</v>
      </c>
      <c r="BG191" s="23">
        <f t="shared" ca="1" si="311"/>
        <v>0</v>
      </c>
      <c r="BH191" s="23">
        <f t="shared" ca="1" si="312"/>
        <v>0</v>
      </c>
      <c r="BI191" s="23">
        <f t="shared" ca="1" si="327"/>
        <v>0</v>
      </c>
      <c r="BJ191" s="23">
        <f t="shared" ca="1" si="328"/>
        <v>0</v>
      </c>
      <c r="BK191" s="23">
        <f t="shared" ca="1" si="329"/>
        <v>0</v>
      </c>
      <c r="BL191" s="23">
        <f t="shared" ca="1" si="330"/>
        <v>0</v>
      </c>
      <c r="BM191" s="23">
        <f t="shared" ca="1" si="333"/>
        <v>0</v>
      </c>
      <c r="BN191" s="23">
        <f t="shared" ca="1" si="334"/>
        <v>0</v>
      </c>
      <c r="BO191" s="23">
        <f t="shared" ca="1" si="351"/>
        <v>0</v>
      </c>
      <c r="BP191" s="23">
        <f t="shared" ca="1" si="352"/>
        <v>0</v>
      </c>
      <c r="BQ191" s="23">
        <f t="shared" ca="1" si="362"/>
        <v>0</v>
      </c>
      <c r="BR191" s="23">
        <f t="shared" ca="1" si="363"/>
        <v>0</v>
      </c>
      <c r="BS191" s="23">
        <f t="shared" ca="1" si="378"/>
        <v>0</v>
      </c>
      <c r="BT191" s="23">
        <f t="shared" ca="1" si="379"/>
        <v>0</v>
      </c>
      <c r="BU191" s="23">
        <f t="shared" ca="1" si="380"/>
        <v>0</v>
      </c>
      <c r="BV191" s="23">
        <f t="shared" ca="1" si="381"/>
        <v>0</v>
      </c>
      <c r="BW191" s="389">
        <f t="shared" ca="1" si="282"/>
        <v>0</v>
      </c>
      <c r="BX191" s="224">
        <f t="shared" ca="1" si="283"/>
        <v>0</v>
      </c>
      <c r="BY191" s="93">
        <f t="shared" ca="1" si="284"/>
        <v>0</v>
      </c>
      <c r="BZ191" s="23">
        <f t="shared" ca="1" si="309"/>
        <v>0</v>
      </c>
      <c r="CA191" s="23">
        <f t="shared" ca="1" si="310"/>
        <v>0</v>
      </c>
      <c r="CB191" s="23">
        <f t="shared" ca="1" si="335"/>
        <v>0</v>
      </c>
      <c r="CC191" s="23">
        <f t="shared" ca="1" si="336"/>
        <v>0</v>
      </c>
      <c r="CD191" s="23">
        <f t="shared" ca="1" si="366"/>
        <v>0</v>
      </c>
      <c r="CE191" s="23">
        <f t="shared" ca="1" si="367"/>
        <v>0</v>
      </c>
      <c r="CF191" s="228">
        <f t="shared" ca="1" si="285"/>
        <v>0</v>
      </c>
      <c r="CG191" s="224">
        <f t="shared" ca="1" si="286"/>
        <v>0</v>
      </c>
      <c r="CH191" s="228">
        <f t="shared" ca="1" si="287"/>
        <v>0</v>
      </c>
      <c r="CI191" s="23">
        <f t="shared" ca="1" si="288"/>
        <v>0</v>
      </c>
      <c r="CJ191" s="23">
        <f t="shared" ca="1" si="289"/>
        <v>0</v>
      </c>
      <c r="CK191" s="23">
        <f t="shared" ca="1" si="293"/>
        <v>0</v>
      </c>
      <c r="CL191" s="23">
        <f t="shared" ca="1" si="294"/>
        <v>0</v>
      </c>
      <c r="CM191" s="23">
        <f t="shared" ca="1" si="299"/>
        <v>0</v>
      </c>
      <c r="CN191" s="23">
        <f t="shared" ca="1" si="300"/>
        <v>0</v>
      </c>
      <c r="CO191" s="23">
        <f t="shared" ca="1" si="307"/>
        <v>0</v>
      </c>
      <c r="CP191" s="23">
        <f t="shared" ca="1" si="308"/>
        <v>0</v>
      </c>
      <c r="CQ191" s="23">
        <f t="shared" ca="1" si="313"/>
        <v>0</v>
      </c>
      <c r="CR191" s="23">
        <f t="shared" ca="1" si="314"/>
        <v>0</v>
      </c>
      <c r="CS191" s="23">
        <f t="shared" ca="1" si="315"/>
        <v>0</v>
      </c>
      <c r="CT191" s="23">
        <f t="shared" ca="1" si="316"/>
        <v>0</v>
      </c>
      <c r="CU191" s="23">
        <f t="shared" ca="1" si="321"/>
        <v>0</v>
      </c>
      <c r="CV191" s="23">
        <f t="shared" ca="1" si="322"/>
        <v>0</v>
      </c>
      <c r="CW191" s="23">
        <f t="shared" ca="1" si="360"/>
        <v>0</v>
      </c>
      <c r="CX191" s="23">
        <f t="shared" ca="1" si="361"/>
        <v>0</v>
      </c>
      <c r="CY191" s="23">
        <f t="shared" ca="1" si="323"/>
        <v>0</v>
      </c>
      <c r="CZ191" s="23">
        <f t="shared" ca="1" si="324"/>
        <v>0</v>
      </c>
      <c r="DA191" s="23">
        <f t="shared" ca="1" si="337"/>
        <v>0</v>
      </c>
      <c r="DB191" s="23">
        <f t="shared" ca="1" si="338"/>
        <v>0</v>
      </c>
      <c r="DC191" s="23"/>
      <c r="DD191" s="23"/>
      <c r="DE191" s="23">
        <f t="shared" ca="1" si="339"/>
        <v>0</v>
      </c>
      <c r="DF191" s="23">
        <f t="shared" ca="1" si="340"/>
        <v>0</v>
      </c>
      <c r="DG191" s="23">
        <f t="shared" ca="1" si="345"/>
        <v>0</v>
      </c>
      <c r="DH191" s="23">
        <f t="shared" ca="1" si="346"/>
        <v>0</v>
      </c>
      <c r="DI191" s="23">
        <f t="shared" ca="1" si="355"/>
        <v>0</v>
      </c>
      <c r="DJ191" s="23">
        <f t="shared" ca="1" si="356"/>
        <v>0</v>
      </c>
      <c r="DK191" s="23">
        <f t="shared" ca="1" si="364"/>
        <v>0</v>
      </c>
      <c r="DL191" s="23">
        <f t="shared" ca="1" si="365"/>
        <v>0</v>
      </c>
      <c r="DM191" s="23">
        <f t="shared" ca="1" si="368"/>
        <v>0</v>
      </c>
      <c r="DN191" s="23">
        <f t="shared" ca="1" si="369"/>
        <v>0</v>
      </c>
      <c r="DO191" s="23">
        <f t="shared" ca="1" si="370"/>
        <v>0</v>
      </c>
      <c r="DP191" s="23">
        <f t="shared" ca="1" si="371"/>
        <v>0</v>
      </c>
      <c r="DQ191" s="23">
        <f t="shared" ca="1" si="384"/>
        <v>0</v>
      </c>
      <c r="DR191" s="23">
        <f t="shared" ca="1" si="385"/>
        <v>0</v>
      </c>
      <c r="DS191" s="228">
        <f t="shared" ca="1" si="290"/>
        <v>0</v>
      </c>
      <c r="DT191" s="93">
        <f t="shared" ca="1" si="291"/>
        <v>0</v>
      </c>
      <c r="DU191" s="228">
        <f t="shared" ca="1" si="292"/>
        <v>0</v>
      </c>
      <c r="DZ191" s="23">
        <f t="shared" ca="1" si="317"/>
        <v>0</v>
      </c>
      <c r="EA191" s="23">
        <f t="shared" ca="1" si="318"/>
        <v>0</v>
      </c>
      <c r="EB191" s="23">
        <f t="shared" ca="1" si="325"/>
        <v>0</v>
      </c>
      <c r="EC191" s="23">
        <f t="shared" ca="1" si="326"/>
        <v>0</v>
      </c>
      <c r="ED191" s="23">
        <f t="shared" ca="1" si="347"/>
        <v>0</v>
      </c>
      <c r="EE191" s="23">
        <f t="shared" ca="1" si="348"/>
        <v>0</v>
      </c>
      <c r="EF191" s="23">
        <f t="shared" ca="1" si="376"/>
        <v>0</v>
      </c>
      <c r="EG191" s="23">
        <f t="shared" ca="1" si="377"/>
        <v>0</v>
      </c>
      <c r="EH191" s="23">
        <f t="shared" ca="1" si="357"/>
        <v>0</v>
      </c>
      <c r="EI191" s="23">
        <f t="shared" ca="1" si="358"/>
        <v>0</v>
      </c>
      <c r="EJ191" s="23">
        <f t="shared" ca="1" si="372"/>
        <v>0</v>
      </c>
      <c r="EK191" s="23">
        <f t="shared" ca="1" si="373"/>
        <v>0</v>
      </c>
      <c r="EL191" s="23">
        <f t="shared" ca="1" si="382"/>
        <v>0</v>
      </c>
      <c r="EM191" s="23">
        <f t="shared" ca="1" si="383"/>
        <v>0</v>
      </c>
      <c r="EN191" s="228">
        <f t="shared" ca="1" si="276"/>
        <v>0</v>
      </c>
      <c r="EO191" s="93">
        <f t="shared" ca="1" si="277"/>
        <v>0</v>
      </c>
      <c r="EP191" s="93">
        <f t="shared" ca="1" si="278"/>
        <v>0</v>
      </c>
    </row>
    <row r="192" spans="1:146" x14ac:dyDescent="0.2">
      <c r="A192" s="172">
        <f ca="1">VLOOKUP($D192,Curves!$A$2:$I$1700,9)</f>
        <v>6.2345477013354002E-2</v>
      </c>
      <c r="B192" s="86">
        <f t="shared" ca="1" si="261"/>
        <v>0.39091486389844105</v>
      </c>
      <c r="C192" s="86">
        <f t="shared" si="262"/>
        <v>31</v>
      </c>
      <c r="D192" s="139">
        <v>42491</v>
      </c>
      <c r="E192" s="173">
        <f ca="1">VLOOKUP($D192,Curves!$A$2:$H$1700,2)*$B192</f>
        <v>1.8279179035891104</v>
      </c>
      <c r="F192" s="172">
        <f ca="1">VLOOKUP($D192,Curves!$A$2:$H$1700,3)*$B192</f>
        <v>0.11531988485004011</v>
      </c>
      <c r="G192" s="172">
        <f ca="1">VLOOKUP($D192,Curves!$A$2:$H$1700,7)*$B192</f>
        <v>-7.4273824140703798E-2</v>
      </c>
      <c r="H192" s="172">
        <f ca="1">VLOOKUP($D192,Curves!$A$2:$H$1700,5)*$B192</f>
        <v>0</v>
      </c>
      <c r="I192" s="172">
        <f ca="1">VLOOKUP($D192,Curves!$A$2:$H$1700,4)*$B192</f>
        <v>0</v>
      </c>
      <c r="J192" s="174">
        <f ca="1">VLOOKUP($D192,Curves!$A$2:$H$1700,8)*$B192</f>
        <v>0</v>
      </c>
      <c r="K192" s="172">
        <f t="shared" ca="1" si="263"/>
        <v>15.709384276918328</v>
      </c>
      <c r="L192" s="140">
        <f ca="1">VLOOKUP($D192,Curves!$N$2:$T$2600,2)*$B192</f>
        <v>14.91449661934444</v>
      </c>
      <c r="M192" s="141">
        <f ca="1">VLOOKUP($D192,Curves!$N$2:$T$2600,3)*$B192</f>
        <v>7.4572483096722202</v>
      </c>
      <c r="N192" s="181">
        <f t="shared" ca="1" si="264"/>
        <v>0</v>
      </c>
      <c r="O192" s="182">
        <f t="shared" ca="1" si="265"/>
        <v>0</v>
      </c>
      <c r="P192" s="173">
        <f t="shared" ca="1" si="260"/>
        <v>15.709384276918328</v>
      </c>
      <c r="Q192" s="140">
        <f ca="1">VLOOKUP($D192,Curves!$N$2:$T$2600,4)*$B192</f>
        <v>14.91449661934444</v>
      </c>
      <c r="R192" s="141">
        <f ca="1">VLOOKUP($D192,Curves!$N$2:$T$2600,5)*$B192</f>
        <v>7.4572483096722202</v>
      </c>
      <c r="S192" s="181">
        <f t="shared" ca="1" si="266"/>
        <v>0</v>
      </c>
      <c r="T192" s="182">
        <f t="shared" ca="1" si="267"/>
        <v>0</v>
      </c>
      <c r="U192" s="151">
        <f t="shared" ca="1" si="268"/>
        <v>15.152330595863051</v>
      </c>
      <c r="V192" s="151">
        <f t="shared" ca="1" si="269"/>
        <v>15.709384276918328</v>
      </c>
      <c r="W192" s="151">
        <f t="shared" ca="1" si="270"/>
        <v>15.709384276918328</v>
      </c>
      <c r="X192" s="343">
        <f ca="1">VLOOKUP($D192,[2]CurveFetch!$D$8:$S$13000,16,0)*$B192</f>
        <v>14.91449661934444</v>
      </c>
      <c r="Y192" s="141">
        <f ca="1">VLOOKUP($D192,Curves!$N$2:$T$2600,7)*$B192</f>
        <v>7.4572483096722202</v>
      </c>
      <c r="Z192" s="200">
        <f t="shared" ca="1" si="271"/>
        <v>0</v>
      </c>
      <c r="AA192" s="181">
        <f t="shared" ca="1" si="272"/>
        <v>0</v>
      </c>
      <c r="AB192" s="181">
        <f t="shared" ca="1" si="359"/>
        <v>0</v>
      </c>
      <c r="AC192" s="181">
        <f t="shared" ca="1" si="359"/>
        <v>0</v>
      </c>
      <c r="AD192" s="181">
        <f t="shared" ca="1" si="274"/>
        <v>0</v>
      </c>
      <c r="AE192" s="182">
        <f t="shared" ca="1" si="275"/>
        <v>0</v>
      </c>
      <c r="AF192" s="23">
        <f t="shared" ca="1" si="301"/>
        <v>0</v>
      </c>
      <c r="AG192" s="23">
        <f t="shared" ca="1" si="302"/>
        <v>0</v>
      </c>
      <c r="AH192" s="23">
        <f t="shared" ca="1" si="319"/>
        <v>0</v>
      </c>
      <c r="AI192" s="23">
        <f t="shared" ca="1" si="320"/>
        <v>0</v>
      </c>
      <c r="AJ192" s="23">
        <f t="shared" ca="1" si="331"/>
        <v>0</v>
      </c>
      <c r="AK192" s="23">
        <f t="shared" ca="1" si="332"/>
        <v>0</v>
      </c>
      <c r="AL192" s="23">
        <f t="shared" ca="1" si="341"/>
        <v>0</v>
      </c>
      <c r="AM192" s="23">
        <f t="shared" ca="1" si="342"/>
        <v>0</v>
      </c>
      <c r="AN192" s="23">
        <f t="shared" ca="1" si="349"/>
        <v>0</v>
      </c>
      <c r="AO192" s="23">
        <f t="shared" ca="1" si="350"/>
        <v>0</v>
      </c>
      <c r="AP192" s="23">
        <f t="shared" ca="1" si="343"/>
        <v>0</v>
      </c>
      <c r="AQ192" s="23">
        <f t="shared" ca="1" si="344"/>
        <v>0</v>
      </c>
      <c r="AR192" s="23">
        <f t="shared" ca="1" si="353"/>
        <v>0</v>
      </c>
      <c r="AS192" s="23">
        <f t="shared" ca="1" si="354"/>
        <v>0</v>
      </c>
      <c r="AT192" s="23">
        <f t="shared" ca="1" si="374"/>
        <v>0</v>
      </c>
      <c r="AU192" s="23">
        <f t="shared" ca="1" si="375"/>
        <v>0</v>
      </c>
      <c r="AV192" s="228">
        <f t="shared" ca="1" si="279"/>
        <v>0</v>
      </c>
      <c r="AW192" s="26">
        <f t="shared" ca="1" si="280"/>
        <v>0</v>
      </c>
      <c r="AX192" s="228">
        <f t="shared" ca="1" si="281"/>
        <v>0</v>
      </c>
      <c r="AY192" s="23">
        <f t="shared" ca="1" si="295"/>
        <v>0</v>
      </c>
      <c r="AZ192" s="23">
        <f t="shared" ca="1" si="296"/>
        <v>0</v>
      </c>
      <c r="BA192" s="23">
        <f t="shared" ca="1" si="303"/>
        <v>0</v>
      </c>
      <c r="BB192" s="23">
        <f t="shared" ca="1" si="304"/>
        <v>0</v>
      </c>
      <c r="BC192" s="23">
        <f t="shared" ca="1" si="297"/>
        <v>0</v>
      </c>
      <c r="BD192" s="23">
        <f t="shared" ca="1" si="298"/>
        <v>0</v>
      </c>
      <c r="BE192" s="23">
        <f t="shared" ca="1" si="305"/>
        <v>0</v>
      </c>
      <c r="BF192" s="23">
        <f t="shared" ca="1" si="306"/>
        <v>0</v>
      </c>
      <c r="BG192" s="23">
        <f t="shared" ca="1" si="311"/>
        <v>0</v>
      </c>
      <c r="BH192" s="23">
        <f t="shared" ca="1" si="312"/>
        <v>0</v>
      </c>
      <c r="BI192" s="23">
        <f t="shared" ca="1" si="327"/>
        <v>0</v>
      </c>
      <c r="BJ192" s="23">
        <f t="shared" ca="1" si="328"/>
        <v>0</v>
      </c>
      <c r="BK192" s="23">
        <f t="shared" ca="1" si="329"/>
        <v>0</v>
      </c>
      <c r="BL192" s="23">
        <f t="shared" ca="1" si="330"/>
        <v>0</v>
      </c>
      <c r="BM192" s="23">
        <f t="shared" ca="1" si="333"/>
        <v>0</v>
      </c>
      <c r="BN192" s="23">
        <f t="shared" ca="1" si="334"/>
        <v>0</v>
      </c>
      <c r="BO192" s="23">
        <f t="shared" ca="1" si="351"/>
        <v>0</v>
      </c>
      <c r="BP192" s="23">
        <f t="shared" ca="1" si="352"/>
        <v>0</v>
      </c>
      <c r="BQ192" s="23">
        <f t="shared" ca="1" si="362"/>
        <v>0</v>
      </c>
      <c r="BR192" s="23">
        <f t="shared" ca="1" si="363"/>
        <v>0</v>
      </c>
      <c r="BS192" s="23">
        <f t="shared" ca="1" si="378"/>
        <v>0</v>
      </c>
      <c r="BT192" s="23">
        <f t="shared" ca="1" si="379"/>
        <v>0</v>
      </c>
      <c r="BU192" s="23">
        <f t="shared" ca="1" si="380"/>
        <v>0</v>
      </c>
      <c r="BV192" s="23">
        <f t="shared" ca="1" si="381"/>
        <v>0</v>
      </c>
      <c r="BW192" s="389">
        <f t="shared" ca="1" si="282"/>
        <v>0</v>
      </c>
      <c r="BX192" s="224">
        <f t="shared" ca="1" si="283"/>
        <v>0</v>
      </c>
      <c r="BY192" s="93">
        <f t="shared" ca="1" si="284"/>
        <v>0</v>
      </c>
      <c r="BZ192" s="23">
        <f t="shared" ca="1" si="309"/>
        <v>0</v>
      </c>
      <c r="CA192" s="23">
        <f t="shared" ca="1" si="310"/>
        <v>0</v>
      </c>
      <c r="CB192" s="23">
        <f t="shared" ca="1" si="335"/>
        <v>0</v>
      </c>
      <c r="CC192" s="23">
        <f t="shared" ca="1" si="336"/>
        <v>0</v>
      </c>
      <c r="CD192" s="23">
        <f t="shared" ca="1" si="366"/>
        <v>0</v>
      </c>
      <c r="CE192" s="23">
        <f t="shared" ca="1" si="367"/>
        <v>0</v>
      </c>
      <c r="CF192" s="228">
        <f t="shared" ca="1" si="285"/>
        <v>0</v>
      </c>
      <c r="CG192" s="224">
        <f t="shared" ca="1" si="286"/>
        <v>0</v>
      </c>
      <c r="CH192" s="228">
        <f t="shared" ca="1" si="287"/>
        <v>0</v>
      </c>
      <c r="CI192" s="23">
        <f t="shared" ca="1" si="288"/>
        <v>0</v>
      </c>
      <c r="CJ192" s="23">
        <f t="shared" ca="1" si="289"/>
        <v>0</v>
      </c>
      <c r="CK192" s="23">
        <f t="shared" ca="1" si="293"/>
        <v>0</v>
      </c>
      <c r="CL192" s="23">
        <f t="shared" ca="1" si="294"/>
        <v>0</v>
      </c>
      <c r="CM192" s="23">
        <f t="shared" ca="1" si="299"/>
        <v>0</v>
      </c>
      <c r="CN192" s="23">
        <f t="shared" ca="1" si="300"/>
        <v>0</v>
      </c>
      <c r="CO192" s="23">
        <f t="shared" ca="1" si="307"/>
        <v>0</v>
      </c>
      <c r="CP192" s="23">
        <f t="shared" ca="1" si="308"/>
        <v>0</v>
      </c>
      <c r="CQ192" s="23">
        <f t="shared" ca="1" si="313"/>
        <v>0</v>
      </c>
      <c r="CR192" s="23">
        <f t="shared" ca="1" si="314"/>
        <v>0</v>
      </c>
      <c r="CS192" s="23">
        <f t="shared" ca="1" si="315"/>
        <v>0</v>
      </c>
      <c r="CT192" s="23">
        <f t="shared" ca="1" si="316"/>
        <v>0</v>
      </c>
      <c r="CU192" s="23">
        <f t="shared" ca="1" si="321"/>
        <v>0</v>
      </c>
      <c r="CV192" s="23">
        <f t="shared" ca="1" si="322"/>
        <v>0</v>
      </c>
      <c r="CW192" s="23">
        <f t="shared" ca="1" si="360"/>
        <v>0</v>
      </c>
      <c r="CX192" s="23">
        <f t="shared" ca="1" si="361"/>
        <v>0</v>
      </c>
      <c r="CY192" s="23">
        <f t="shared" ca="1" si="323"/>
        <v>0</v>
      </c>
      <c r="CZ192" s="23">
        <f t="shared" ca="1" si="324"/>
        <v>0</v>
      </c>
      <c r="DA192" s="23">
        <f t="shared" ca="1" si="337"/>
        <v>0</v>
      </c>
      <c r="DB192" s="23">
        <f t="shared" ca="1" si="338"/>
        <v>0</v>
      </c>
      <c r="DC192" s="23"/>
      <c r="DD192" s="23"/>
      <c r="DE192" s="23">
        <f t="shared" ca="1" si="339"/>
        <v>0</v>
      </c>
      <c r="DF192" s="23">
        <f t="shared" ca="1" si="340"/>
        <v>0</v>
      </c>
      <c r="DG192" s="23">
        <f t="shared" ca="1" si="345"/>
        <v>0</v>
      </c>
      <c r="DH192" s="23">
        <f t="shared" ca="1" si="346"/>
        <v>0</v>
      </c>
      <c r="DI192" s="23">
        <f t="shared" ca="1" si="355"/>
        <v>0</v>
      </c>
      <c r="DJ192" s="23">
        <f t="shared" ca="1" si="356"/>
        <v>0</v>
      </c>
      <c r="DK192" s="23">
        <f t="shared" ca="1" si="364"/>
        <v>0</v>
      </c>
      <c r="DL192" s="23">
        <f t="shared" ca="1" si="365"/>
        <v>0</v>
      </c>
      <c r="DM192" s="23">
        <f t="shared" ca="1" si="368"/>
        <v>0</v>
      </c>
      <c r="DN192" s="23">
        <f t="shared" ca="1" si="369"/>
        <v>0</v>
      </c>
      <c r="DO192" s="23">
        <f t="shared" ca="1" si="370"/>
        <v>0</v>
      </c>
      <c r="DP192" s="23">
        <f t="shared" ca="1" si="371"/>
        <v>0</v>
      </c>
      <c r="DQ192" s="23">
        <f t="shared" ca="1" si="384"/>
        <v>0</v>
      </c>
      <c r="DR192" s="23">
        <f t="shared" ca="1" si="385"/>
        <v>0</v>
      </c>
      <c r="DS192" s="228">
        <f t="shared" ca="1" si="290"/>
        <v>0</v>
      </c>
      <c r="DT192" s="93">
        <f t="shared" ca="1" si="291"/>
        <v>0</v>
      </c>
      <c r="DU192" s="228">
        <f t="shared" ca="1" si="292"/>
        <v>0</v>
      </c>
      <c r="DZ192" s="23">
        <f t="shared" ca="1" si="317"/>
        <v>0</v>
      </c>
      <c r="EA192" s="23">
        <f t="shared" ca="1" si="318"/>
        <v>0</v>
      </c>
      <c r="EB192" s="23">
        <f t="shared" ca="1" si="325"/>
        <v>0</v>
      </c>
      <c r="EC192" s="23">
        <f t="shared" ca="1" si="326"/>
        <v>0</v>
      </c>
      <c r="ED192" s="23">
        <f t="shared" ca="1" si="347"/>
        <v>0</v>
      </c>
      <c r="EE192" s="23">
        <f t="shared" ca="1" si="348"/>
        <v>0</v>
      </c>
      <c r="EF192" s="23">
        <f t="shared" ca="1" si="376"/>
        <v>0</v>
      </c>
      <c r="EG192" s="23">
        <f t="shared" ca="1" si="377"/>
        <v>0</v>
      </c>
      <c r="EH192" s="23">
        <f t="shared" ca="1" si="357"/>
        <v>0</v>
      </c>
      <c r="EI192" s="23">
        <f t="shared" ca="1" si="358"/>
        <v>0</v>
      </c>
      <c r="EJ192" s="23">
        <f t="shared" ca="1" si="372"/>
        <v>0</v>
      </c>
      <c r="EK192" s="23">
        <f t="shared" ca="1" si="373"/>
        <v>0</v>
      </c>
      <c r="EL192" s="23">
        <f t="shared" ca="1" si="382"/>
        <v>0</v>
      </c>
      <c r="EM192" s="23">
        <f t="shared" ca="1" si="383"/>
        <v>0</v>
      </c>
      <c r="EN192" s="228">
        <f t="shared" ca="1" si="276"/>
        <v>0</v>
      </c>
      <c r="EO192" s="93">
        <f t="shared" ca="1" si="277"/>
        <v>0</v>
      </c>
      <c r="EP192" s="93">
        <f t="shared" ca="1" si="278"/>
        <v>0</v>
      </c>
    </row>
    <row r="193" spans="1:146" x14ac:dyDescent="0.2">
      <c r="A193" s="172">
        <f ca="1">VLOOKUP($D193,Curves!$A$2:$I$1700,9)</f>
        <v>6.2372131794828999E-2</v>
      </c>
      <c r="B193" s="86">
        <f t="shared" ca="1" si="261"/>
        <v>0.38872862102499695</v>
      </c>
      <c r="C193" s="86">
        <f t="shared" si="262"/>
        <v>30</v>
      </c>
      <c r="D193" s="139">
        <v>42522</v>
      </c>
      <c r="E193" s="173">
        <f ca="1">VLOOKUP($D193,Curves!$A$2:$H$1700,2)*$B193</f>
        <v>1.8289681619226106</v>
      </c>
      <c r="F193" s="172">
        <f ca="1">VLOOKUP($D193,Curves!$A$2:$H$1700,3)*$B193</f>
        <v>0.11467494320237409</v>
      </c>
      <c r="G193" s="172">
        <f ca="1">VLOOKUP($D193,Curves!$A$2:$H$1700,7)*$B193</f>
        <v>-7.3858437994749421E-2</v>
      </c>
      <c r="H193" s="172">
        <f ca="1">VLOOKUP($D193,Curves!$A$2:$H$1700,5)*$B193</f>
        <v>0</v>
      </c>
      <c r="I193" s="172">
        <f ca="1">VLOOKUP($D193,Curves!$A$2:$H$1700,4)*$B193</f>
        <v>0</v>
      </c>
      <c r="J193" s="174">
        <f ca="1">VLOOKUP($D193,Curves!$A$2:$H$1700,8)*$B193</f>
        <v>0</v>
      </c>
      <c r="K193" s="172">
        <f t="shared" ca="1" si="263"/>
        <v>15.71726121441958</v>
      </c>
      <c r="L193" s="140">
        <f ca="1">VLOOKUP($D193,Curves!$N$2:$T$2600,2)*$B193</f>
        <v>24.549300857867426</v>
      </c>
      <c r="M193" s="141">
        <f ca="1">VLOOKUP($D193,Curves!$N$2:$T$2600,3)*$B193</f>
        <v>12.274650428933713</v>
      </c>
      <c r="N193" s="181">
        <f t="shared" ca="1" si="264"/>
        <v>1</v>
      </c>
      <c r="O193" s="182">
        <f t="shared" ca="1" si="265"/>
        <v>0</v>
      </c>
      <c r="P193" s="173">
        <f t="shared" ca="1" si="260"/>
        <v>15.71726121441958</v>
      </c>
      <c r="Q193" s="140">
        <f ca="1">VLOOKUP($D193,Curves!$N$2:$T$2600,4)*$B193</f>
        <v>24.549300857867426</v>
      </c>
      <c r="R193" s="141">
        <f ca="1">VLOOKUP($D193,Curves!$N$2:$T$2600,5)*$B193</f>
        <v>12.274650428933713</v>
      </c>
      <c r="S193" s="181">
        <f t="shared" ca="1" si="266"/>
        <v>1</v>
      </c>
      <c r="T193" s="182">
        <f t="shared" ca="1" si="267"/>
        <v>0</v>
      </c>
      <c r="U193" s="151">
        <f t="shared" ca="1" si="268"/>
        <v>15.163322929458959</v>
      </c>
      <c r="V193" s="151">
        <f t="shared" ca="1" si="269"/>
        <v>15.71726121441958</v>
      </c>
      <c r="W193" s="151">
        <f t="shared" ca="1" si="270"/>
        <v>15.71726121441958</v>
      </c>
      <c r="X193" s="343">
        <f ca="1">VLOOKUP($D193,[2]CurveFetch!$D$8:$S$13000,16,0)*$B193</f>
        <v>24.549300857867426</v>
      </c>
      <c r="Y193" s="141">
        <f ca="1">VLOOKUP($D193,Curves!$N$2:$T$2600,7)*$B193</f>
        <v>12.274650428933713</v>
      </c>
      <c r="Z193" s="200">
        <f t="shared" ca="1" si="271"/>
        <v>1</v>
      </c>
      <c r="AA193" s="181">
        <f t="shared" ca="1" si="272"/>
        <v>0</v>
      </c>
      <c r="AB193" s="181">
        <f t="shared" ca="1" si="359"/>
        <v>1</v>
      </c>
      <c r="AC193" s="181">
        <f t="shared" ca="1" si="359"/>
        <v>1</v>
      </c>
      <c r="AD193" s="181">
        <f t="shared" ca="1" si="274"/>
        <v>1</v>
      </c>
      <c r="AE193" s="182">
        <f t="shared" ca="1" si="275"/>
        <v>0</v>
      </c>
      <c r="AF193" s="23">
        <f t="shared" ca="1" si="301"/>
        <v>5880</v>
      </c>
      <c r="AG193" s="23">
        <f t="shared" ca="1" si="302"/>
        <v>0</v>
      </c>
      <c r="AH193" s="23">
        <f t="shared" ca="1" si="319"/>
        <v>48000</v>
      </c>
      <c r="AI193" s="23">
        <f t="shared" ca="1" si="320"/>
        <v>0</v>
      </c>
      <c r="AJ193" s="23">
        <f t="shared" ca="1" si="331"/>
        <v>54000</v>
      </c>
      <c r="AK193" s="23">
        <f t="shared" ca="1" si="332"/>
        <v>0</v>
      </c>
      <c r="AL193" s="23">
        <f t="shared" ca="1" si="341"/>
        <v>60000</v>
      </c>
      <c r="AM193" s="23">
        <f t="shared" ca="1" si="342"/>
        <v>0</v>
      </c>
      <c r="AN193" s="23">
        <f t="shared" ca="1" si="349"/>
        <v>60000</v>
      </c>
      <c r="AO193" s="23">
        <f t="shared" ca="1" si="350"/>
        <v>0</v>
      </c>
      <c r="AP193" s="23">
        <f t="shared" ca="1" si="343"/>
        <v>86400</v>
      </c>
      <c r="AQ193" s="23">
        <f t="shared" ca="1" si="344"/>
        <v>0</v>
      </c>
      <c r="AR193" s="23">
        <f t="shared" ca="1" si="353"/>
        <v>61200</v>
      </c>
      <c r="AS193" s="23">
        <f t="shared" ca="1" si="354"/>
        <v>0</v>
      </c>
      <c r="AT193" s="23">
        <f t="shared" ca="1" si="374"/>
        <v>132000</v>
      </c>
      <c r="AU193" s="23">
        <f t="shared" ca="1" si="375"/>
        <v>0</v>
      </c>
      <c r="AV193" s="228">
        <f t="shared" ca="1" si="279"/>
        <v>152280</v>
      </c>
      <c r="AW193" s="26">
        <f t="shared" ca="1" si="280"/>
        <v>447480</v>
      </c>
      <c r="AX193" s="228">
        <f t="shared" ca="1" si="281"/>
        <v>507480</v>
      </c>
      <c r="AY193" s="23">
        <f t="shared" ca="1" si="295"/>
        <v>62400</v>
      </c>
      <c r="AZ193" s="23">
        <f t="shared" ca="1" si="296"/>
        <v>0</v>
      </c>
      <c r="BA193" s="23">
        <f t="shared" ca="1" si="303"/>
        <v>60000</v>
      </c>
      <c r="BB193" s="23">
        <f t="shared" ca="1" si="304"/>
        <v>0</v>
      </c>
      <c r="BC193" s="23">
        <f t="shared" ca="1" si="297"/>
        <v>10560</v>
      </c>
      <c r="BD193" s="23">
        <f t="shared" ca="1" si="298"/>
        <v>0</v>
      </c>
      <c r="BE193" s="23">
        <f t="shared" ca="1" si="305"/>
        <v>6120</v>
      </c>
      <c r="BF193" s="23">
        <f t="shared" ca="1" si="306"/>
        <v>0</v>
      </c>
      <c r="BG193" s="23">
        <f t="shared" ca="1" si="311"/>
        <v>20400</v>
      </c>
      <c r="BH193" s="23">
        <f t="shared" ca="1" si="312"/>
        <v>0</v>
      </c>
      <c r="BI193" s="23">
        <f t="shared" ca="1" si="327"/>
        <v>105600</v>
      </c>
      <c r="BJ193" s="23">
        <f t="shared" ca="1" si="328"/>
        <v>0</v>
      </c>
      <c r="BK193" s="23">
        <f t="shared" ca="1" si="329"/>
        <v>127200</v>
      </c>
      <c r="BL193" s="23">
        <f t="shared" ca="1" si="330"/>
        <v>0</v>
      </c>
      <c r="BM193" s="23">
        <f t="shared" ca="1" si="333"/>
        <v>60000</v>
      </c>
      <c r="BN193" s="23">
        <f t="shared" ca="1" si="334"/>
        <v>0</v>
      </c>
      <c r="BO193" s="23">
        <f t="shared" ca="1" si="351"/>
        <v>63600</v>
      </c>
      <c r="BP193" s="23">
        <f t="shared" ca="1" si="352"/>
        <v>0</v>
      </c>
      <c r="BQ193" s="23">
        <f t="shared" ca="1" si="362"/>
        <v>62400</v>
      </c>
      <c r="BR193" s="23">
        <f t="shared" ca="1" si="363"/>
        <v>0</v>
      </c>
      <c r="BS193" s="23">
        <f t="shared" ca="1" si="378"/>
        <v>132000</v>
      </c>
      <c r="BT193" s="23">
        <f t="shared" ca="1" si="379"/>
        <v>0</v>
      </c>
      <c r="BU193" s="23">
        <f t="shared" ca="1" si="380"/>
        <v>120000</v>
      </c>
      <c r="BV193" s="23">
        <f t="shared" ca="1" si="381"/>
        <v>0</v>
      </c>
      <c r="BW193" s="389">
        <f t="shared" ca="1" si="282"/>
        <v>371880</v>
      </c>
      <c r="BX193" s="224">
        <f t="shared" ca="1" si="283"/>
        <v>623880</v>
      </c>
      <c r="BY193" s="93">
        <f t="shared" ca="1" si="284"/>
        <v>830280</v>
      </c>
      <c r="BZ193" s="23">
        <f t="shared" ca="1" si="309"/>
        <v>125760</v>
      </c>
      <c r="CA193" s="23">
        <f t="shared" ca="1" si="310"/>
        <v>0</v>
      </c>
      <c r="CB193" s="23">
        <f t="shared" ca="1" si="335"/>
        <v>115200</v>
      </c>
      <c r="CC193" s="23">
        <f t="shared" ca="1" si="336"/>
        <v>0</v>
      </c>
      <c r="CD193" s="23">
        <f t="shared" ca="1" si="366"/>
        <v>120000</v>
      </c>
      <c r="CE193" s="23">
        <f t="shared" ca="1" si="367"/>
        <v>0</v>
      </c>
      <c r="CF193" s="228">
        <f t="shared" ca="1" si="285"/>
        <v>125760</v>
      </c>
      <c r="CG193" s="224">
        <f t="shared" ca="1" si="286"/>
        <v>240960</v>
      </c>
      <c r="CH193" s="228">
        <f t="shared" ca="1" si="287"/>
        <v>360960</v>
      </c>
      <c r="CI193" s="23">
        <f t="shared" ca="1" si="288"/>
        <v>65400</v>
      </c>
      <c r="CJ193" s="23">
        <f t="shared" ca="1" si="289"/>
        <v>32700</v>
      </c>
      <c r="CK193" s="23">
        <f t="shared" ca="1" si="293"/>
        <v>62400</v>
      </c>
      <c r="CL193" s="23">
        <f t="shared" ca="1" si="294"/>
        <v>31200</v>
      </c>
      <c r="CM193" s="23">
        <f t="shared" ca="1" si="299"/>
        <v>60000</v>
      </c>
      <c r="CN193" s="23">
        <f t="shared" ca="1" si="300"/>
        <v>30000</v>
      </c>
      <c r="CO193" s="23">
        <f t="shared" ca="1" si="307"/>
        <v>8400</v>
      </c>
      <c r="CP193" s="23">
        <f t="shared" ca="1" si="308"/>
        <v>4200</v>
      </c>
      <c r="CQ193" s="23">
        <f t="shared" ca="1" si="313"/>
        <v>27000</v>
      </c>
      <c r="CR193" s="23">
        <f t="shared" ca="1" si="314"/>
        <v>13500</v>
      </c>
      <c r="CS193" s="23">
        <f t="shared" ca="1" si="315"/>
        <v>15600</v>
      </c>
      <c r="CT193" s="23">
        <f t="shared" ca="1" si="316"/>
        <v>7800</v>
      </c>
      <c r="CU193" s="23">
        <f t="shared" ca="1" si="321"/>
        <v>42000</v>
      </c>
      <c r="CV193" s="23">
        <f t="shared" ca="1" si="322"/>
        <v>21000</v>
      </c>
      <c r="CW193" s="23">
        <f t="shared" ca="1" si="360"/>
        <v>63600</v>
      </c>
      <c r="CX193" s="23">
        <f t="shared" ca="1" si="361"/>
        <v>31800</v>
      </c>
      <c r="CY193" s="23">
        <f t="shared" ca="1" si="323"/>
        <v>72000</v>
      </c>
      <c r="CZ193" s="23">
        <f t="shared" ca="1" si="324"/>
        <v>36000</v>
      </c>
      <c r="DA193" s="23">
        <f t="shared" ca="1" si="337"/>
        <v>99000</v>
      </c>
      <c r="DB193" s="23">
        <f t="shared" ca="1" si="338"/>
        <v>49500</v>
      </c>
      <c r="DC193" s="23"/>
      <c r="DD193" s="23"/>
      <c r="DE193" s="23">
        <f t="shared" ca="1" si="339"/>
        <v>240000</v>
      </c>
      <c r="DF193" s="23">
        <f t="shared" ca="1" si="340"/>
        <v>120000</v>
      </c>
      <c r="DG193" s="23">
        <f t="shared" ca="1" si="345"/>
        <v>120000</v>
      </c>
      <c r="DH193" s="23">
        <f t="shared" ca="1" si="346"/>
        <v>60000</v>
      </c>
      <c r="DI193" s="23">
        <f t="shared" ca="1" si="355"/>
        <v>127200</v>
      </c>
      <c r="DJ193" s="23">
        <f t="shared" ca="1" si="356"/>
        <v>63600</v>
      </c>
      <c r="DK193" s="23">
        <f t="shared" ca="1" si="364"/>
        <v>63600</v>
      </c>
      <c r="DL193" s="23">
        <f t="shared" ca="1" si="365"/>
        <v>31800</v>
      </c>
      <c r="DM193" s="23">
        <f t="shared" ca="1" si="368"/>
        <v>150000</v>
      </c>
      <c r="DN193" s="23">
        <f t="shared" ca="1" si="369"/>
        <v>75000</v>
      </c>
      <c r="DO193" s="23">
        <f t="shared" ca="1" si="370"/>
        <v>66000</v>
      </c>
      <c r="DP193" s="23">
        <f t="shared" ca="1" si="371"/>
        <v>33000</v>
      </c>
      <c r="DQ193" s="23">
        <f t="shared" ca="1" si="384"/>
        <v>129600</v>
      </c>
      <c r="DR193" s="23">
        <f t="shared" ca="1" si="385"/>
        <v>64800</v>
      </c>
      <c r="DS193" s="228">
        <f t="shared" ca="1" si="290"/>
        <v>610200</v>
      </c>
      <c r="DT193" s="93">
        <f t="shared" ca="1" si="291"/>
        <v>1450800</v>
      </c>
      <c r="DU193" s="228">
        <f t="shared" ca="1" si="292"/>
        <v>2117700</v>
      </c>
      <c r="DZ193" s="23">
        <f t="shared" ca="1" si="317"/>
        <v>60000</v>
      </c>
      <c r="EA193" s="23">
        <f t="shared" ca="1" si="318"/>
        <v>30000</v>
      </c>
      <c r="EB193" s="23">
        <f t="shared" ca="1" si="325"/>
        <v>26400</v>
      </c>
      <c r="EC193" s="23">
        <f t="shared" ca="1" si="326"/>
        <v>13200</v>
      </c>
      <c r="ED193" s="23">
        <f t="shared" ca="1" si="347"/>
        <v>120000</v>
      </c>
      <c r="EE193" s="23">
        <f t="shared" ca="1" si="348"/>
        <v>60000</v>
      </c>
      <c r="EF193" s="23">
        <f t="shared" ca="1" si="376"/>
        <v>168000</v>
      </c>
      <c r="EG193" s="23">
        <f t="shared" ca="1" si="377"/>
        <v>84000</v>
      </c>
      <c r="EH193" s="23">
        <f t="shared" ca="1" si="357"/>
        <v>60000</v>
      </c>
      <c r="EI193" s="23">
        <f t="shared" ca="1" si="358"/>
        <v>30000</v>
      </c>
      <c r="EJ193" s="23">
        <f t="shared" ca="1" si="372"/>
        <v>60000</v>
      </c>
      <c r="EK193" s="23">
        <f t="shared" ca="1" si="373"/>
        <v>30000</v>
      </c>
      <c r="EL193" s="23">
        <f t="shared" ca="1" si="382"/>
        <v>120000</v>
      </c>
      <c r="EM193" s="23">
        <f t="shared" ca="1" si="383"/>
        <v>60000</v>
      </c>
      <c r="EN193" s="228">
        <f t="shared" ca="1" si="276"/>
        <v>39600</v>
      </c>
      <c r="EO193" s="93">
        <f t="shared" ca="1" si="277"/>
        <v>489600</v>
      </c>
      <c r="EP193" s="93">
        <f t="shared" ca="1" si="278"/>
        <v>921600</v>
      </c>
    </row>
    <row r="194" spans="1:146" x14ac:dyDescent="0.2">
      <c r="A194" s="172">
        <f ca="1">VLOOKUP($D194,Curves!$A$2:$I$1700,9)</f>
        <v>6.2397926744868E-2</v>
      </c>
      <c r="B194" s="86">
        <f t="shared" ca="1" si="261"/>
        <v>0.38662293109950918</v>
      </c>
      <c r="C194" s="86">
        <f t="shared" si="262"/>
        <v>31</v>
      </c>
      <c r="D194" s="139">
        <v>42552</v>
      </c>
      <c r="E194" s="173">
        <f ca="1">VLOOKUP($D194,Curves!$A$2:$H$1700,2)*$B194</f>
        <v>1.8306595787561761</v>
      </c>
      <c r="F194" s="172">
        <f ca="1">VLOOKUP($D194,Curves!$A$2:$H$1700,3)*$B194</f>
        <v>0.1140537646743552</v>
      </c>
      <c r="G194" s="172">
        <f ca="1">VLOOKUP($D194,Curves!$A$2:$H$1700,7)*$B194</f>
        <v>-7.3458356908906744E-2</v>
      </c>
      <c r="H194" s="172">
        <f ca="1">VLOOKUP($D194,Curves!$A$2:$H$1700,5)*$B194</f>
        <v>0</v>
      </c>
      <c r="I194" s="172">
        <f ca="1">VLOOKUP($D194,Curves!$A$2:$H$1700,4)*$B194</f>
        <v>0</v>
      </c>
      <c r="J194" s="174">
        <f ca="1">VLOOKUP($D194,Curves!$A$2:$H$1700,8)*$B194</f>
        <v>0</v>
      </c>
      <c r="K194" s="172">
        <f t="shared" ca="1" si="263"/>
        <v>15.729946840671321</v>
      </c>
      <c r="L194" s="140">
        <f ca="1">VLOOKUP($D194,Curves!$N$2:$T$2600,2)*$B194</f>
        <v>23.125502663079153</v>
      </c>
      <c r="M194" s="141">
        <f ca="1">VLOOKUP($D194,Curves!$N$2:$T$2600,3)*$B194</f>
        <v>11.562751331539577</v>
      </c>
      <c r="N194" s="181">
        <f t="shared" ca="1" si="264"/>
        <v>1</v>
      </c>
      <c r="O194" s="182">
        <f t="shared" ca="1" si="265"/>
        <v>0</v>
      </c>
      <c r="P194" s="173">
        <f t="shared" ca="1" si="260"/>
        <v>15.729946840671321</v>
      </c>
      <c r="Q194" s="140">
        <f ca="1">VLOOKUP($D194,Curves!$N$2:$T$2600,4)*$B194</f>
        <v>23.125502663079153</v>
      </c>
      <c r="R194" s="141">
        <f ca="1">VLOOKUP($D194,Curves!$N$2:$T$2600,5)*$B194</f>
        <v>11.562751331539577</v>
      </c>
      <c r="S194" s="181">
        <f t="shared" ca="1" si="266"/>
        <v>1</v>
      </c>
      <c r="T194" s="182">
        <f t="shared" ca="1" si="267"/>
        <v>0</v>
      </c>
      <c r="U194" s="151">
        <f t="shared" ca="1" si="268"/>
        <v>15.179009163854522</v>
      </c>
      <c r="V194" s="151">
        <f t="shared" ca="1" si="269"/>
        <v>15.729946840671321</v>
      </c>
      <c r="W194" s="151">
        <f t="shared" ca="1" si="270"/>
        <v>15.729946840671321</v>
      </c>
      <c r="X194" s="343">
        <f ca="1">VLOOKUP($D194,[2]CurveFetch!$D$8:$S$13000,16,0)*$B194</f>
        <v>23.125502663079153</v>
      </c>
      <c r="Y194" s="141">
        <f ca="1">VLOOKUP($D194,Curves!$N$2:$T$2600,7)*$B194</f>
        <v>11.562751331539577</v>
      </c>
      <c r="Z194" s="200">
        <f t="shared" ca="1" si="271"/>
        <v>1</v>
      </c>
      <c r="AA194" s="181">
        <f t="shared" ca="1" si="272"/>
        <v>0</v>
      </c>
      <c r="AB194" s="181">
        <f t="shared" ca="1" si="359"/>
        <v>1</v>
      </c>
      <c r="AC194" s="181">
        <f t="shared" ca="1" si="359"/>
        <v>1</v>
      </c>
      <c r="AD194" s="181">
        <f t="shared" ca="1" si="274"/>
        <v>1</v>
      </c>
      <c r="AE194" s="182">
        <f t="shared" ca="1" si="275"/>
        <v>0</v>
      </c>
      <c r="AF194" s="23">
        <f t="shared" ca="1" si="301"/>
        <v>5880</v>
      </c>
      <c r="AG194" s="23">
        <f t="shared" ca="1" si="302"/>
        <v>0</v>
      </c>
      <c r="AH194" s="23">
        <f t="shared" ca="1" si="319"/>
        <v>48000</v>
      </c>
      <c r="AI194" s="23">
        <f t="shared" ca="1" si="320"/>
        <v>0</v>
      </c>
      <c r="AJ194" s="23">
        <f t="shared" ca="1" si="331"/>
        <v>54000</v>
      </c>
      <c r="AK194" s="23">
        <f t="shared" ca="1" si="332"/>
        <v>0</v>
      </c>
      <c r="AL194" s="23">
        <f t="shared" ca="1" si="341"/>
        <v>60000</v>
      </c>
      <c r="AM194" s="23">
        <f t="shared" ca="1" si="342"/>
        <v>0</v>
      </c>
      <c r="AN194" s="23">
        <f t="shared" ca="1" si="349"/>
        <v>60000</v>
      </c>
      <c r="AO194" s="23">
        <f t="shared" ca="1" si="350"/>
        <v>0</v>
      </c>
      <c r="AP194" s="23">
        <f t="shared" ca="1" si="343"/>
        <v>86400</v>
      </c>
      <c r="AQ194" s="23">
        <f t="shared" ca="1" si="344"/>
        <v>0</v>
      </c>
      <c r="AR194" s="23">
        <f t="shared" ca="1" si="353"/>
        <v>61200</v>
      </c>
      <c r="AS194" s="23">
        <f t="shared" ca="1" si="354"/>
        <v>0</v>
      </c>
      <c r="AT194" s="23">
        <f t="shared" ca="1" si="374"/>
        <v>132000</v>
      </c>
      <c r="AU194" s="23">
        <f t="shared" ca="1" si="375"/>
        <v>0</v>
      </c>
      <c r="AV194" s="228">
        <f t="shared" ca="1" si="279"/>
        <v>152280</v>
      </c>
      <c r="AW194" s="26">
        <f t="shared" ca="1" si="280"/>
        <v>447480</v>
      </c>
      <c r="AX194" s="228">
        <f t="shared" ca="1" si="281"/>
        <v>507480</v>
      </c>
      <c r="AY194" s="23">
        <f t="shared" ca="1" si="295"/>
        <v>62400</v>
      </c>
      <c r="AZ194" s="23">
        <f t="shared" ca="1" si="296"/>
        <v>0</v>
      </c>
      <c r="BA194" s="23">
        <f t="shared" ca="1" si="303"/>
        <v>60000</v>
      </c>
      <c r="BB194" s="23">
        <f t="shared" ca="1" si="304"/>
        <v>0</v>
      </c>
      <c r="BC194" s="23">
        <f t="shared" ca="1" si="297"/>
        <v>10560</v>
      </c>
      <c r="BD194" s="23">
        <f t="shared" ca="1" si="298"/>
        <v>0</v>
      </c>
      <c r="BE194" s="23">
        <f t="shared" ca="1" si="305"/>
        <v>6120</v>
      </c>
      <c r="BF194" s="23">
        <f t="shared" ca="1" si="306"/>
        <v>0</v>
      </c>
      <c r="BG194" s="23">
        <f t="shared" ca="1" si="311"/>
        <v>20400</v>
      </c>
      <c r="BH194" s="23">
        <f t="shared" ca="1" si="312"/>
        <v>0</v>
      </c>
      <c r="BI194" s="23">
        <f t="shared" ca="1" si="327"/>
        <v>105600</v>
      </c>
      <c r="BJ194" s="23">
        <f t="shared" ca="1" si="328"/>
        <v>0</v>
      </c>
      <c r="BK194" s="23">
        <f t="shared" ca="1" si="329"/>
        <v>127200</v>
      </c>
      <c r="BL194" s="23">
        <f t="shared" ca="1" si="330"/>
        <v>0</v>
      </c>
      <c r="BM194" s="23">
        <f t="shared" ca="1" si="333"/>
        <v>60000</v>
      </c>
      <c r="BN194" s="23">
        <f t="shared" ca="1" si="334"/>
        <v>0</v>
      </c>
      <c r="BO194" s="23">
        <f t="shared" ca="1" si="351"/>
        <v>63600</v>
      </c>
      <c r="BP194" s="23">
        <f t="shared" ca="1" si="352"/>
        <v>0</v>
      </c>
      <c r="BQ194" s="23">
        <f t="shared" ca="1" si="362"/>
        <v>62400</v>
      </c>
      <c r="BR194" s="23">
        <f t="shared" ca="1" si="363"/>
        <v>0</v>
      </c>
      <c r="BS194" s="23">
        <f t="shared" ca="1" si="378"/>
        <v>132000</v>
      </c>
      <c r="BT194" s="23">
        <f t="shared" ca="1" si="379"/>
        <v>0</v>
      </c>
      <c r="BU194" s="23">
        <f t="shared" ca="1" si="380"/>
        <v>120000</v>
      </c>
      <c r="BV194" s="23">
        <f t="shared" ca="1" si="381"/>
        <v>0</v>
      </c>
      <c r="BW194" s="389">
        <f t="shared" ca="1" si="282"/>
        <v>371880</v>
      </c>
      <c r="BX194" s="224">
        <f t="shared" ca="1" si="283"/>
        <v>623880</v>
      </c>
      <c r="BY194" s="93">
        <f t="shared" ca="1" si="284"/>
        <v>830280</v>
      </c>
      <c r="BZ194" s="23">
        <f t="shared" ca="1" si="309"/>
        <v>125760</v>
      </c>
      <c r="CA194" s="23">
        <f t="shared" ca="1" si="310"/>
        <v>0</v>
      </c>
      <c r="CB194" s="23">
        <f t="shared" ca="1" si="335"/>
        <v>115200</v>
      </c>
      <c r="CC194" s="23">
        <f t="shared" ca="1" si="336"/>
        <v>0</v>
      </c>
      <c r="CD194" s="23">
        <f t="shared" ca="1" si="366"/>
        <v>120000</v>
      </c>
      <c r="CE194" s="23">
        <f t="shared" ca="1" si="367"/>
        <v>0</v>
      </c>
      <c r="CF194" s="228">
        <f t="shared" ca="1" si="285"/>
        <v>125760</v>
      </c>
      <c r="CG194" s="224">
        <f t="shared" ca="1" si="286"/>
        <v>240960</v>
      </c>
      <c r="CH194" s="228">
        <f t="shared" ca="1" si="287"/>
        <v>360960</v>
      </c>
      <c r="CI194" s="23">
        <f t="shared" ca="1" si="288"/>
        <v>65400</v>
      </c>
      <c r="CJ194" s="23">
        <f t="shared" ca="1" si="289"/>
        <v>32700</v>
      </c>
      <c r="CK194" s="23">
        <f t="shared" ca="1" si="293"/>
        <v>62400</v>
      </c>
      <c r="CL194" s="23">
        <f t="shared" ca="1" si="294"/>
        <v>31200</v>
      </c>
      <c r="CM194" s="23">
        <f t="shared" ca="1" si="299"/>
        <v>60000</v>
      </c>
      <c r="CN194" s="23">
        <f t="shared" ca="1" si="300"/>
        <v>30000</v>
      </c>
      <c r="CO194" s="23">
        <f t="shared" ca="1" si="307"/>
        <v>8400</v>
      </c>
      <c r="CP194" s="23">
        <f t="shared" ca="1" si="308"/>
        <v>4200</v>
      </c>
      <c r="CQ194" s="23">
        <f t="shared" ca="1" si="313"/>
        <v>27000</v>
      </c>
      <c r="CR194" s="23">
        <f t="shared" ca="1" si="314"/>
        <v>13500</v>
      </c>
      <c r="CS194" s="23">
        <f t="shared" ca="1" si="315"/>
        <v>15600</v>
      </c>
      <c r="CT194" s="23">
        <f t="shared" ca="1" si="316"/>
        <v>7800</v>
      </c>
      <c r="CU194" s="23">
        <f t="shared" ca="1" si="321"/>
        <v>42000</v>
      </c>
      <c r="CV194" s="23">
        <f t="shared" ca="1" si="322"/>
        <v>21000</v>
      </c>
      <c r="CW194" s="23">
        <f t="shared" ca="1" si="360"/>
        <v>63600</v>
      </c>
      <c r="CX194" s="23">
        <f t="shared" ca="1" si="361"/>
        <v>31800</v>
      </c>
      <c r="CY194" s="23">
        <f t="shared" ca="1" si="323"/>
        <v>72000</v>
      </c>
      <c r="CZ194" s="23">
        <f t="shared" ca="1" si="324"/>
        <v>36000</v>
      </c>
      <c r="DA194" s="23">
        <f t="shared" ca="1" si="337"/>
        <v>99000</v>
      </c>
      <c r="DB194" s="23">
        <f t="shared" ca="1" si="338"/>
        <v>49500</v>
      </c>
      <c r="DC194" s="23"/>
      <c r="DD194" s="23"/>
      <c r="DE194" s="23">
        <f t="shared" ca="1" si="339"/>
        <v>240000</v>
      </c>
      <c r="DF194" s="23">
        <f t="shared" ca="1" si="340"/>
        <v>120000</v>
      </c>
      <c r="DG194" s="23">
        <f t="shared" ca="1" si="345"/>
        <v>120000</v>
      </c>
      <c r="DH194" s="23">
        <f t="shared" ca="1" si="346"/>
        <v>60000</v>
      </c>
      <c r="DI194" s="23">
        <f t="shared" ca="1" si="355"/>
        <v>127200</v>
      </c>
      <c r="DJ194" s="23">
        <f t="shared" ca="1" si="356"/>
        <v>63600</v>
      </c>
      <c r="DK194" s="23">
        <f t="shared" ca="1" si="364"/>
        <v>63600</v>
      </c>
      <c r="DL194" s="23">
        <f t="shared" ca="1" si="365"/>
        <v>31800</v>
      </c>
      <c r="DM194" s="23">
        <f t="shared" ca="1" si="368"/>
        <v>150000</v>
      </c>
      <c r="DN194" s="23">
        <f t="shared" ca="1" si="369"/>
        <v>75000</v>
      </c>
      <c r="DO194" s="23">
        <f t="shared" ca="1" si="370"/>
        <v>66000</v>
      </c>
      <c r="DP194" s="23">
        <f t="shared" ca="1" si="371"/>
        <v>33000</v>
      </c>
      <c r="DQ194" s="23">
        <f t="shared" ca="1" si="384"/>
        <v>129600</v>
      </c>
      <c r="DR194" s="23">
        <f t="shared" ca="1" si="385"/>
        <v>64800</v>
      </c>
      <c r="DS194" s="228">
        <f t="shared" ca="1" si="290"/>
        <v>610200</v>
      </c>
      <c r="DT194" s="93">
        <f t="shared" ca="1" si="291"/>
        <v>1450800</v>
      </c>
      <c r="DU194" s="228">
        <f t="shared" ca="1" si="292"/>
        <v>2117700</v>
      </c>
      <c r="DZ194" s="23">
        <f t="shared" ca="1" si="317"/>
        <v>60000</v>
      </c>
      <c r="EA194" s="23">
        <f t="shared" ca="1" si="318"/>
        <v>30000</v>
      </c>
      <c r="EB194" s="23">
        <f t="shared" ca="1" si="325"/>
        <v>26400</v>
      </c>
      <c r="EC194" s="23">
        <f t="shared" ca="1" si="326"/>
        <v>13200</v>
      </c>
      <c r="ED194" s="23">
        <f t="shared" ca="1" si="347"/>
        <v>120000</v>
      </c>
      <c r="EE194" s="23">
        <f t="shared" ca="1" si="348"/>
        <v>60000</v>
      </c>
      <c r="EF194" s="23">
        <f t="shared" ca="1" si="376"/>
        <v>168000</v>
      </c>
      <c r="EG194" s="23">
        <f t="shared" ca="1" si="377"/>
        <v>84000</v>
      </c>
      <c r="EH194" s="23">
        <f t="shared" ca="1" si="357"/>
        <v>60000</v>
      </c>
      <c r="EI194" s="23">
        <f t="shared" ca="1" si="358"/>
        <v>30000</v>
      </c>
      <c r="EJ194" s="23">
        <f t="shared" ca="1" si="372"/>
        <v>60000</v>
      </c>
      <c r="EK194" s="23">
        <f t="shared" ca="1" si="373"/>
        <v>30000</v>
      </c>
      <c r="EL194" s="23">
        <f t="shared" ca="1" si="382"/>
        <v>120000</v>
      </c>
      <c r="EM194" s="23">
        <f t="shared" ca="1" si="383"/>
        <v>60000</v>
      </c>
      <c r="EN194" s="228">
        <f t="shared" ca="1" si="276"/>
        <v>39600</v>
      </c>
      <c r="EO194" s="93">
        <f t="shared" ca="1" si="277"/>
        <v>489600</v>
      </c>
      <c r="EP194" s="93">
        <f t="shared" ca="1" si="278"/>
        <v>921600</v>
      </c>
    </row>
    <row r="195" spans="1:146" x14ac:dyDescent="0.2">
      <c r="A195" s="172">
        <f ca="1">VLOOKUP($D195,Curves!$A$2:$I$1700,9)</f>
        <v>6.2424581526807001E-2</v>
      </c>
      <c r="B195" s="86">
        <f t="shared" ca="1" si="261"/>
        <v>0.38445737595602947</v>
      </c>
      <c r="C195" s="86">
        <f t="shared" si="262"/>
        <v>31</v>
      </c>
      <c r="D195" s="139">
        <v>42583</v>
      </c>
      <c r="E195" s="173">
        <f ca="1">VLOOKUP($D195,Curves!$A$2:$H$1700,2)*$B195</f>
        <v>1.8280948226709202</v>
      </c>
      <c r="F195" s="172">
        <f ca="1">VLOOKUP($D195,Curves!$A$2:$H$1700,3)*$B195</f>
        <v>0.11341492590702869</v>
      </c>
      <c r="G195" s="172">
        <f ca="1">VLOOKUP($D195,Curves!$A$2:$H$1700,7)*$B195</f>
        <v>-7.3046901431645606E-2</v>
      </c>
      <c r="H195" s="172">
        <f ca="1">VLOOKUP($D195,Curves!$A$2:$H$1700,5)*$B195</f>
        <v>0</v>
      </c>
      <c r="I195" s="172">
        <f ca="1">VLOOKUP($D195,Curves!$A$2:$H$1700,4)*$B195</f>
        <v>0</v>
      </c>
      <c r="J195" s="174">
        <f ca="1">VLOOKUP($D195,Curves!$A$2:$H$1700,8)*$B195</f>
        <v>0</v>
      </c>
      <c r="K195" s="172">
        <f t="shared" ca="1" si="263"/>
        <v>15.710711170031901</v>
      </c>
      <c r="L195" s="140">
        <f ca="1">VLOOKUP($D195,Curves!$N$2:$T$2600,2)*$B195</f>
        <v>26.840545690731837</v>
      </c>
      <c r="M195" s="141">
        <f ca="1">VLOOKUP($D195,Curves!$N$2:$T$2600,3)*$B195</f>
        <v>13.420272845365918</v>
      </c>
      <c r="N195" s="181">
        <f t="shared" ca="1" si="264"/>
        <v>1</v>
      </c>
      <c r="O195" s="182">
        <f t="shared" ca="1" si="265"/>
        <v>0</v>
      </c>
      <c r="P195" s="173">
        <f t="shared" ca="1" si="260"/>
        <v>15.710711170031901</v>
      </c>
      <c r="Q195" s="140">
        <f ca="1">VLOOKUP($D195,Curves!$N$2:$T$2600,4)*$B195</f>
        <v>26.840545690731837</v>
      </c>
      <c r="R195" s="141">
        <f ca="1">VLOOKUP($D195,Curves!$N$2:$T$2600,5)*$B195</f>
        <v>13.420272845365918</v>
      </c>
      <c r="S195" s="181">
        <f t="shared" ca="1" si="266"/>
        <v>1</v>
      </c>
      <c r="T195" s="182">
        <f t="shared" ca="1" si="267"/>
        <v>0</v>
      </c>
      <c r="U195" s="151">
        <f t="shared" ca="1" si="268"/>
        <v>15.162859409294558</v>
      </c>
      <c r="V195" s="151">
        <f t="shared" ca="1" si="269"/>
        <v>15.710711170031901</v>
      </c>
      <c r="W195" s="151">
        <f t="shared" ca="1" si="270"/>
        <v>15.710711170031901</v>
      </c>
      <c r="X195" s="343">
        <f ca="1">VLOOKUP($D195,[2]CurveFetch!$D$8:$S$13000,16,0)*$B195</f>
        <v>26.840545690731837</v>
      </c>
      <c r="Y195" s="141">
        <f ca="1">VLOOKUP($D195,Curves!$N$2:$T$2600,7)*$B195</f>
        <v>13.420272845365918</v>
      </c>
      <c r="Z195" s="200">
        <f t="shared" ca="1" si="271"/>
        <v>1</v>
      </c>
      <c r="AA195" s="181">
        <f t="shared" ca="1" si="272"/>
        <v>0</v>
      </c>
      <c r="AB195" s="181">
        <f t="shared" ca="1" si="359"/>
        <v>1</v>
      </c>
      <c r="AC195" s="181">
        <f t="shared" ca="1" si="359"/>
        <v>1</v>
      </c>
      <c r="AD195" s="181">
        <f t="shared" ca="1" si="274"/>
        <v>1</v>
      </c>
      <c r="AE195" s="182">
        <f t="shared" ca="1" si="275"/>
        <v>0</v>
      </c>
      <c r="AF195" s="23">
        <f t="shared" ca="1" si="301"/>
        <v>5880</v>
      </c>
      <c r="AG195" s="23">
        <f t="shared" ca="1" si="302"/>
        <v>0</v>
      </c>
      <c r="AH195" s="23">
        <f t="shared" ca="1" si="319"/>
        <v>48000</v>
      </c>
      <c r="AI195" s="23">
        <f t="shared" ca="1" si="320"/>
        <v>0</v>
      </c>
      <c r="AJ195" s="23">
        <f t="shared" ca="1" si="331"/>
        <v>54000</v>
      </c>
      <c r="AK195" s="23">
        <f t="shared" ca="1" si="332"/>
        <v>0</v>
      </c>
      <c r="AL195" s="23">
        <f t="shared" ca="1" si="341"/>
        <v>60000</v>
      </c>
      <c r="AM195" s="23">
        <f t="shared" ca="1" si="342"/>
        <v>0</v>
      </c>
      <c r="AN195" s="23">
        <f t="shared" ca="1" si="349"/>
        <v>60000</v>
      </c>
      <c r="AO195" s="23">
        <f t="shared" ca="1" si="350"/>
        <v>0</v>
      </c>
      <c r="AP195" s="23">
        <f t="shared" ca="1" si="343"/>
        <v>86400</v>
      </c>
      <c r="AQ195" s="23">
        <f t="shared" ca="1" si="344"/>
        <v>0</v>
      </c>
      <c r="AR195" s="23">
        <f t="shared" ca="1" si="353"/>
        <v>61200</v>
      </c>
      <c r="AS195" s="23">
        <f t="shared" ca="1" si="354"/>
        <v>0</v>
      </c>
      <c r="AT195" s="23">
        <f t="shared" ca="1" si="374"/>
        <v>132000</v>
      </c>
      <c r="AU195" s="23">
        <f t="shared" ca="1" si="375"/>
        <v>0</v>
      </c>
      <c r="AV195" s="228">
        <f t="shared" ca="1" si="279"/>
        <v>152280</v>
      </c>
      <c r="AW195" s="26">
        <f t="shared" ca="1" si="280"/>
        <v>447480</v>
      </c>
      <c r="AX195" s="228">
        <f t="shared" ca="1" si="281"/>
        <v>507480</v>
      </c>
      <c r="AY195" s="23">
        <f t="shared" ca="1" si="295"/>
        <v>62400</v>
      </c>
      <c r="AZ195" s="23">
        <f t="shared" ca="1" si="296"/>
        <v>0</v>
      </c>
      <c r="BA195" s="23">
        <f t="shared" ca="1" si="303"/>
        <v>60000</v>
      </c>
      <c r="BB195" s="23">
        <f t="shared" ca="1" si="304"/>
        <v>0</v>
      </c>
      <c r="BC195" s="23">
        <f t="shared" ca="1" si="297"/>
        <v>10560</v>
      </c>
      <c r="BD195" s="23">
        <f t="shared" ca="1" si="298"/>
        <v>0</v>
      </c>
      <c r="BE195" s="23">
        <f t="shared" ca="1" si="305"/>
        <v>6120</v>
      </c>
      <c r="BF195" s="23">
        <f t="shared" ca="1" si="306"/>
        <v>0</v>
      </c>
      <c r="BG195" s="23">
        <f t="shared" ca="1" si="311"/>
        <v>20400</v>
      </c>
      <c r="BH195" s="23">
        <f t="shared" ca="1" si="312"/>
        <v>0</v>
      </c>
      <c r="BI195" s="23">
        <f t="shared" ca="1" si="327"/>
        <v>105600</v>
      </c>
      <c r="BJ195" s="23">
        <f t="shared" ca="1" si="328"/>
        <v>0</v>
      </c>
      <c r="BK195" s="23">
        <f t="shared" ca="1" si="329"/>
        <v>127200</v>
      </c>
      <c r="BL195" s="23">
        <f t="shared" ca="1" si="330"/>
        <v>0</v>
      </c>
      <c r="BM195" s="23">
        <f t="shared" ca="1" si="333"/>
        <v>60000</v>
      </c>
      <c r="BN195" s="23">
        <f t="shared" ca="1" si="334"/>
        <v>0</v>
      </c>
      <c r="BO195" s="23">
        <f t="shared" ca="1" si="351"/>
        <v>63600</v>
      </c>
      <c r="BP195" s="23">
        <f t="shared" ca="1" si="352"/>
        <v>0</v>
      </c>
      <c r="BQ195" s="23">
        <f t="shared" ca="1" si="362"/>
        <v>62400</v>
      </c>
      <c r="BR195" s="23">
        <f t="shared" ca="1" si="363"/>
        <v>0</v>
      </c>
      <c r="BS195" s="23">
        <f t="shared" ca="1" si="378"/>
        <v>132000</v>
      </c>
      <c r="BT195" s="23">
        <f t="shared" ca="1" si="379"/>
        <v>0</v>
      </c>
      <c r="BU195" s="23">
        <f t="shared" ca="1" si="380"/>
        <v>120000</v>
      </c>
      <c r="BV195" s="23">
        <f t="shared" ca="1" si="381"/>
        <v>0</v>
      </c>
      <c r="BW195" s="389">
        <f t="shared" ca="1" si="282"/>
        <v>371880</v>
      </c>
      <c r="BX195" s="224">
        <f t="shared" ca="1" si="283"/>
        <v>623880</v>
      </c>
      <c r="BY195" s="93">
        <f t="shared" ca="1" si="284"/>
        <v>830280</v>
      </c>
      <c r="BZ195" s="23">
        <f t="shared" ca="1" si="309"/>
        <v>125760</v>
      </c>
      <c r="CA195" s="23">
        <f t="shared" ca="1" si="310"/>
        <v>0</v>
      </c>
      <c r="CB195" s="23">
        <f t="shared" ca="1" si="335"/>
        <v>115200</v>
      </c>
      <c r="CC195" s="23">
        <f t="shared" ca="1" si="336"/>
        <v>0</v>
      </c>
      <c r="CD195" s="23">
        <f t="shared" ca="1" si="366"/>
        <v>120000</v>
      </c>
      <c r="CE195" s="23">
        <f t="shared" ca="1" si="367"/>
        <v>0</v>
      </c>
      <c r="CF195" s="228">
        <f t="shared" ca="1" si="285"/>
        <v>125760</v>
      </c>
      <c r="CG195" s="224">
        <f t="shared" ca="1" si="286"/>
        <v>240960</v>
      </c>
      <c r="CH195" s="228">
        <f t="shared" ca="1" si="287"/>
        <v>360960</v>
      </c>
      <c r="CI195" s="23">
        <f t="shared" ca="1" si="288"/>
        <v>65400</v>
      </c>
      <c r="CJ195" s="23">
        <f t="shared" ca="1" si="289"/>
        <v>32700</v>
      </c>
      <c r="CK195" s="23">
        <f t="shared" ca="1" si="293"/>
        <v>62400</v>
      </c>
      <c r="CL195" s="23">
        <f t="shared" ca="1" si="294"/>
        <v>31200</v>
      </c>
      <c r="CM195" s="23">
        <f t="shared" ca="1" si="299"/>
        <v>60000</v>
      </c>
      <c r="CN195" s="23">
        <f t="shared" ca="1" si="300"/>
        <v>30000</v>
      </c>
      <c r="CO195" s="23">
        <f t="shared" ca="1" si="307"/>
        <v>8400</v>
      </c>
      <c r="CP195" s="23">
        <f t="shared" ca="1" si="308"/>
        <v>4200</v>
      </c>
      <c r="CQ195" s="23">
        <f t="shared" ca="1" si="313"/>
        <v>27000</v>
      </c>
      <c r="CR195" s="23">
        <f t="shared" ca="1" si="314"/>
        <v>13500</v>
      </c>
      <c r="CS195" s="23">
        <f t="shared" ca="1" si="315"/>
        <v>15600</v>
      </c>
      <c r="CT195" s="23">
        <f t="shared" ca="1" si="316"/>
        <v>7800</v>
      </c>
      <c r="CU195" s="23">
        <f t="shared" ca="1" si="321"/>
        <v>42000</v>
      </c>
      <c r="CV195" s="23">
        <f t="shared" ca="1" si="322"/>
        <v>21000</v>
      </c>
      <c r="CW195" s="23">
        <f t="shared" ca="1" si="360"/>
        <v>63600</v>
      </c>
      <c r="CX195" s="23">
        <f t="shared" ca="1" si="361"/>
        <v>31800</v>
      </c>
      <c r="CY195" s="23">
        <f t="shared" ca="1" si="323"/>
        <v>72000</v>
      </c>
      <c r="CZ195" s="23">
        <f t="shared" ca="1" si="324"/>
        <v>36000</v>
      </c>
      <c r="DA195" s="23">
        <f t="shared" ca="1" si="337"/>
        <v>99000</v>
      </c>
      <c r="DB195" s="23">
        <f t="shared" ca="1" si="338"/>
        <v>49500</v>
      </c>
      <c r="DC195" s="23"/>
      <c r="DD195" s="23"/>
      <c r="DE195" s="23">
        <f t="shared" ca="1" si="339"/>
        <v>240000</v>
      </c>
      <c r="DF195" s="23">
        <f t="shared" ca="1" si="340"/>
        <v>120000</v>
      </c>
      <c r="DG195" s="23">
        <f t="shared" ca="1" si="345"/>
        <v>120000</v>
      </c>
      <c r="DH195" s="23">
        <f t="shared" ca="1" si="346"/>
        <v>60000</v>
      </c>
      <c r="DI195" s="23">
        <f t="shared" ca="1" si="355"/>
        <v>127200</v>
      </c>
      <c r="DJ195" s="23">
        <f t="shared" ca="1" si="356"/>
        <v>63600</v>
      </c>
      <c r="DK195" s="23">
        <f t="shared" ca="1" si="364"/>
        <v>63600</v>
      </c>
      <c r="DL195" s="23">
        <f t="shared" ca="1" si="365"/>
        <v>31800</v>
      </c>
      <c r="DM195" s="23">
        <f t="shared" ca="1" si="368"/>
        <v>150000</v>
      </c>
      <c r="DN195" s="23">
        <f t="shared" ca="1" si="369"/>
        <v>75000</v>
      </c>
      <c r="DO195" s="23">
        <f t="shared" ca="1" si="370"/>
        <v>66000</v>
      </c>
      <c r="DP195" s="23">
        <f t="shared" ca="1" si="371"/>
        <v>33000</v>
      </c>
      <c r="DQ195" s="23">
        <f t="shared" ca="1" si="384"/>
        <v>129600</v>
      </c>
      <c r="DR195" s="23">
        <f t="shared" ca="1" si="385"/>
        <v>64800</v>
      </c>
      <c r="DS195" s="228">
        <f t="shared" ca="1" si="290"/>
        <v>610200</v>
      </c>
      <c r="DT195" s="93">
        <f t="shared" ca="1" si="291"/>
        <v>1450800</v>
      </c>
      <c r="DU195" s="228">
        <f t="shared" ca="1" si="292"/>
        <v>2117700</v>
      </c>
      <c r="DZ195" s="23">
        <f t="shared" ca="1" si="317"/>
        <v>60000</v>
      </c>
      <c r="EA195" s="23">
        <f t="shared" ca="1" si="318"/>
        <v>30000</v>
      </c>
      <c r="EB195" s="23">
        <f t="shared" ca="1" si="325"/>
        <v>26400</v>
      </c>
      <c r="EC195" s="23">
        <f t="shared" ca="1" si="326"/>
        <v>13200</v>
      </c>
      <c r="ED195" s="23">
        <f t="shared" ca="1" si="347"/>
        <v>120000</v>
      </c>
      <c r="EE195" s="23">
        <f t="shared" ca="1" si="348"/>
        <v>60000</v>
      </c>
      <c r="EF195" s="23">
        <f t="shared" ca="1" si="376"/>
        <v>168000</v>
      </c>
      <c r="EG195" s="23">
        <f t="shared" ca="1" si="377"/>
        <v>84000</v>
      </c>
      <c r="EH195" s="23">
        <f t="shared" ca="1" si="357"/>
        <v>60000</v>
      </c>
      <c r="EI195" s="23">
        <f t="shared" ca="1" si="358"/>
        <v>30000</v>
      </c>
      <c r="EJ195" s="23">
        <f t="shared" ca="1" si="372"/>
        <v>60000</v>
      </c>
      <c r="EK195" s="23">
        <f t="shared" ca="1" si="373"/>
        <v>30000</v>
      </c>
      <c r="EL195" s="23">
        <f t="shared" ca="1" si="382"/>
        <v>120000</v>
      </c>
      <c r="EM195" s="23">
        <f t="shared" ca="1" si="383"/>
        <v>60000</v>
      </c>
      <c r="EN195" s="228">
        <f t="shared" ca="1" si="276"/>
        <v>39600</v>
      </c>
      <c r="EO195" s="93">
        <f t="shared" ca="1" si="277"/>
        <v>489600</v>
      </c>
      <c r="EP195" s="93">
        <f t="shared" ca="1" si="278"/>
        <v>921600</v>
      </c>
    </row>
    <row r="196" spans="1:146" x14ac:dyDescent="0.2">
      <c r="A196" s="172">
        <f ca="1">VLOOKUP($D196,Curves!$A$2:$I$1700,9)</f>
        <v>6.2451236308981001E-2</v>
      </c>
      <c r="B196" s="86">
        <f t="shared" ca="1" si="261"/>
        <v>0.3823022751213942</v>
      </c>
      <c r="C196" s="86">
        <f t="shared" si="262"/>
        <v>30</v>
      </c>
      <c r="D196" s="139">
        <v>42614</v>
      </c>
      <c r="E196" s="173">
        <f ca="1">VLOOKUP($D196,Curves!$A$2:$H$1700,2)*$B196</f>
        <v>1.8258756659797786</v>
      </c>
      <c r="F196" s="172">
        <f ca="1">VLOOKUP($D196,Curves!$A$2:$H$1700,3)*$B196</f>
        <v>0.11277917116081128</v>
      </c>
      <c r="G196" s="172">
        <f ca="1">VLOOKUP($D196,Curves!$A$2:$H$1700,7)*$B196</f>
        <v>-7.2637432273064892E-2</v>
      </c>
      <c r="H196" s="172">
        <f ca="1">VLOOKUP($D196,Curves!$A$2:$H$1700,5)*$B196</f>
        <v>0</v>
      </c>
      <c r="I196" s="172">
        <f ca="1">VLOOKUP($D196,Curves!$A$2:$H$1700,4)*$B196</f>
        <v>0</v>
      </c>
      <c r="J196" s="174">
        <f ca="1">VLOOKUP($D196,Curves!$A$2:$H$1700,8)*$B196</f>
        <v>0</v>
      </c>
      <c r="K196" s="172">
        <f t="shared" ca="1" si="263"/>
        <v>15.694067494848339</v>
      </c>
      <c r="L196" s="140">
        <f ca="1">VLOOKUP($D196,Curves!$N$2:$T$2600,2)*$B196</f>
        <v>19.044043763124645</v>
      </c>
      <c r="M196" s="141">
        <f ca="1">VLOOKUP($D196,Curves!$N$2:$T$2600,3)*$B196</f>
        <v>9.5220218815623223</v>
      </c>
      <c r="N196" s="181">
        <f t="shared" ca="1" si="264"/>
        <v>1</v>
      </c>
      <c r="O196" s="182">
        <f t="shared" ca="1" si="265"/>
        <v>0</v>
      </c>
      <c r="P196" s="173">
        <f t="shared" ca="1" si="260"/>
        <v>15.694067494848339</v>
      </c>
      <c r="Q196" s="140">
        <f ca="1">VLOOKUP($D196,Curves!$N$2:$T$2600,4)*$B196</f>
        <v>19.044043763124645</v>
      </c>
      <c r="R196" s="141">
        <f ca="1">VLOOKUP($D196,Curves!$N$2:$T$2600,5)*$B196</f>
        <v>9.5220218815623223</v>
      </c>
      <c r="S196" s="181">
        <f t="shared" ca="1" si="266"/>
        <v>1</v>
      </c>
      <c r="T196" s="182">
        <f t="shared" ca="1" si="267"/>
        <v>0</v>
      </c>
      <c r="U196" s="151">
        <f t="shared" ca="1" si="268"/>
        <v>15.149286752800352</v>
      </c>
      <c r="V196" s="151">
        <f t="shared" ca="1" si="269"/>
        <v>15.694067494848339</v>
      </c>
      <c r="W196" s="151">
        <f t="shared" ca="1" si="270"/>
        <v>15.694067494848339</v>
      </c>
      <c r="X196" s="343">
        <f ca="1">VLOOKUP($D196,[2]CurveFetch!$D$8:$S$13000,16,0)*$B196</f>
        <v>19.044043763124645</v>
      </c>
      <c r="Y196" s="141">
        <f ca="1">VLOOKUP($D196,Curves!$N$2:$T$2600,7)*$B196</f>
        <v>9.5220218815623223</v>
      </c>
      <c r="Z196" s="200">
        <f t="shared" ca="1" si="271"/>
        <v>1</v>
      </c>
      <c r="AA196" s="181">
        <f t="shared" ca="1" si="272"/>
        <v>0</v>
      </c>
      <c r="AB196" s="181">
        <f t="shared" ca="1" si="359"/>
        <v>1</v>
      </c>
      <c r="AC196" s="181">
        <f t="shared" ca="1" si="359"/>
        <v>1</v>
      </c>
      <c r="AD196" s="181">
        <f t="shared" ca="1" si="274"/>
        <v>1</v>
      </c>
      <c r="AE196" s="182">
        <f t="shared" ca="1" si="275"/>
        <v>0</v>
      </c>
      <c r="AF196" s="23">
        <f t="shared" ca="1" si="301"/>
        <v>5880</v>
      </c>
      <c r="AG196" s="23">
        <f t="shared" ca="1" si="302"/>
        <v>0</v>
      </c>
      <c r="AH196" s="23">
        <f t="shared" ca="1" si="319"/>
        <v>48000</v>
      </c>
      <c r="AI196" s="23">
        <f t="shared" ca="1" si="320"/>
        <v>0</v>
      </c>
      <c r="AJ196" s="23">
        <f t="shared" ca="1" si="331"/>
        <v>54000</v>
      </c>
      <c r="AK196" s="23">
        <f t="shared" ca="1" si="332"/>
        <v>0</v>
      </c>
      <c r="AL196" s="23">
        <f t="shared" ca="1" si="341"/>
        <v>60000</v>
      </c>
      <c r="AM196" s="23">
        <f t="shared" ca="1" si="342"/>
        <v>0</v>
      </c>
      <c r="AN196" s="23">
        <f t="shared" ca="1" si="349"/>
        <v>60000</v>
      </c>
      <c r="AO196" s="23">
        <f t="shared" ca="1" si="350"/>
        <v>0</v>
      </c>
      <c r="AP196" s="23">
        <f t="shared" ca="1" si="343"/>
        <v>86400</v>
      </c>
      <c r="AQ196" s="23">
        <f t="shared" ca="1" si="344"/>
        <v>0</v>
      </c>
      <c r="AR196" s="23">
        <f t="shared" ca="1" si="353"/>
        <v>61200</v>
      </c>
      <c r="AS196" s="23">
        <f t="shared" ca="1" si="354"/>
        <v>0</v>
      </c>
      <c r="AT196" s="23">
        <f t="shared" ca="1" si="374"/>
        <v>132000</v>
      </c>
      <c r="AU196" s="23">
        <f t="shared" ca="1" si="375"/>
        <v>0</v>
      </c>
      <c r="AV196" s="228">
        <f t="shared" ca="1" si="279"/>
        <v>152280</v>
      </c>
      <c r="AW196" s="26">
        <f t="shared" ca="1" si="280"/>
        <v>447480</v>
      </c>
      <c r="AX196" s="228">
        <f t="shared" ca="1" si="281"/>
        <v>507480</v>
      </c>
      <c r="AY196" s="23">
        <f t="shared" ca="1" si="295"/>
        <v>62400</v>
      </c>
      <c r="AZ196" s="23">
        <f t="shared" ca="1" si="296"/>
        <v>0</v>
      </c>
      <c r="BA196" s="23">
        <f t="shared" ca="1" si="303"/>
        <v>60000</v>
      </c>
      <c r="BB196" s="23">
        <f t="shared" ca="1" si="304"/>
        <v>0</v>
      </c>
      <c r="BC196" s="23">
        <f t="shared" ca="1" si="297"/>
        <v>10560</v>
      </c>
      <c r="BD196" s="23">
        <f t="shared" ca="1" si="298"/>
        <v>0</v>
      </c>
      <c r="BE196" s="23">
        <f t="shared" ca="1" si="305"/>
        <v>6120</v>
      </c>
      <c r="BF196" s="23">
        <f t="shared" ca="1" si="306"/>
        <v>0</v>
      </c>
      <c r="BG196" s="23">
        <f t="shared" ca="1" si="311"/>
        <v>20400</v>
      </c>
      <c r="BH196" s="23">
        <f t="shared" ca="1" si="312"/>
        <v>0</v>
      </c>
      <c r="BI196" s="23">
        <f t="shared" ca="1" si="327"/>
        <v>105600</v>
      </c>
      <c r="BJ196" s="23">
        <f t="shared" ca="1" si="328"/>
        <v>0</v>
      </c>
      <c r="BK196" s="23">
        <f t="shared" ca="1" si="329"/>
        <v>127200</v>
      </c>
      <c r="BL196" s="23">
        <f t="shared" ca="1" si="330"/>
        <v>0</v>
      </c>
      <c r="BM196" s="23">
        <f t="shared" ca="1" si="333"/>
        <v>60000</v>
      </c>
      <c r="BN196" s="23">
        <f t="shared" ca="1" si="334"/>
        <v>0</v>
      </c>
      <c r="BO196" s="23">
        <f t="shared" ca="1" si="351"/>
        <v>63600</v>
      </c>
      <c r="BP196" s="23">
        <f t="shared" ca="1" si="352"/>
        <v>0</v>
      </c>
      <c r="BQ196" s="23">
        <f t="shared" ca="1" si="362"/>
        <v>62400</v>
      </c>
      <c r="BR196" s="23">
        <f t="shared" ca="1" si="363"/>
        <v>0</v>
      </c>
      <c r="BS196" s="23">
        <f t="shared" ca="1" si="378"/>
        <v>132000</v>
      </c>
      <c r="BT196" s="23">
        <f t="shared" ca="1" si="379"/>
        <v>0</v>
      </c>
      <c r="BU196" s="23">
        <f t="shared" ca="1" si="380"/>
        <v>120000</v>
      </c>
      <c r="BV196" s="23">
        <f t="shared" ca="1" si="381"/>
        <v>0</v>
      </c>
      <c r="BW196" s="389">
        <f t="shared" ca="1" si="282"/>
        <v>371880</v>
      </c>
      <c r="BX196" s="224">
        <f t="shared" ca="1" si="283"/>
        <v>623880</v>
      </c>
      <c r="BY196" s="93">
        <f t="shared" ca="1" si="284"/>
        <v>830280</v>
      </c>
      <c r="BZ196" s="23">
        <f t="shared" ca="1" si="309"/>
        <v>125760</v>
      </c>
      <c r="CA196" s="23">
        <f t="shared" ca="1" si="310"/>
        <v>0</v>
      </c>
      <c r="CB196" s="23">
        <f t="shared" ca="1" si="335"/>
        <v>115200</v>
      </c>
      <c r="CC196" s="23">
        <f t="shared" ca="1" si="336"/>
        <v>0</v>
      </c>
      <c r="CD196" s="23">
        <f t="shared" ca="1" si="366"/>
        <v>120000</v>
      </c>
      <c r="CE196" s="23">
        <f t="shared" ca="1" si="367"/>
        <v>0</v>
      </c>
      <c r="CF196" s="228">
        <f t="shared" ca="1" si="285"/>
        <v>125760</v>
      </c>
      <c r="CG196" s="224">
        <f t="shared" ca="1" si="286"/>
        <v>240960</v>
      </c>
      <c r="CH196" s="228">
        <f t="shared" ca="1" si="287"/>
        <v>360960</v>
      </c>
      <c r="CI196" s="23">
        <f t="shared" ca="1" si="288"/>
        <v>65400</v>
      </c>
      <c r="CJ196" s="23">
        <f t="shared" ca="1" si="289"/>
        <v>32700</v>
      </c>
      <c r="CK196" s="23">
        <f t="shared" ca="1" si="293"/>
        <v>62400</v>
      </c>
      <c r="CL196" s="23">
        <f t="shared" ca="1" si="294"/>
        <v>31200</v>
      </c>
      <c r="CM196" s="23">
        <f t="shared" ca="1" si="299"/>
        <v>60000</v>
      </c>
      <c r="CN196" s="23">
        <f t="shared" ca="1" si="300"/>
        <v>30000</v>
      </c>
      <c r="CO196" s="23">
        <f t="shared" ca="1" si="307"/>
        <v>8400</v>
      </c>
      <c r="CP196" s="23">
        <f t="shared" ca="1" si="308"/>
        <v>4200</v>
      </c>
      <c r="CQ196" s="23">
        <f t="shared" ca="1" si="313"/>
        <v>27000</v>
      </c>
      <c r="CR196" s="23">
        <f t="shared" ca="1" si="314"/>
        <v>13500</v>
      </c>
      <c r="CS196" s="23">
        <f t="shared" ca="1" si="315"/>
        <v>15600</v>
      </c>
      <c r="CT196" s="23">
        <f t="shared" ca="1" si="316"/>
        <v>7800</v>
      </c>
      <c r="CU196" s="23">
        <f t="shared" ca="1" si="321"/>
        <v>42000</v>
      </c>
      <c r="CV196" s="23">
        <f t="shared" ca="1" si="322"/>
        <v>21000</v>
      </c>
      <c r="CW196" s="23">
        <f t="shared" ca="1" si="360"/>
        <v>63600</v>
      </c>
      <c r="CX196" s="23">
        <f t="shared" ca="1" si="361"/>
        <v>31800</v>
      </c>
      <c r="CY196" s="23">
        <f t="shared" ca="1" si="323"/>
        <v>72000</v>
      </c>
      <c r="CZ196" s="23">
        <f t="shared" ca="1" si="324"/>
        <v>36000</v>
      </c>
      <c r="DA196" s="23">
        <f t="shared" ca="1" si="337"/>
        <v>99000</v>
      </c>
      <c r="DB196" s="23">
        <f t="shared" ca="1" si="338"/>
        <v>49500</v>
      </c>
      <c r="DC196" s="23"/>
      <c r="DD196" s="23"/>
      <c r="DE196" s="23">
        <f t="shared" ca="1" si="339"/>
        <v>240000</v>
      </c>
      <c r="DF196" s="23">
        <f t="shared" ca="1" si="340"/>
        <v>120000</v>
      </c>
      <c r="DG196" s="23">
        <f t="shared" ca="1" si="345"/>
        <v>120000</v>
      </c>
      <c r="DH196" s="23">
        <f t="shared" ca="1" si="346"/>
        <v>60000</v>
      </c>
      <c r="DI196" s="23">
        <f t="shared" ca="1" si="355"/>
        <v>127200</v>
      </c>
      <c r="DJ196" s="23">
        <f t="shared" ca="1" si="356"/>
        <v>63600</v>
      </c>
      <c r="DK196" s="23">
        <f t="shared" ca="1" si="364"/>
        <v>63600</v>
      </c>
      <c r="DL196" s="23">
        <f t="shared" ca="1" si="365"/>
        <v>31800</v>
      </c>
      <c r="DM196" s="23">
        <f t="shared" ca="1" si="368"/>
        <v>150000</v>
      </c>
      <c r="DN196" s="23">
        <f t="shared" ca="1" si="369"/>
        <v>75000</v>
      </c>
      <c r="DO196" s="23">
        <f t="shared" ca="1" si="370"/>
        <v>66000</v>
      </c>
      <c r="DP196" s="23">
        <f t="shared" ca="1" si="371"/>
        <v>33000</v>
      </c>
      <c r="DQ196" s="23">
        <f t="shared" ca="1" si="384"/>
        <v>129600</v>
      </c>
      <c r="DR196" s="23">
        <f t="shared" ca="1" si="385"/>
        <v>64800</v>
      </c>
      <c r="DS196" s="228">
        <f t="shared" ca="1" si="290"/>
        <v>610200</v>
      </c>
      <c r="DT196" s="93">
        <f t="shared" ca="1" si="291"/>
        <v>1450800</v>
      </c>
      <c r="DU196" s="228">
        <f t="shared" ca="1" si="292"/>
        <v>2117700</v>
      </c>
      <c r="DZ196" s="23">
        <f t="shared" ca="1" si="317"/>
        <v>60000</v>
      </c>
      <c r="EA196" s="23">
        <f t="shared" ca="1" si="318"/>
        <v>30000</v>
      </c>
      <c r="EB196" s="23">
        <f t="shared" ca="1" si="325"/>
        <v>26400</v>
      </c>
      <c r="EC196" s="23">
        <f t="shared" ca="1" si="326"/>
        <v>13200</v>
      </c>
      <c r="ED196" s="23">
        <f t="shared" ca="1" si="347"/>
        <v>120000</v>
      </c>
      <c r="EE196" s="23">
        <f t="shared" ca="1" si="348"/>
        <v>60000</v>
      </c>
      <c r="EF196" s="23">
        <f t="shared" ca="1" si="376"/>
        <v>168000</v>
      </c>
      <c r="EG196" s="23">
        <f t="shared" ca="1" si="377"/>
        <v>84000</v>
      </c>
      <c r="EH196" s="23">
        <f t="shared" ca="1" si="357"/>
        <v>60000</v>
      </c>
      <c r="EI196" s="23">
        <f t="shared" ca="1" si="358"/>
        <v>30000</v>
      </c>
      <c r="EJ196" s="23">
        <f t="shared" ca="1" si="372"/>
        <v>60000</v>
      </c>
      <c r="EK196" s="23">
        <f t="shared" ca="1" si="373"/>
        <v>30000</v>
      </c>
      <c r="EL196" s="23">
        <f t="shared" ca="1" si="382"/>
        <v>120000</v>
      </c>
      <c r="EM196" s="23">
        <f t="shared" ca="1" si="383"/>
        <v>60000</v>
      </c>
      <c r="EN196" s="228">
        <f t="shared" ca="1" si="276"/>
        <v>39600</v>
      </c>
      <c r="EO196" s="93">
        <f t="shared" ca="1" si="277"/>
        <v>489600</v>
      </c>
      <c r="EP196" s="93">
        <f t="shared" ca="1" si="278"/>
        <v>921600</v>
      </c>
    </row>
    <row r="197" spans="1:146" x14ac:dyDescent="0.2">
      <c r="A197" s="172">
        <f ca="1">VLOOKUP($D197,Curves!$A$2:$I$1700,9)</f>
        <v>6.2477031259697002E-2</v>
      </c>
      <c r="B197" s="86">
        <f t="shared" ca="1" si="261"/>
        <v>0.38022661013717018</v>
      </c>
      <c r="C197" s="86">
        <f t="shared" si="262"/>
        <v>31</v>
      </c>
      <c r="D197" s="139">
        <v>42644</v>
      </c>
      <c r="E197" s="173">
        <f ca="1">VLOOKUP($D197,Curves!$A$2:$H$1700,2)*$B197</f>
        <v>1.8273690883192399</v>
      </c>
      <c r="F197" s="172">
        <f ca="1">VLOOKUP($D197,Curves!$A$2:$H$1700,3)*$B197</f>
        <v>0.11216684999046519</v>
      </c>
      <c r="G197" s="172">
        <f ca="1">VLOOKUP($D197,Curves!$A$2:$H$1700,7)*$B197</f>
        <v>-7.2243055926062338E-2</v>
      </c>
      <c r="H197" s="172">
        <f ca="1">VLOOKUP($D197,Curves!$A$2:$H$1700,5)*$B197</f>
        <v>0</v>
      </c>
      <c r="I197" s="172">
        <f ca="1">VLOOKUP($D197,Curves!$A$2:$H$1700,4)*$B197</f>
        <v>0</v>
      </c>
      <c r="J197" s="174">
        <f ca="1">VLOOKUP($D197,Curves!$A$2:$H$1700,8)*$B197</f>
        <v>0</v>
      </c>
      <c r="K197" s="172">
        <f t="shared" ca="1" si="263"/>
        <v>15.705268162394299</v>
      </c>
      <c r="L197" s="140">
        <f ca="1">VLOOKUP($D197,Curves!$N$2:$T$2600,2)*$B197</f>
        <v>25.847995070429899</v>
      </c>
      <c r="M197" s="141">
        <f ca="1">VLOOKUP($D197,Curves!$N$2:$T$2600,3)*$B197</f>
        <v>12.92399753521495</v>
      </c>
      <c r="N197" s="181">
        <f t="shared" ca="1" si="264"/>
        <v>1</v>
      </c>
      <c r="O197" s="182">
        <f t="shared" ca="1" si="265"/>
        <v>0</v>
      </c>
      <c r="P197" s="173">
        <f t="shared" ca="1" si="260"/>
        <v>15.705268162394299</v>
      </c>
      <c r="Q197" s="140">
        <f ca="1">VLOOKUP($D197,Curves!$N$2:$T$2600,4)*$B197</f>
        <v>25.847995070429899</v>
      </c>
      <c r="R197" s="141">
        <f ca="1">VLOOKUP($D197,Curves!$N$2:$T$2600,5)*$B197</f>
        <v>12.92399753521495</v>
      </c>
      <c r="S197" s="181">
        <f t="shared" ca="1" si="266"/>
        <v>1</v>
      </c>
      <c r="T197" s="182">
        <f t="shared" ca="1" si="267"/>
        <v>0</v>
      </c>
      <c r="U197" s="151">
        <f t="shared" ca="1" si="268"/>
        <v>15.163445242948832</v>
      </c>
      <c r="V197" s="151">
        <f t="shared" ca="1" si="269"/>
        <v>15.705268162394299</v>
      </c>
      <c r="W197" s="151">
        <f t="shared" ca="1" si="270"/>
        <v>15.705268162394299</v>
      </c>
      <c r="X197" s="343">
        <f ca="1">VLOOKUP($D197,[2]CurveFetch!$D$8:$S$13000,16,0)*$B197</f>
        <v>25.847995070429899</v>
      </c>
      <c r="Y197" s="141">
        <f ca="1">VLOOKUP($D197,Curves!$N$2:$T$2600,7)*$B197</f>
        <v>12.92399753521495</v>
      </c>
      <c r="Z197" s="200">
        <f t="shared" ca="1" si="271"/>
        <v>1</v>
      </c>
      <c r="AA197" s="181">
        <f t="shared" ca="1" si="272"/>
        <v>0</v>
      </c>
      <c r="AB197" s="181">
        <f t="shared" ca="1" si="359"/>
        <v>1</v>
      </c>
      <c r="AC197" s="181">
        <f t="shared" ca="1" si="359"/>
        <v>1</v>
      </c>
      <c r="AD197" s="181">
        <f t="shared" ca="1" si="274"/>
        <v>1</v>
      </c>
      <c r="AE197" s="182">
        <f t="shared" ca="1" si="275"/>
        <v>0</v>
      </c>
      <c r="AF197" s="23">
        <f t="shared" ca="1" si="301"/>
        <v>5880</v>
      </c>
      <c r="AG197" s="23">
        <f t="shared" ca="1" si="302"/>
        <v>0</v>
      </c>
      <c r="AH197" s="23">
        <f t="shared" ca="1" si="319"/>
        <v>48000</v>
      </c>
      <c r="AI197" s="23">
        <f t="shared" ca="1" si="320"/>
        <v>0</v>
      </c>
      <c r="AJ197" s="23">
        <f t="shared" ca="1" si="331"/>
        <v>54000</v>
      </c>
      <c r="AK197" s="23">
        <f t="shared" ca="1" si="332"/>
        <v>0</v>
      </c>
      <c r="AL197" s="23">
        <f t="shared" ca="1" si="341"/>
        <v>60000</v>
      </c>
      <c r="AM197" s="23">
        <f t="shared" ca="1" si="342"/>
        <v>0</v>
      </c>
      <c r="AN197" s="23">
        <f t="shared" ca="1" si="349"/>
        <v>60000</v>
      </c>
      <c r="AO197" s="23">
        <f t="shared" ca="1" si="350"/>
        <v>0</v>
      </c>
      <c r="AP197" s="23">
        <f t="shared" ca="1" si="343"/>
        <v>86400</v>
      </c>
      <c r="AQ197" s="23">
        <f t="shared" ca="1" si="344"/>
        <v>0</v>
      </c>
      <c r="AR197" s="23">
        <f t="shared" ca="1" si="353"/>
        <v>61200</v>
      </c>
      <c r="AS197" s="23">
        <f t="shared" ca="1" si="354"/>
        <v>0</v>
      </c>
      <c r="AT197" s="23">
        <f t="shared" ca="1" si="374"/>
        <v>132000</v>
      </c>
      <c r="AU197" s="23">
        <f t="shared" ca="1" si="375"/>
        <v>0</v>
      </c>
      <c r="AV197" s="228">
        <f t="shared" ca="1" si="279"/>
        <v>152280</v>
      </c>
      <c r="AW197" s="26">
        <f t="shared" ca="1" si="280"/>
        <v>447480</v>
      </c>
      <c r="AX197" s="228">
        <f t="shared" ca="1" si="281"/>
        <v>507480</v>
      </c>
      <c r="AY197" s="23">
        <f t="shared" ca="1" si="295"/>
        <v>62400</v>
      </c>
      <c r="AZ197" s="23">
        <f t="shared" ca="1" si="296"/>
        <v>0</v>
      </c>
      <c r="BA197" s="23">
        <f t="shared" ca="1" si="303"/>
        <v>60000</v>
      </c>
      <c r="BB197" s="23">
        <f t="shared" ca="1" si="304"/>
        <v>0</v>
      </c>
      <c r="BC197" s="23">
        <f t="shared" ca="1" si="297"/>
        <v>10560</v>
      </c>
      <c r="BD197" s="23">
        <f t="shared" ca="1" si="298"/>
        <v>0</v>
      </c>
      <c r="BE197" s="23">
        <f t="shared" ca="1" si="305"/>
        <v>6120</v>
      </c>
      <c r="BF197" s="23">
        <f t="shared" ca="1" si="306"/>
        <v>0</v>
      </c>
      <c r="BG197" s="23">
        <f t="shared" ca="1" si="311"/>
        <v>20400</v>
      </c>
      <c r="BH197" s="23">
        <f t="shared" ca="1" si="312"/>
        <v>0</v>
      </c>
      <c r="BI197" s="23">
        <f t="shared" ca="1" si="327"/>
        <v>105600</v>
      </c>
      <c r="BJ197" s="23">
        <f t="shared" ca="1" si="328"/>
        <v>0</v>
      </c>
      <c r="BK197" s="23">
        <f t="shared" ca="1" si="329"/>
        <v>127200</v>
      </c>
      <c r="BL197" s="23">
        <f t="shared" ca="1" si="330"/>
        <v>0</v>
      </c>
      <c r="BM197" s="23">
        <f t="shared" ca="1" si="333"/>
        <v>60000</v>
      </c>
      <c r="BN197" s="23">
        <f t="shared" ca="1" si="334"/>
        <v>0</v>
      </c>
      <c r="BO197" s="23">
        <f t="shared" ca="1" si="351"/>
        <v>63600</v>
      </c>
      <c r="BP197" s="23">
        <f t="shared" ca="1" si="352"/>
        <v>0</v>
      </c>
      <c r="BQ197" s="23">
        <f t="shared" ca="1" si="362"/>
        <v>62400</v>
      </c>
      <c r="BR197" s="23">
        <f t="shared" ca="1" si="363"/>
        <v>0</v>
      </c>
      <c r="BS197" s="23">
        <f t="shared" ca="1" si="378"/>
        <v>132000</v>
      </c>
      <c r="BT197" s="23">
        <f t="shared" ca="1" si="379"/>
        <v>0</v>
      </c>
      <c r="BU197" s="23">
        <f t="shared" ca="1" si="380"/>
        <v>120000</v>
      </c>
      <c r="BV197" s="23">
        <f t="shared" ca="1" si="381"/>
        <v>0</v>
      </c>
      <c r="BW197" s="389">
        <f t="shared" ca="1" si="282"/>
        <v>371880</v>
      </c>
      <c r="BX197" s="224">
        <f t="shared" ca="1" si="283"/>
        <v>623880</v>
      </c>
      <c r="BY197" s="93">
        <f t="shared" ca="1" si="284"/>
        <v>830280</v>
      </c>
      <c r="BZ197" s="23">
        <f t="shared" ca="1" si="309"/>
        <v>125760</v>
      </c>
      <c r="CA197" s="23">
        <f t="shared" ca="1" si="310"/>
        <v>0</v>
      </c>
      <c r="CB197" s="23">
        <f t="shared" ca="1" si="335"/>
        <v>115200</v>
      </c>
      <c r="CC197" s="23">
        <f t="shared" ca="1" si="336"/>
        <v>0</v>
      </c>
      <c r="CD197" s="23">
        <f t="shared" ca="1" si="366"/>
        <v>120000</v>
      </c>
      <c r="CE197" s="23">
        <f t="shared" ca="1" si="367"/>
        <v>0</v>
      </c>
      <c r="CF197" s="228">
        <f t="shared" ca="1" si="285"/>
        <v>125760</v>
      </c>
      <c r="CG197" s="224">
        <f t="shared" ca="1" si="286"/>
        <v>240960</v>
      </c>
      <c r="CH197" s="228">
        <f t="shared" ca="1" si="287"/>
        <v>360960</v>
      </c>
      <c r="CI197" s="23">
        <f t="shared" ca="1" si="288"/>
        <v>65400</v>
      </c>
      <c r="CJ197" s="23">
        <f t="shared" ca="1" si="289"/>
        <v>32700</v>
      </c>
      <c r="CK197" s="23">
        <f t="shared" ca="1" si="293"/>
        <v>62400</v>
      </c>
      <c r="CL197" s="23">
        <f t="shared" ca="1" si="294"/>
        <v>31200</v>
      </c>
      <c r="CM197" s="23">
        <f t="shared" ca="1" si="299"/>
        <v>60000</v>
      </c>
      <c r="CN197" s="23">
        <f t="shared" ca="1" si="300"/>
        <v>30000</v>
      </c>
      <c r="CO197" s="23">
        <f t="shared" ca="1" si="307"/>
        <v>8400</v>
      </c>
      <c r="CP197" s="23">
        <f t="shared" ca="1" si="308"/>
        <v>4200</v>
      </c>
      <c r="CQ197" s="23">
        <f t="shared" ca="1" si="313"/>
        <v>27000</v>
      </c>
      <c r="CR197" s="23">
        <f t="shared" ca="1" si="314"/>
        <v>13500</v>
      </c>
      <c r="CS197" s="23">
        <f t="shared" ca="1" si="315"/>
        <v>15600</v>
      </c>
      <c r="CT197" s="23">
        <f t="shared" ca="1" si="316"/>
        <v>7800</v>
      </c>
      <c r="CU197" s="23">
        <f t="shared" ca="1" si="321"/>
        <v>42000</v>
      </c>
      <c r="CV197" s="23">
        <f t="shared" ca="1" si="322"/>
        <v>21000</v>
      </c>
      <c r="CW197" s="23">
        <f t="shared" ca="1" si="360"/>
        <v>63600</v>
      </c>
      <c r="CX197" s="23">
        <f t="shared" ca="1" si="361"/>
        <v>31800</v>
      </c>
      <c r="CY197" s="23">
        <f t="shared" ca="1" si="323"/>
        <v>72000</v>
      </c>
      <c r="CZ197" s="23">
        <f t="shared" ca="1" si="324"/>
        <v>36000</v>
      </c>
      <c r="DA197" s="23">
        <f t="shared" ca="1" si="337"/>
        <v>99000</v>
      </c>
      <c r="DB197" s="23">
        <f t="shared" ca="1" si="338"/>
        <v>49500</v>
      </c>
      <c r="DC197" s="23"/>
      <c r="DD197" s="23"/>
      <c r="DE197" s="23">
        <f t="shared" ca="1" si="339"/>
        <v>240000</v>
      </c>
      <c r="DF197" s="23">
        <f t="shared" ca="1" si="340"/>
        <v>120000</v>
      </c>
      <c r="DG197" s="23">
        <f t="shared" ca="1" si="345"/>
        <v>120000</v>
      </c>
      <c r="DH197" s="23">
        <f t="shared" ca="1" si="346"/>
        <v>60000</v>
      </c>
      <c r="DI197" s="23">
        <f t="shared" ca="1" si="355"/>
        <v>127200</v>
      </c>
      <c r="DJ197" s="23">
        <f t="shared" ca="1" si="356"/>
        <v>63600</v>
      </c>
      <c r="DK197" s="23">
        <f t="shared" ca="1" si="364"/>
        <v>63600</v>
      </c>
      <c r="DL197" s="23">
        <f t="shared" ca="1" si="365"/>
        <v>31800</v>
      </c>
      <c r="DM197" s="23">
        <f t="shared" ca="1" si="368"/>
        <v>150000</v>
      </c>
      <c r="DN197" s="23">
        <f t="shared" ca="1" si="369"/>
        <v>75000</v>
      </c>
      <c r="DO197" s="23">
        <f t="shared" ca="1" si="370"/>
        <v>66000</v>
      </c>
      <c r="DP197" s="23">
        <f t="shared" ca="1" si="371"/>
        <v>33000</v>
      </c>
      <c r="DQ197" s="23">
        <f t="shared" ca="1" si="384"/>
        <v>129600</v>
      </c>
      <c r="DR197" s="23">
        <f t="shared" ca="1" si="385"/>
        <v>64800</v>
      </c>
      <c r="DS197" s="228">
        <f t="shared" ca="1" si="290"/>
        <v>610200</v>
      </c>
      <c r="DT197" s="93">
        <f t="shared" ca="1" si="291"/>
        <v>1450800</v>
      </c>
      <c r="DU197" s="228">
        <f t="shared" ca="1" si="292"/>
        <v>2117700</v>
      </c>
      <c r="DZ197" s="23">
        <f t="shared" ca="1" si="317"/>
        <v>60000</v>
      </c>
      <c r="EA197" s="23">
        <f t="shared" ca="1" si="318"/>
        <v>30000</v>
      </c>
      <c r="EB197" s="23">
        <f t="shared" ca="1" si="325"/>
        <v>26400</v>
      </c>
      <c r="EC197" s="23">
        <f t="shared" ca="1" si="326"/>
        <v>13200</v>
      </c>
      <c r="ED197" s="23">
        <f t="shared" ca="1" si="347"/>
        <v>120000</v>
      </c>
      <c r="EE197" s="23">
        <f t="shared" ca="1" si="348"/>
        <v>60000</v>
      </c>
      <c r="EF197" s="23">
        <f t="shared" ca="1" si="376"/>
        <v>168000</v>
      </c>
      <c r="EG197" s="23">
        <f t="shared" ca="1" si="377"/>
        <v>84000</v>
      </c>
      <c r="EH197" s="23">
        <f t="shared" ca="1" si="357"/>
        <v>60000</v>
      </c>
      <c r="EI197" s="23">
        <f t="shared" ca="1" si="358"/>
        <v>30000</v>
      </c>
      <c r="EJ197" s="23">
        <f t="shared" ca="1" si="372"/>
        <v>60000</v>
      </c>
      <c r="EK197" s="23">
        <f t="shared" ca="1" si="373"/>
        <v>30000</v>
      </c>
      <c r="EL197" s="23">
        <f t="shared" ca="1" si="382"/>
        <v>120000</v>
      </c>
      <c r="EM197" s="23">
        <f t="shared" ca="1" si="383"/>
        <v>60000</v>
      </c>
      <c r="EN197" s="228">
        <f t="shared" ca="1" si="276"/>
        <v>39600</v>
      </c>
      <c r="EO197" s="93">
        <f t="shared" ca="1" si="277"/>
        <v>489600</v>
      </c>
      <c r="EP197" s="93">
        <f t="shared" ca="1" si="278"/>
        <v>921600</v>
      </c>
    </row>
    <row r="198" spans="1:146" x14ac:dyDescent="0.2">
      <c r="A198" s="172">
        <f ca="1">VLOOKUP($D198,Curves!$A$2:$I$1700,9)</f>
        <v>6.2503686042334999E-2</v>
      </c>
      <c r="B198" s="86">
        <f t="shared" ca="1" si="261"/>
        <v>0.37809196474716866</v>
      </c>
      <c r="C198" s="86">
        <f t="shared" si="262"/>
        <v>30</v>
      </c>
      <c r="D198" s="139">
        <v>42675</v>
      </c>
      <c r="E198" s="173">
        <f ca="1">VLOOKUP($D198,Curves!$A$2:$H$1700,2)*$B198</f>
        <v>1.8700428576394961</v>
      </c>
      <c r="F198" s="172">
        <f ca="1">VLOOKUP($D198,Curves!$A$2:$H$1700,3)*$B198</f>
        <v>4.5371035769660235E-2</v>
      </c>
      <c r="G198" s="172">
        <f ca="1">VLOOKUP($D198,Curves!$A$2:$H$1700,7)*$B198</f>
        <v>-7.1837473301962051E-2</v>
      </c>
      <c r="H198" s="172">
        <f ca="1">VLOOKUP($D198,Curves!$A$2:$H$1700,5)*$B198</f>
        <v>0</v>
      </c>
      <c r="I198" s="172">
        <f ca="1">VLOOKUP($D198,Curves!$A$2:$H$1700,4)*$B198</f>
        <v>0</v>
      </c>
      <c r="J198" s="174">
        <f ca="1">VLOOKUP($D198,Curves!$A$2:$H$1700,8)*$B198</f>
        <v>0</v>
      </c>
      <c r="K198" s="172">
        <f t="shared" ca="1" si="263"/>
        <v>16.02532143229622</v>
      </c>
      <c r="L198" s="140">
        <f ca="1">VLOOKUP($D198,Curves!$N$2:$T$2600,2)*$B198</f>
        <v>14.360121867079839</v>
      </c>
      <c r="M198" s="141">
        <f ca="1">VLOOKUP($D198,Curves!$N$2:$T$2600,3)*$B198</f>
        <v>7.1800609335399193</v>
      </c>
      <c r="N198" s="181">
        <f t="shared" ca="1" si="264"/>
        <v>0</v>
      </c>
      <c r="O198" s="182">
        <f t="shared" ca="1" si="265"/>
        <v>0</v>
      </c>
      <c r="P198" s="173">
        <f t="shared" ref="P198:P261" ca="1" si="386">($E198+J198)*$J$5+$J$4</f>
        <v>16.02532143229622</v>
      </c>
      <c r="Q198" s="140">
        <f ca="1">VLOOKUP($D198,Curves!$N$2:$T$2600,4)*$B198</f>
        <v>14.360121867079839</v>
      </c>
      <c r="R198" s="141">
        <f ca="1">VLOOKUP($D198,Curves!$N$2:$T$2600,5)*$B198</f>
        <v>7.1800609335399193</v>
      </c>
      <c r="S198" s="181">
        <f t="shared" ca="1" si="266"/>
        <v>0</v>
      </c>
      <c r="T198" s="182">
        <f t="shared" ca="1" si="267"/>
        <v>0</v>
      </c>
      <c r="U198" s="151">
        <f t="shared" ca="1" si="268"/>
        <v>15.486540382531505</v>
      </c>
      <c r="V198" s="151">
        <f t="shared" ca="1" si="269"/>
        <v>16.02532143229622</v>
      </c>
      <c r="W198" s="151">
        <f t="shared" ca="1" si="270"/>
        <v>16.02532143229622</v>
      </c>
      <c r="X198" s="343">
        <f ca="1">VLOOKUP($D198,[2]CurveFetch!$D$8:$S$13000,16,0)*$B198</f>
        <v>14.360121867079839</v>
      </c>
      <c r="Y198" s="141">
        <f ca="1">VLOOKUP($D198,Curves!$N$2:$T$2600,7)*$B198</f>
        <v>7.1800609335399193</v>
      </c>
      <c r="Z198" s="200">
        <f t="shared" ca="1" si="271"/>
        <v>0</v>
      </c>
      <c r="AA198" s="181">
        <f t="shared" ca="1" si="272"/>
        <v>0</v>
      </c>
      <c r="AB198" s="181">
        <f t="shared" ca="1" si="359"/>
        <v>0</v>
      </c>
      <c r="AC198" s="181">
        <f t="shared" ca="1" si="359"/>
        <v>0</v>
      </c>
      <c r="AD198" s="181">
        <f t="shared" ca="1" si="274"/>
        <v>0</v>
      </c>
      <c r="AE198" s="182">
        <f t="shared" ca="1" si="275"/>
        <v>0</v>
      </c>
      <c r="AF198" s="23">
        <f t="shared" ca="1" si="301"/>
        <v>0</v>
      </c>
      <c r="AG198" s="23">
        <f t="shared" ca="1" si="302"/>
        <v>0</v>
      </c>
      <c r="AH198" s="23">
        <f t="shared" ca="1" si="319"/>
        <v>0</v>
      </c>
      <c r="AI198" s="23">
        <f t="shared" ca="1" si="320"/>
        <v>0</v>
      </c>
      <c r="AJ198" s="23">
        <f t="shared" ca="1" si="331"/>
        <v>0</v>
      </c>
      <c r="AK198" s="23">
        <f t="shared" ca="1" si="332"/>
        <v>0</v>
      </c>
      <c r="AL198" s="23">
        <f t="shared" ca="1" si="341"/>
        <v>0</v>
      </c>
      <c r="AM198" s="23">
        <f t="shared" ca="1" si="342"/>
        <v>0</v>
      </c>
      <c r="AN198" s="23">
        <f t="shared" ca="1" si="349"/>
        <v>0</v>
      </c>
      <c r="AO198" s="23">
        <f t="shared" ca="1" si="350"/>
        <v>0</v>
      </c>
      <c r="AP198" s="23">
        <f t="shared" ca="1" si="343"/>
        <v>0</v>
      </c>
      <c r="AQ198" s="23">
        <f t="shared" ca="1" si="344"/>
        <v>0</v>
      </c>
      <c r="AR198" s="23">
        <f t="shared" ca="1" si="353"/>
        <v>0</v>
      </c>
      <c r="AS198" s="23">
        <f t="shared" ca="1" si="354"/>
        <v>0</v>
      </c>
      <c r="AT198" s="23">
        <f t="shared" ca="1" si="374"/>
        <v>0</v>
      </c>
      <c r="AU198" s="23">
        <f t="shared" ca="1" si="375"/>
        <v>0</v>
      </c>
      <c r="AV198" s="228">
        <f t="shared" ca="1" si="279"/>
        <v>0</v>
      </c>
      <c r="AW198" s="26">
        <f t="shared" ca="1" si="280"/>
        <v>0</v>
      </c>
      <c r="AX198" s="228">
        <f t="shared" ca="1" si="281"/>
        <v>0</v>
      </c>
      <c r="AY198" s="23">
        <f t="shared" ca="1" si="295"/>
        <v>0</v>
      </c>
      <c r="AZ198" s="23">
        <f t="shared" ca="1" si="296"/>
        <v>0</v>
      </c>
      <c r="BA198" s="23">
        <f t="shared" ca="1" si="303"/>
        <v>0</v>
      </c>
      <c r="BB198" s="23">
        <f t="shared" ca="1" si="304"/>
        <v>0</v>
      </c>
      <c r="BC198" s="23">
        <f t="shared" ca="1" si="297"/>
        <v>0</v>
      </c>
      <c r="BD198" s="23">
        <f t="shared" ca="1" si="298"/>
        <v>0</v>
      </c>
      <c r="BE198" s="23">
        <f t="shared" ca="1" si="305"/>
        <v>0</v>
      </c>
      <c r="BF198" s="23">
        <f t="shared" ca="1" si="306"/>
        <v>0</v>
      </c>
      <c r="BG198" s="23">
        <f t="shared" ca="1" si="311"/>
        <v>0</v>
      </c>
      <c r="BH198" s="23">
        <f t="shared" ca="1" si="312"/>
        <v>0</v>
      </c>
      <c r="BI198" s="23">
        <f t="shared" ca="1" si="327"/>
        <v>0</v>
      </c>
      <c r="BJ198" s="23">
        <f t="shared" ca="1" si="328"/>
        <v>0</v>
      </c>
      <c r="BK198" s="23">
        <f t="shared" ca="1" si="329"/>
        <v>0</v>
      </c>
      <c r="BL198" s="23">
        <f t="shared" ca="1" si="330"/>
        <v>0</v>
      </c>
      <c r="BM198" s="23">
        <f t="shared" ca="1" si="333"/>
        <v>0</v>
      </c>
      <c r="BN198" s="23">
        <f t="shared" ca="1" si="334"/>
        <v>0</v>
      </c>
      <c r="BO198" s="23">
        <f t="shared" ca="1" si="351"/>
        <v>0</v>
      </c>
      <c r="BP198" s="23">
        <f t="shared" ca="1" si="352"/>
        <v>0</v>
      </c>
      <c r="BQ198" s="23">
        <f t="shared" ca="1" si="362"/>
        <v>0</v>
      </c>
      <c r="BR198" s="23">
        <f t="shared" ca="1" si="363"/>
        <v>0</v>
      </c>
      <c r="BS198" s="23">
        <f t="shared" ca="1" si="378"/>
        <v>0</v>
      </c>
      <c r="BT198" s="23">
        <f t="shared" ca="1" si="379"/>
        <v>0</v>
      </c>
      <c r="BU198" s="23">
        <f t="shared" ca="1" si="380"/>
        <v>0</v>
      </c>
      <c r="BV198" s="23">
        <f t="shared" ca="1" si="381"/>
        <v>0</v>
      </c>
      <c r="BW198" s="389">
        <f t="shared" ca="1" si="282"/>
        <v>0</v>
      </c>
      <c r="BX198" s="224">
        <f t="shared" ca="1" si="283"/>
        <v>0</v>
      </c>
      <c r="BY198" s="93">
        <f t="shared" ca="1" si="284"/>
        <v>0</v>
      </c>
      <c r="BZ198" s="23">
        <f t="shared" ca="1" si="309"/>
        <v>0</v>
      </c>
      <c r="CA198" s="23">
        <f t="shared" ca="1" si="310"/>
        <v>0</v>
      </c>
      <c r="CB198" s="23">
        <f t="shared" ca="1" si="335"/>
        <v>0</v>
      </c>
      <c r="CC198" s="23">
        <f t="shared" ca="1" si="336"/>
        <v>0</v>
      </c>
      <c r="CD198" s="23">
        <f t="shared" ca="1" si="366"/>
        <v>0</v>
      </c>
      <c r="CE198" s="23">
        <f t="shared" ca="1" si="367"/>
        <v>0</v>
      </c>
      <c r="CF198" s="228">
        <f t="shared" ca="1" si="285"/>
        <v>0</v>
      </c>
      <c r="CG198" s="224">
        <f t="shared" ca="1" si="286"/>
        <v>0</v>
      </c>
      <c r="CH198" s="228">
        <f t="shared" ca="1" si="287"/>
        <v>0</v>
      </c>
      <c r="CI198" s="23">
        <f t="shared" ca="1" si="288"/>
        <v>0</v>
      </c>
      <c r="CJ198" s="23">
        <f t="shared" ca="1" si="289"/>
        <v>0</v>
      </c>
      <c r="CK198" s="23">
        <f t="shared" ca="1" si="293"/>
        <v>0</v>
      </c>
      <c r="CL198" s="23">
        <f t="shared" ca="1" si="294"/>
        <v>0</v>
      </c>
      <c r="CM198" s="23">
        <f t="shared" ca="1" si="299"/>
        <v>0</v>
      </c>
      <c r="CN198" s="23">
        <f t="shared" ca="1" si="300"/>
        <v>0</v>
      </c>
      <c r="CO198" s="23">
        <f t="shared" ca="1" si="307"/>
        <v>0</v>
      </c>
      <c r="CP198" s="23">
        <f t="shared" ca="1" si="308"/>
        <v>0</v>
      </c>
      <c r="CQ198" s="23">
        <f t="shared" ca="1" si="313"/>
        <v>0</v>
      </c>
      <c r="CR198" s="23">
        <f t="shared" ca="1" si="314"/>
        <v>0</v>
      </c>
      <c r="CS198" s="23">
        <f t="shared" ca="1" si="315"/>
        <v>0</v>
      </c>
      <c r="CT198" s="23">
        <f t="shared" ca="1" si="316"/>
        <v>0</v>
      </c>
      <c r="CU198" s="23">
        <f t="shared" ca="1" si="321"/>
        <v>0</v>
      </c>
      <c r="CV198" s="23">
        <f t="shared" ca="1" si="322"/>
        <v>0</v>
      </c>
      <c r="CW198" s="23">
        <f t="shared" ca="1" si="360"/>
        <v>0</v>
      </c>
      <c r="CX198" s="23">
        <f t="shared" ca="1" si="361"/>
        <v>0</v>
      </c>
      <c r="CY198" s="23">
        <f t="shared" ca="1" si="323"/>
        <v>0</v>
      </c>
      <c r="CZ198" s="23">
        <f t="shared" ca="1" si="324"/>
        <v>0</v>
      </c>
      <c r="DA198" s="23">
        <f t="shared" ca="1" si="337"/>
        <v>0</v>
      </c>
      <c r="DB198" s="23">
        <f t="shared" ca="1" si="338"/>
        <v>0</v>
      </c>
      <c r="DC198" s="23"/>
      <c r="DD198" s="23"/>
      <c r="DE198" s="23">
        <f t="shared" ca="1" si="339"/>
        <v>0</v>
      </c>
      <c r="DF198" s="23">
        <f t="shared" ca="1" si="340"/>
        <v>0</v>
      </c>
      <c r="DG198" s="23">
        <f t="shared" ca="1" si="345"/>
        <v>0</v>
      </c>
      <c r="DH198" s="23">
        <f t="shared" ca="1" si="346"/>
        <v>0</v>
      </c>
      <c r="DI198" s="23">
        <f t="shared" ca="1" si="355"/>
        <v>0</v>
      </c>
      <c r="DJ198" s="23">
        <f t="shared" ca="1" si="356"/>
        <v>0</v>
      </c>
      <c r="DK198" s="23">
        <f t="shared" ca="1" si="364"/>
        <v>0</v>
      </c>
      <c r="DL198" s="23">
        <f t="shared" ca="1" si="365"/>
        <v>0</v>
      </c>
      <c r="DM198" s="23">
        <f t="shared" ca="1" si="368"/>
        <v>0</v>
      </c>
      <c r="DN198" s="23">
        <f t="shared" ca="1" si="369"/>
        <v>0</v>
      </c>
      <c r="DO198" s="23">
        <f t="shared" ca="1" si="370"/>
        <v>0</v>
      </c>
      <c r="DP198" s="23">
        <f t="shared" ca="1" si="371"/>
        <v>0</v>
      </c>
      <c r="DQ198" s="23">
        <f t="shared" ca="1" si="384"/>
        <v>0</v>
      </c>
      <c r="DR198" s="23">
        <f t="shared" ca="1" si="385"/>
        <v>0</v>
      </c>
      <c r="DS198" s="228">
        <f t="shared" ca="1" si="290"/>
        <v>0</v>
      </c>
      <c r="DT198" s="93">
        <f t="shared" ca="1" si="291"/>
        <v>0</v>
      </c>
      <c r="DU198" s="228">
        <f t="shared" ca="1" si="292"/>
        <v>0</v>
      </c>
      <c r="DZ198" s="23">
        <f t="shared" ca="1" si="317"/>
        <v>0</v>
      </c>
      <c r="EA198" s="23">
        <f t="shared" ca="1" si="318"/>
        <v>0</v>
      </c>
      <c r="EB198" s="23">
        <f t="shared" ca="1" si="325"/>
        <v>0</v>
      </c>
      <c r="EC198" s="23">
        <f t="shared" ca="1" si="326"/>
        <v>0</v>
      </c>
      <c r="ED198" s="23">
        <f t="shared" ca="1" si="347"/>
        <v>0</v>
      </c>
      <c r="EE198" s="23">
        <f t="shared" ca="1" si="348"/>
        <v>0</v>
      </c>
      <c r="EF198" s="23">
        <f t="shared" ca="1" si="376"/>
        <v>0</v>
      </c>
      <c r="EG198" s="23">
        <f t="shared" ca="1" si="377"/>
        <v>0</v>
      </c>
      <c r="EH198" s="23">
        <f t="shared" ca="1" si="357"/>
        <v>0</v>
      </c>
      <c r="EI198" s="23">
        <f t="shared" ca="1" si="358"/>
        <v>0</v>
      </c>
      <c r="EJ198" s="23">
        <f t="shared" ca="1" si="372"/>
        <v>0</v>
      </c>
      <c r="EK198" s="23">
        <f t="shared" ca="1" si="373"/>
        <v>0</v>
      </c>
      <c r="EL198" s="23">
        <f t="shared" ca="1" si="382"/>
        <v>0</v>
      </c>
      <c r="EM198" s="23">
        <f t="shared" ca="1" si="383"/>
        <v>0</v>
      </c>
      <c r="EN198" s="228">
        <f t="shared" ca="1" si="276"/>
        <v>0</v>
      </c>
      <c r="EO198" s="93">
        <f t="shared" ca="1" si="277"/>
        <v>0</v>
      </c>
      <c r="EP198" s="93">
        <f t="shared" ca="1" si="278"/>
        <v>0</v>
      </c>
    </row>
    <row r="199" spans="1:146" x14ac:dyDescent="0.2">
      <c r="A199" s="172">
        <f ca="1">VLOOKUP($D199,Curves!$A$2:$I$1700,9)</f>
        <v>6.2529480993500003E-2</v>
      </c>
      <c r="B199" s="86">
        <f t="shared" ref="B199:B262" ca="1" si="387">(1+($A199/2))^(-2*($D199-$A$1)/365.25)</f>
        <v>0.376036021147793</v>
      </c>
      <c r="C199" s="86">
        <f t="shared" ref="C199:C262" si="388">D200-D199</f>
        <v>31</v>
      </c>
      <c r="D199" s="139">
        <v>42705</v>
      </c>
      <c r="E199" s="173">
        <f ca="1">VLOOKUP($D199,Curves!$A$2:$H$1700,2)*$B199</f>
        <v>1.9068786632404582</v>
      </c>
      <c r="F199" s="172">
        <f ca="1">VLOOKUP($D199,Curves!$A$2:$H$1700,3)*$B199</f>
        <v>4.5124322537735156E-2</v>
      </c>
      <c r="G199" s="172">
        <f ca="1">VLOOKUP($D199,Curves!$A$2:$H$1700,7)*$B199</f>
        <v>-7.1446844018080671E-2</v>
      </c>
      <c r="H199" s="172">
        <f ca="1">VLOOKUP($D199,Curves!$A$2:$H$1700,5)*$B199</f>
        <v>0</v>
      </c>
      <c r="I199" s="172">
        <f ca="1">VLOOKUP($D199,Curves!$A$2:$H$1700,4)*$B199</f>
        <v>0</v>
      </c>
      <c r="J199" s="174">
        <f ca="1">VLOOKUP($D199,Curves!$A$2:$H$1700,8)*$B199</f>
        <v>0</v>
      </c>
      <c r="K199" s="172">
        <f t="shared" ref="K199:K262" ca="1" si="389">($E199+$I199)*$J$5+$J$4</f>
        <v>16.301589974303436</v>
      </c>
      <c r="L199" s="140">
        <f ca="1">VLOOKUP($D199,Curves!$N$2:$T$2600,2)*$B199</f>
        <v>8.6414957839868567</v>
      </c>
      <c r="M199" s="141">
        <f ca="1">VLOOKUP($D199,Curves!$N$2:$T$2600,3)*$B199</f>
        <v>4.3207478919934283</v>
      </c>
      <c r="N199" s="181">
        <f t="shared" ref="N199:N262" ca="1" si="390">IF($K199&lt;$L199,1,0)</f>
        <v>0</v>
      </c>
      <c r="O199" s="182">
        <f t="shared" ref="O199:O262" ca="1" si="391">IF($K199&lt;$M199,1,0)</f>
        <v>0</v>
      </c>
      <c r="P199" s="173">
        <f t="shared" ca="1" si="386"/>
        <v>16.301589974303436</v>
      </c>
      <c r="Q199" s="140">
        <f ca="1">VLOOKUP($D199,Curves!$N$2:$T$2600,4)*$B199</f>
        <v>8.6414957839868567</v>
      </c>
      <c r="R199" s="141">
        <f ca="1">VLOOKUP($D199,Curves!$N$2:$T$2600,5)*$B199</f>
        <v>4.3207478919934283</v>
      </c>
      <c r="S199" s="181">
        <f t="shared" ref="S199:S262" ca="1" si="392">IF($P199&lt;$Q199,1,0)</f>
        <v>0</v>
      </c>
      <c r="T199" s="182">
        <f t="shared" ref="T199:T262" ca="1" si="393">IF($P199&lt;$R199,1,0)</f>
        <v>0</v>
      </c>
      <c r="U199" s="151">
        <f t="shared" ref="U199:U262" ca="1" si="394">($E199+G199)*$J$5+$J$4</f>
        <v>15.765738644167831</v>
      </c>
      <c r="V199" s="151">
        <f t="shared" ref="V199:V262" ca="1" si="395">($E199+H199)*$J$5+$J$4</f>
        <v>16.301589974303436</v>
      </c>
      <c r="W199" s="151">
        <f t="shared" ref="W199:W262" ca="1" si="396">($E199+I199)*$J$5+$J$4</f>
        <v>16.301589974303436</v>
      </c>
      <c r="X199" s="343">
        <f ca="1">VLOOKUP($D199,[2]CurveFetch!$D$8:$S$13000,16,0)*$B199</f>
        <v>8.6414957839868567</v>
      </c>
      <c r="Y199" s="141">
        <f ca="1">VLOOKUP($D199,Curves!$N$2:$T$2600,7)*$B199</f>
        <v>4.3207478919934283</v>
      </c>
      <c r="Z199" s="200">
        <f t="shared" ref="Z199:Z262" ca="1" si="397">IF($U199&lt;$X199,1,0)</f>
        <v>0</v>
      </c>
      <c r="AA199" s="181">
        <f t="shared" ref="AA199:AA262" ca="1" si="398">IF($U199&lt;$Y199,1,0)</f>
        <v>0</v>
      </c>
      <c r="AB199" s="181">
        <f t="shared" ref="AB199:AC230" ca="1" si="399">IF($V199&lt;$X199,1,0)</f>
        <v>0</v>
      </c>
      <c r="AC199" s="181">
        <f t="shared" ca="1" si="399"/>
        <v>0</v>
      </c>
      <c r="AD199" s="181">
        <f t="shared" ref="AD199:AD262" ca="1" si="400">IF($W199&lt;$X199,1,0)</f>
        <v>0</v>
      </c>
      <c r="AE199" s="182">
        <f t="shared" ref="AE199:AE262" ca="1" si="401">IF($W199&lt;$Y199,1,0)</f>
        <v>0</v>
      </c>
      <c r="AF199" s="23">
        <f t="shared" ca="1" si="301"/>
        <v>0</v>
      </c>
      <c r="AG199" s="23">
        <f t="shared" ca="1" si="302"/>
        <v>0</v>
      </c>
      <c r="AH199" s="23">
        <f t="shared" ca="1" si="319"/>
        <v>0</v>
      </c>
      <c r="AI199" s="23">
        <f t="shared" ca="1" si="320"/>
        <v>0</v>
      </c>
      <c r="AJ199" s="23">
        <f t="shared" ca="1" si="331"/>
        <v>0</v>
      </c>
      <c r="AK199" s="23">
        <f t="shared" ca="1" si="332"/>
        <v>0</v>
      </c>
      <c r="AL199" s="23">
        <f t="shared" ca="1" si="341"/>
        <v>0</v>
      </c>
      <c r="AM199" s="23">
        <f t="shared" ca="1" si="342"/>
        <v>0</v>
      </c>
      <c r="AN199" s="23">
        <f t="shared" ca="1" si="349"/>
        <v>0</v>
      </c>
      <c r="AO199" s="23">
        <f t="shared" ca="1" si="350"/>
        <v>0</v>
      </c>
      <c r="AP199" s="23">
        <f t="shared" ca="1" si="343"/>
        <v>0</v>
      </c>
      <c r="AQ199" s="23">
        <f t="shared" ca="1" si="344"/>
        <v>0</v>
      </c>
      <c r="AR199" s="23">
        <f t="shared" ca="1" si="353"/>
        <v>0</v>
      </c>
      <c r="AS199" s="23">
        <f t="shared" ca="1" si="354"/>
        <v>0</v>
      </c>
      <c r="AT199" s="23">
        <f t="shared" ca="1" si="374"/>
        <v>0</v>
      </c>
      <c r="AU199" s="23">
        <f t="shared" ca="1" si="375"/>
        <v>0</v>
      </c>
      <c r="AV199" s="228">
        <f t="shared" ca="1" si="279"/>
        <v>0</v>
      </c>
      <c r="AW199" s="26">
        <f t="shared" ca="1" si="280"/>
        <v>0</v>
      </c>
      <c r="AX199" s="228">
        <f t="shared" ca="1" si="281"/>
        <v>0</v>
      </c>
      <c r="AY199" s="23">
        <f t="shared" ca="1" si="295"/>
        <v>0</v>
      </c>
      <c r="AZ199" s="23">
        <f t="shared" ca="1" si="296"/>
        <v>0</v>
      </c>
      <c r="BA199" s="23">
        <f t="shared" ca="1" si="303"/>
        <v>0</v>
      </c>
      <c r="BB199" s="23">
        <f t="shared" ca="1" si="304"/>
        <v>0</v>
      </c>
      <c r="BC199" s="23">
        <f t="shared" ca="1" si="297"/>
        <v>0</v>
      </c>
      <c r="BD199" s="23">
        <f t="shared" ca="1" si="298"/>
        <v>0</v>
      </c>
      <c r="BE199" s="23">
        <f t="shared" ca="1" si="305"/>
        <v>0</v>
      </c>
      <c r="BF199" s="23">
        <f t="shared" ca="1" si="306"/>
        <v>0</v>
      </c>
      <c r="BG199" s="23">
        <f t="shared" ca="1" si="311"/>
        <v>0</v>
      </c>
      <c r="BH199" s="23">
        <f t="shared" ca="1" si="312"/>
        <v>0</v>
      </c>
      <c r="BI199" s="23">
        <f t="shared" ca="1" si="327"/>
        <v>0</v>
      </c>
      <c r="BJ199" s="23">
        <f t="shared" ca="1" si="328"/>
        <v>0</v>
      </c>
      <c r="BK199" s="23">
        <f t="shared" ca="1" si="329"/>
        <v>0</v>
      </c>
      <c r="BL199" s="23">
        <f t="shared" ca="1" si="330"/>
        <v>0</v>
      </c>
      <c r="BM199" s="23">
        <f t="shared" ca="1" si="333"/>
        <v>0</v>
      </c>
      <c r="BN199" s="23">
        <f t="shared" ca="1" si="334"/>
        <v>0</v>
      </c>
      <c r="BO199" s="23">
        <f t="shared" ca="1" si="351"/>
        <v>0</v>
      </c>
      <c r="BP199" s="23">
        <f t="shared" ca="1" si="352"/>
        <v>0</v>
      </c>
      <c r="BQ199" s="23">
        <f t="shared" ca="1" si="362"/>
        <v>0</v>
      </c>
      <c r="BR199" s="23">
        <f t="shared" ca="1" si="363"/>
        <v>0</v>
      </c>
      <c r="BS199" s="23">
        <f t="shared" ca="1" si="378"/>
        <v>0</v>
      </c>
      <c r="BT199" s="23">
        <f t="shared" ca="1" si="379"/>
        <v>0</v>
      </c>
      <c r="BU199" s="23">
        <f t="shared" ca="1" si="380"/>
        <v>0</v>
      </c>
      <c r="BV199" s="23">
        <f t="shared" ca="1" si="381"/>
        <v>0</v>
      </c>
      <c r="BW199" s="389">
        <f t="shared" ca="1" si="282"/>
        <v>0</v>
      </c>
      <c r="BX199" s="224">
        <f t="shared" ca="1" si="283"/>
        <v>0</v>
      </c>
      <c r="BY199" s="93">
        <f t="shared" ca="1" si="284"/>
        <v>0</v>
      </c>
      <c r="BZ199" s="23">
        <f t="shared" ca="1" si="309"/>
        <v>0</v>
      </c>
      <c r="CA199" s="23">
        <f t="shared" ca="1" si="310"/>
        <v>0</v>
      </c>
      <c r="CB199" s="23">
        <f t="shared" ca="1" si="335"/>
        <v>0</v>
      </c>
      <c r="CC199" s="23">
        <f t="shared" ca="1" si="336"/>
        <v>0</v>
      </c>
      <c r="CD199" s="23">
        <f t="shared" ca="1" si="366"/>
        <v>0</v>
      </c>
      <c r="CE199" s="23">
        <f t="shared" ca="1" si="367"/>
        <v>0</v>
      </c>
      <c r="CF199" s="228">
        <f t="shared" ca="1" si="285"/>
        <v>0</v>
      </c>
      <c r="CG199" s="224">
        <f t="shared" ca="1" si="286"/>
        <v>0</v>
      </c>
      <c r="CH199" s="228">
        <f t="shared" ca="1" si="287"/>
        <v>0</v>
      </c>
      <c r="CI199" s="23">
        <f t="shared" ca="1" si="288"/>
        <v>0</v>
      </c>
      <c r="CJ199" s="23">
        <f t="shared" ca="1" si="289"/>
        <v>0</v>
      </c>
      <c r="CK199" s="23">
        <f t="shared" ca="1" si="293"/>
        <v>0</v>
      </c>
      <c r="CL199" s="23">
        <f t="shared" ca="1" si="294"/>
        <v>0</v>
      </c>
      <c r="CM199" s="23">
        <f t="shared" ca="1" si="299"/>
        <v>0</v>
      </c>
      <c r="CN199" s="23">
        <f t="shared" ca="1" si="300"/>
        <v>0</v>
      </c>
      <c r="CO199" s="23">
        <f t="shared" ca="1" si="307"/>
        <v>0</v>
      </c>
      <c r="CP199" s="23">
        <f t="shared" ca="1" si="308"/>
        <v>0</v>
      </c>
      <c r="CQ199" s="23">
        <f t="shared" ca="1" si="313"/>
        <v>0</v>
      </c>
      <c r="CR199" s="23">
        <f t="shared" ca="1" si="314"/>
        <v>0</v>
      </c>
      <c r="CS199" s="23">
        <f t="shared" ca="1" si="315"/>
        <v>0</v>
      </c>
      <c r="CT199" s="23">
        <f t="shared" ca="1" si="316"/>
        <v>0</v>
      </c>
      <c r="CU199" s="23">
        <f t="shared" ca="1" si="321"/>
        <v>0</v>
      </c>
      <c r="CV199" s="23">
        <f t="shared" ca="1" si="322"/>
        <v>0</v>
      </c>
      <c r="CW199" s="23">
        <f t="shared" ca="1" si="360"/>
        <v>0</v>
      </c>
      <c r="CX199" s="23">
        <f t="shared" ca="1" si="361"/>
        <v>0</v>
      </c>
      <c r="CY199" s="23">
        <f t="shared" ca="1" si="323"/>
        <v>0</v>
      </c>
      <c r="CZ199" s="23">
        <f t="shared" ca="1" si="324"/>
        <v>0</v>
      </c>
      <c r="DA199" s="23">
        <f t="shared" ca="1" si="337"/>
        <v>0</v>
      </c>
      <c r="DB199" s="23">
        <f t="shared" ca="1" si="338"/>
        <v>0</v>
      </c>
      <c r="DC199" s="23"/>
      <c r="DD199" s="23"/>
      <c r="DE199" s="23">
        <f t="shared" ca="1" si="339"/>
        <v>0</v>
      </c>
      <c r="DF199" s="23">
        <f t="shared" ca="1" si="340"/>
        <v>0</v>
      </c>
      <c r="DG199" s="23">
        <f t="shared" ca="1" si="345"/>
        <v>0</v>
      </c>
      <c r="DH199" s="23">
        <f t="shared" ca="1" si="346"/>
        <v>0</v>
      </c>
      <c r="DI199" s="23">
        <f t="shared" ca="1" si="355"/>
        <v>0</v>
      </c>
      <c r="DJ199" s="23">
        <f t="shared" ca="1" si="356"/>
        <v>0</v>
      </c>
      <c r="DK199" s="23">
        <f t="shared" ca="1" si="364"/>
        <v>0</v>
      </c>
      <c r="DL199" s="23">
        <f t="shared" ca="1" si="365"/>
        <v>0</v>
      </c>
      <c r="DM199" s="23">
        <f t="shared" ca="1" si="368"/>
        <v>0</v>
      </c>
      <c r="DN199" s="23">
        <f t="shared" ca="1" si="369"/>
        <v>0</v>
      </c>
      <c r="DO199" s="23">
        <f t="shared" ca="1" si="370"/>
        <v>0</v>
      </c>
      <c r="DP199" s="23">
        <f t="shared" ca="1" si="371"/>
        <v>0</v>
      </c>
      <c r="DQ199" s="23">
        <f t="shared" ca="1" si="384"/>
        <v>0</v>
      </c>
      <c r="DR199" s="23">
        <f t="shared" ca="1" si="385"/>
        <v>0</v>
      </c>
      <c r="DS199" s="228">
        <f t="shared" ca="1" si="290"/>
        <v>0</v>
      </c>
      <c r="DT199" s="93">
        <f t="shared" ca="1" si="291"/>
        <v>0</v>
      </c>
      <c r="DU199" s="228">
        <f t="shared" ca="1" si="292"/>
        <v>0</v>
      </c>
      <c r="DZ199" s="23">
        <f t="shared" ca="1" si="317"/>
        <v>0</v>
      </c>
      <c r="EA199" s="23">
        <f t="shared" ca="1" si="318"/>
        <v>0</v>
      </c>
      <c r="EB199" s="23">
        <f t="shared" ca="1" si="325"/>
        <v>0</v>
      </c>
      <c r="EC199" s="23">
        <f t="shared" ca="1" si="326"/>
        <v>0</v>
      </c>
      <c r="ED199" s="23">
        <f t="shared" ca="1" si="347"/>
        <v>0</v>
      </c>
      <c r="EE199" s="23">
        <f t="shared" ca="1" si="348"/>
        <v>0</v>
      </c>
      <c r="EF199" s="23">
        <f t="shared" ca="1" si="376"/>
        <v>0</v>
      </c>
      <c r="EG199" s="23">
        <f t="shared" ca="1" si="377"/>
        <v>0</v>
      </c>
      <c r="EH199" s="23">
        <f t="shared" ca="1" si="357"/>
        <v>0</v>
      </c>
      <c r="EI199" s="23">
        <f t="shared" ca="1" si="358"/>
        <v>0</v>
      </c>
      <c r="EJ199" s="23">
        <f t="shared" ca="1" si="372"/>
        <v>0</v>
      </c>
      <c r="EK199" s="23">
        <f t="shared" ca="1" si="373"/>
        <v>0</v>
      </c>
      <c r="EL199" s="23">
        <f t="shared" ca="1" si="382"/>
        <v>0</v>
      </c>
      <c r="EM199" s="23">
        <f t="shared" ca="1" si="383"/>
        <v>0</v>
      </c>
      <c r="EN199" s="228">
        <f t="shared" ca="1" si="276"/>
        <v>0</v>
      </c>
      <c r="EO199" s="93">
        <f t="shared" ca="1" si="277"/>
        <v>0</v>
      </c>
      <c r="EP199" s="93">
        <f t="shared" ca="1" si="278"/>
        <v>0</v>
      </c>
    </row>
    <row r="200" spans="1:146" x14ac:dyDescent="0.2">
      <c r="A200" s="172">
        <f ca="1">VLOOKUP($D200,Curves!$A$2:$I$1700,9)</f>
        <v>6.2556135776603003E-2</v>
      </c>
      <c r="B200" s="86">
        <f t="shared" ca="1" si="387"/>
        <v>0.37392167800664866</v>
      </c>
      <c r="C200" s="86">
        <f t="shared" si="388"/>
        <v>31</v>
      </c>
      <c r="D200" s="139">
        <v>42736</v>
      </c>
      <c r="E200" s="173">
        <f ca="1">VLOOKUP($D200,Curves!$A$2:$H$1700,2)*$B200</f>
        <v>1.9612192011448724</v>
      </c>
      <c r="F200" s="172">
        <f ca="1">VLOOKUP($D200,Curves!$A$2:$H$1700,3)*$B200</f>
        <v>4.4870601360797839E-2</v>
      </c>
      <c r="G200" s="172">
        <f ca="1">VLOOKUP($D200,Curves!$A$2:$H$1700,7)*$B200</f>
        <v>-7.1045118821263242E-2</v>
      </c>
      <c r="H200" s="172">
        <f ca="1">VLOOKUP($D200,Curves!$A$2:$H$1700,5)*$B200</f>
        <v>0</v>
      </c>
      <c r="I200" s="172">
        <f ca="1">VLOOKUP($D200,Curves!$A$2:$H$1700,4)*$B200</f>
        <v>0</v>
      </c>
      <c r="J200" s="174">
        <f ca="1">VLOOKUP($D200,Curves!$A$2:$H$1700,8)*$B200</f>
        <v>0</v>
      </c>
      <c r="K200" s="172">
        <f t="shared" ca="1" si="389"/>
        <v>16.709144008586541</v>
      </c>
      <c r="L200" s="140">
        <f ca="1">VLOOKUP($D200,Curves!$N$2:$T$2600,2)*$B200</f>
        <v>20.387219473453104</v>
      </c>
      <c r="M200" s="141">
        <f ca="1">VLOOKUP($D200,Curves!$N$2:$T$2600,3)*$B200</f>
        <v>10.193609736726552</v>
      </c>
      <c r="N200" s="181">
        <f t="shared" ca="1" si="390"/>
        <v>1</v>
      </c>
      <c r="O200" s="182">
        <f t="shared" ca="1" si="391"/>
        <v>0</v>
      </c>
      <c r="P200" s="173">
        <f t="shared" ca="1" si="386"/>
        <v>16.709144008586541</v>
      </c>
      <c r="Q200" s="140">
        <f ca="1">VLOOKUP($D200,Curves!$N$2:$T$2600,4)*$B200</f>
        <v>20.387219473453104</v>
      </c>
      <c r="R200" s="141">
        <f ca="1">VLOOKUP($D200,Curves!$N$2:$T$2600,5)*$B200</f>
        <v>10.193609736726552</v>
      </c>
      <c r="S200" s="181">
        <f t="shared" ca="1" si="392"/>
        <v>1</v>
      </c>
      <c r="T200" s="182">
        <f t="shared" ca="1" si="393"/>
        <v>0</v>
      </c>
      <c r="U200" s="151">
        <f t="shared" ca="1" si="394"/>
        <v>16.176305617427069</v>
      </c>
      <c r="V200" s="151">
        <f t="shared" ca="1" si="395"/>
        <v>16.709144008586541</v>
      </c>
      <c r="W200" s="151">
        <f t="shared" ca="1" si="396"/>
        <v>16.709144008586541</v>
      </c>
      <c r="X200" s="343">
        <f ca="1">VLOOKUP($D200,[2]CurveFetch!$D$8:$S$13000,16,0)*$B200</f>
        <v>20.387219473453104</v>
      </c>
      <c r="Y200" s="141">
        <f ca="1">VLOOKUP($D200,Curves!$N$2:$T$2600,7)*$B200</f>
        <v>10.193609736726552</v>
      </c>
      <c r="Z200" s="200">
        <f t="shared" ca="1" si="397"/>
        <v>1</v>
      </c>
      <c r="AA200" s="181">
        <f t="shared" ca="1" si="398"/>
        <v>0</v>
      </c>
      <c r="AB200" s="181">
        <f t="shared" ca="1" si="399"/>
        <v>1</v>
      </c>
      <c r="AC200" s="181">
        <f t="shared" ca="1" si="399"/>
        <v>1</v>
      </c>
      <c r="AD200" s="181">
        <f t="shared" ca="1" si="400"/>
        <v>1</v>
      </c>
      <c r="AE200" s="182">
        <f t="shared" ca="1" si="401"/>
        <v>0</v>
      </c>
      <c r="AF200" s="23">
        <f t="shared" ca="1" si="301"/>
        <v>5880</v>
      </c>
      <c r="AG200" s="23">
        <f t="shared" ca="1" si="302"/>
        <v>0</v>
      </c>
      <c r="AH200" s="23">
        <f t="shared" ca="1" si="319"/>
        <v>48000</v>
      </c>
      <c r="AI200" s="23">
        <f t="shared" ca="1" si="320"/>
        <v>0</v>
      </c>
      <c r="AJ200" s="23">
        <f t="shared" ca="1" si="331"/>
        <v>54000</v>
      </c>
      <c r="AK200" s="23">
        <f t="shared" ca="1" si="332"/>
        <v>0</v>
      </c>
      <c r="AL200" s="23">
        <f t="shared" ca="1" si="341"/>
        <v>60000</v>
      </c>
      <c r="AM200" s="23">
        <f t="shared" ca="1" si="342"/>
        <v>0</v>
      </c>
      <c r="AN200" s="23">
        <f t="shared" ca="1" si="349"/>
        <v>60000</v>
      </c>
      <c r="AO200" s="23">
        <f t="shared" ca="1" si="350"/>
        <v>0</v>
      </c>
      <c r="AP200" s="23">
        <f t="shared" ca="1" si="343"/>
        <v>86400</v>
      </c>
      <c r="AQ200" s="23">
        <f t="shared" ca="1" si="344"/>
        <v>0</v>
      </c>
      <c r="AR200" s="23">
        <f t="shared" ca="1" si="353"/>
        <v>61200</v>
      </c>
      <c r="AS200" s="23">
        <f t="shared" ca="1" si="354"/>
        <v>0</v>
      </c>
      <c r="AT200" s="23">
        <f t="shared" ca="1" si="374"/>
        <v>132000</v>
      </c>
      <c r="AU200" s="23">
        <f t="shared" ca="1" si="375"/>
        <v>0</v>
      </c>
      <c r="AV200" s="228">
        <f t="shared" ca="1" si="279"/>
        <v>152280</v>
      </c>
      <c r="AW200" s="26">
        <f t="shared" ca="1" si="280"/>
        <v>447480</v>
      </c>
      <c r="AX200" s="228">
        <f t="shared" ca="1" si="281"/>
        <v>507480</v>
      </c>
      <c r="AY200" s="23">
        <f t="shared" ca="1" si="295"/>
        <v>62400</v>
      </c>
      <c r="AZ200" s="23">
        <f t="shared" ca="1" si="296"/>
        <v>0</v>
      </c>
      <c r="BA200" s="23">
        <f t="shared" ca="1" si="303"/>
        <v>60000</v>
      </c>
      <c r="BB200" s="23">
        <f t="shared" ca="1" si="304"/>
        <v>0</v>
      </c>
      <c r="BC200" s="23">
        <f t="shared" ca="1" si="297"/>
        <v>10560</v>
      </c>
      <c r="BD200" s="23">
        <f t="shared" ca="1" si="298"/>
        <v>0</v>
      </c>
      <c r="BE200" s="23">
        <f t="shared" ca="1" si="305"/>
        <v>6120</v>
      </c>
      <c r="BF200" s="23">
        <f t="shared" ca="1" si="306"/>
        <v>0</v>
      </c>
      <c r="BG200" s="23">
        <f t="shared" ca="1" si="311"/>
        <v>20400</v>
      </c>
      <c r="BH200" s="23">
        <f t="shared" ca="1" si="312"/>
        <v>0</v>
      </c>
      <c r="BI200" s="23">
        <f t="shared" ca="1" si="327"/>
        <v>105600</v>
      </c>
      <c r="BJ200" s="23">
        <f t="shared" ca="1" si="328"/>
        <v>0</v>
      </c>
      <c r="BK200" s="23">
        <f t="shared" ca="1" si="329"/>
        <v>127200</v>
      </c>
      <c r="BL200" s="23">
        <f t="shared" ca="1" si="330"/>
        <v>0</v>
      </c>
      <c r="BM200" s="23">
        <f t="shared" ca="1" si="333"/>
        <v>60000</v>
      </c>
      <c r="BN200" s="23">
        <f t="shared" ca="1" si="334"/>
        <v>0</v>
      </c>
      <c r="BO200" s="23">
        <f t="shared" ca="1" si="351"/>
        <v>63600</v>
      </c>
      <c r="BP200" s="23">
        <f t="shared" ca="1" si="352"/>
        <v>0</v>
      </c>
      <c r="BQ200" s="23">
        <f t="shared" ca="1" si="362"/>
        <v>62400</v>
      </c>
      <c r="BR200" s="23">
        <f t="shared" ca="1" si="363"/>
        <v>0</v>
      </c>
      <c r="BS200" s="23">
        <f t="shared" ca="1" si="378"/>
        <v>132000</v>
      </c>
      <c r="BT200" s="23">
        <f t="shared" ca="1" si="379"/>
        <v>0</v>
      </c>
      <c r="BU200" s="23">
        <f t="shared" ca="1" si="380"/>
        <v>120000</v>
      </c>
      <c r="BV200" s="23">
        <f t="shared" ca="1" si="381"/>
        <v>0</v>
      </c>
      <c r="BW200" s="389">
        <f t="shared" ca="1" si="282"/>
        <v>371880</v>
      </c>
      <c r="BX200" s="224">
        <f t="shared" ca="1" si="283"/>
        <v>623880</v>
      </c>
      <c r="BY200" s="93">
        <f t="shared" ca="1" si="284"/>
        <v>830280</v>
      </c>
      <c r="BZ200" s="23">
        <f t="shared" ca="1" si="309"/>
        <v>125760</v>
      </c>
      <c r="CA200" s="23">
        <f t="shared" ca="1" si="310"/>
        <v>0</v>
      </c>
      <c r="CB200" s="23">
        <f t="shared" ca="1" si="335"/>
        <v>115200</v>
      </c>
      <c r="CC200" s="23">
        <f t="shared" ca="1" si="336"/>
        <v>0</v>
      </c>
      <c r="CD200" s="23">
        <f t="shared" ca="1" si="366"/>
        <v>120000</v>
      </c>
      <c r="CE200" s="23">
        <f t="shared" ca="1" si="367"/>
        <v>0</v>
      </c>
      <c r="CF200" s="228">
        <f t="shared" ca="1" si="285"/>
        <v>125760</v>
      </c>
      <c r="CG200" s="224">
        <f t="shared" ca="1" si="286"/>
        <v>240960</v>
      </c>
      <c r="CH200" s="228">
        <f t="shared" ca="1" si="287"/>
        <v>360960</v>
      </c>
      <c r="CI200" s="23">
        <f t="shared" ca="1" si="288"/>
        <v>65400</v>
      </c>
      <c r="CJ200" s="23">
        <f t="shared" ca="1" si="289"/>
        <v>32700</v>
      </c>
      <c r="CK200" s="23">
        <f t="shared" ca="1" si="293"/>
        <v>62400</v>
      </c>
      <c r="CL200" s="23">
        <f t="shared" ca="1" si="294"/>
        <v>31200</v>
      </c>
      <c r="CM200" s="23">
        <f t="shared" ca="1" si="299"/>
        <v>60000</v>
      </c>
      <c r="CN200" s="23">
        <f t="shared" ca="1" si="300"/>
        <v>30000</v>
      </c>
      <c r="CO200" s="23">
        <f t="shared" ca="1" si="307"/>
        <v>8400</v>
      </c>
      <c r="CP200" s="23">
        <f t="shared" ca="1" si="308"/>
        <v>4200</v>
      </c>
      <c r="CQ200" s="23">
        <f t="shared" ca="1" si="313"/>
        <v>27000</v>
      </c>
      <c r="CR200" s="23">
        <f t="shared" ca="1" si="314"/>
        <v>13500</v>
      </c>
      <c r="CS200" s="23">
        <f t="shared" ca="1" si="315"/>
        <v>15600</v>
      </c>
      <c r="CT200" s="23">
        <f t="shared" ca="1" si="316"/>
        <v>7800</v>
      </c>
      <c r="CU200" s="23">
        <f t="shared" ca="1" si="321"/>
        <v>42000</v>
      </c>
      <c r="CV200" s="23">
        <f t="shared" ca="1" si="322"/>
        <v>21000</v>
      </c>
      <c r="CW200" s="23">
        <f t="shared" ca="1" si="360"/>
        <v>63600</v>
      </c>
      <c r="CX200" s="23">
        <f t="shared" ca="1" si="361"/>
        <v>31800</v>
      </c>
      <c r="CY200" s="23">
        <f t="shared" ca="1" si="323"/>
        <v>72000</v>
      </c>
      <c r="CZ200" s="23">
        <f t="shared" ca="1" si="324"/>
        <v>36000</v>
      </c>
      <c r="DA200" s="23">
        <f t="shared" ca="1" si="337"/>
        <v>99000</v>
      </c>
      <c r="DB200" s="23">
        <f t="shared" ca="1" si="338"/>
        <v>49500</v>
      </c>
      <c r="DC200" s="23"/>
      <c r="DD200" s="23"/>
      <c r="DE200" s="23">
        <f t="shared" ca="1" si="339"/>
        <v>240000</v>
      </c>
      <c r="DF200" s="23">
        <f t="shared" ca="1" si="340"/>
        <v>120000</v>
      </c>
      <c r="DG200" s="23">
        <f t="shared" ca="1" si="345"/>
        <v>120000</v>
      </c>
      <c r="DH200" s="23">
        <f t="shared" ca="1" si="346"/>
        <v>60000</v>
      </c>
      <c r="DI200" s="23">
        <f t="shared" ca="1" si="355"/>
        <v>127200</v>
      </c>
      <c r="DJ200" s="23">
        <f t="shared" ca="1" si="356"/>
        <v>63600</v>
      </c>
      <c r="DK200" s="23">
        <f t="shared" ca="1" si="364"/>
        <v>63600</v>
      </c>
      <c r="DL200" s="23">
        <f t="shared" ca="1" si="365"/>
        <v>31800</v>
      </c>
      <c r="DM200" s="23">
        <f t="shared" ca="1" si="368"/>
        <v>150000</v>
      </c>
      <c r="DN200" s="23">
        <f t="shared" ca="1" si="369"/>
        <v>75000</v>
      </c>
      <c r="DO200" s="23">
        <f t="shared" ca="1" si="370"/>
        <v>66000</v>
      </c>
      <c r="DP200" s="23">
        <f t="shared" ca="1" si="371"/>
        <v>33000</v>
      </c>
      <c r="DQ200" s="23">
        <f t="shared" ca="1" si="384"/>
        <v>129600</v>
      </c>
      <c r="DR200" s="23">
        <f t="shared" ca="1" si="385"/>
        <v>64800</v>
      </c>
      <c r="DS200" s="228">
        <f t="shared" ca="1" si="290"/>
        <v>610200</v>
      </c>
      <c r="DT200" s="93">
        <f t="shared" ca="1" si="291"/>
        <v>1450800</v>
      </c>
      <c r="DU200" s="228">
        <f t="shared" ca="1" si="292"/>
        <v>2117700</v>
      </c>
      <c r="DZ200" s="23">
        <f t="shared" ca="1" si="317"/>
        <v>60000</v>
      </c>
      <c r="EA200" s="23">
        <f t="shared" ca="1" si="318"/>
        <v>30000</v>
      </c>
      <c r="EB200" s="23">
        <f t="shared" ca="1" si="325"/>
        <v>26400</v>
      </c>
      <c r="EC200" s="23">
        <f t="shared" ca="1" si="326"/>
        <v>13200</v>
      </c>
      <c r="ED200" s="23">
        <f t="shared" ca="1" si="347"/>
        <v>120000</v>
      </c>
      <c r="EE200" s="23">
        <f t="shared" ca="1" si="348"/>
        <v>60000</v>
      </c>
      <c r="EF200" s="23">
        <f t="shared" ca="1" si="376"/>
        <v>168000</v>
      </c>
      <c r="EG200" s="23">
        <f t="shared" ca="1" si="377"/>
        <v>84000</v>
      </c>
      <c r="EH200" s="23">
        <f t="shared" ca="1" si="357"/>
        <v>60000</v>
      </c>
      <c r="EI200" s="23">
        <f t="shared" ca="1" si="358"/>
        <v>30000</v>
      </c>
      <c r="EJ200" s="23">
        <f t="shared" ca="1" si="372"/>
        <v>60000</v>
      </c>
      <c r="EK200" s="23">
        <f t="shared" ca="1" si="373"/>
        <v>30000</v>
      </c>
      <c r="EL200" s="23">
        <f t="shared" ca="1" si="382"/>
        <v>120000</v>
      </c>
      <c r="EM200" s="23">
        <f t="shared" ca="1" si="383"/>
        <v>60000</v>
      </c>
      <c r="EN200" s="228">
        <f t="shared" ca="1" si="276"/>
        <v>39600</v>
      </c>
      <c r="EO200" s="93">
        <f t="shared" ca="1" si="277"/>
        <v>489600</v>
      </c>
      <c r="EP200" s="93">
        <f t="shared" ca="1" si="278"/>
        <v>921600</v>
      </c>
    </row>
    <row r="201" spans="1:146" x14ac:dyDescent="0.2">
      <c r="A201" s="172">
        <f ca="1">VLOOKUP($D201,Curves!$A$2:$I$1700,9)</f>
        <v>6.2582790559940996E-2</v>
      </c>
      <c r="B201" s="86">
        <f t="shared" ca="1" si="387"/>
        <v>0.37181759390300906</v>
      </c>
      <c r="C201" s="86">
        <f t="shared" si="388"/>
        <v>28</v>
      </c>
      <c r="D201" s="139">
        <v>42767</v>
      </c>
      <c r="E201" s="173">
        <f ca="1">VLOOKUP($D201,Curves!$A$2:$H$1700,2)*$B201</f>
        <v>1.9107706150675636</v>
      </c>
      <c r="F201" s="172">
        <f ca="1">VLOOKUP($D201,Curves!$A$2:$H$1700,3)*$B201</f>
        <v>4.4618111268361085E-2</v>
      </c>
      <c r="G201" s="172">
        <f ca="1">VLOOKUP($D201,Curves!$A$2:$H$1700,7)*$B201</f>
        <v>-7.0645342841571715E-2</v>
      </c>
      <c r="H201" s="172">
        <f ca="1">VLOOKUP($D201,Curves!$A$2:$H$1700,5)*$B201</f>
        <v>0</v>
      </c>
      <c r="I201" s="172">
        <f ca="1">VLOOKUP($D201,Curves!$A$2:$H$1700,4)*$B201</f>
        <v>0</v>
      </c>
      <c r="J201" s="174">
        <f ca="1">VLOOKUP($D201,Curves!$A$2:$H$1700,8)*$B201</f>
        <v>0</v>
      </c>
      <c r="K201" s="172">
        <f t="shared" ca="1" si="389"/>
        <v>16.330779613006726</v>
      </c>
      <c r="L201" s="140">
        <f ca="1">VLOOKUP($D201,Curves!$N$2:$T$2600,2)*$B201</f>
        <v>16.554323188065503</v>
      </c>
      <c r="M201" s="141">
        <f ca="1">VLOOKUP($D201,Curves!$N$2:$T$2600,3)*$B201</f>
        <v>8.2771615940327514</v>
      </c>
      <c r="N201" s="181">
        <f t="shared" ca="1" si="390"/>
        <v>1</v>
      </c>
      <c r="O201" s="182">
        <f t="shared" ca="1" si="391"/>
        <v>0</v>
      </c>
      <c r="P201" s="173">
        <f t="shared" ca="1" si="386"/>
        <v>16.330779613006726</v>
      </c>
      <c r="Q201" s="140">
        <f ca="1">VLOOKUP($D201,Curves!$N$2:$T$2600,4)*$B201</f>
        <v>16.554323188065503</v>
      </c>
      <c r="R201" s="141">
        <f ca="1">VLOOKUP($D201,Curves!$N$2:$T$2600,5)*$B201</f>
        <v>8.2771615940327514</v>
      </c>
      <c r="S201" s="181">
        <f t="shared" ca="1" si="392"/>
        <v>1</v>
      </c>
      <c r="T201" s="182">
        <f t="shared" ca="1" si="393"/>
        <v>0</v>
      </c>
      <c r="U201" s="151">
        <f t="shared" ca="1" si="394"/>
        <v>15.800939541694939</v>
      </c>
      <c r="V201" s="151">
        <f t="shared" ca="1" si="395"/>
        <v>16.330779613006726</v>
      </c>
      <c r="W201" s="151">
        <f t="shared" ca="1" si="396"/>
        <v>16.330779613006726</v>
      </c>
      <c r="X201" s="343">
        <f ca="1">VLOOKUP($D201,[2]CurveFetch!$D$8:$S$13000,16,0)*$B201</f>
        <v>16.554323188065503</v>
      </c>
      <c r="Y201" s="141">
        <f ca="1">VLOOKUP($D201,Curves!$N$2:$T$2600,7)*$B201</f>
        <v>8.2771615940327514</v>
      </c>
      <c r="Z201" s="200">
        <f t="shared" ca="1" si="397"/>
        <v>1</v>
      </c>
      <c r="AA201" s="181">
        <f t="shared" ca="1" si="398"/>
        <v>0</v>
      </c>
      <c r="AB201" s="181">
        <f t="shared" ca="1" si="399"/>
        <v>1</v>
      </c>
      <c r="AC201" s="181">
        <f t="shared" ca="1" si="399"/>
        <v>1</v>
      </c>
      <c r="AD201" s="181">
        <f t="shared" ca="1" si="400"/>
        <v>1</v>
      </c>
      <c r="AE201" s="182">
        <f t="shared" ca="1" si="401"/>
        <v>0</v>
      </c>
      <c r="AF201" s="23">
        <f t="shared" ca="1" si="301"/>
        <v>5880</v>
      </c>
      <c r="AG201" s="23">
        <f t="shared" ca="1" si="302"/>
        <v>0</v>
      </c>
      <c r="AH201" s="23">
        <f t="shared" ca="1" si="319"/>
        <v>48000</v>
      </c>
      <c r="AI201" s="23">
        <f t="shared" ca="1" si="320"/>
        <v>0</v>
      </c>
      <c r="AJ201" s="23">
        <f t="shared" ca="1" si="331"/>
        <v>54000</v>
      </c>
      <c r="AK201" s="23">
        <f t="shared" ca="1" si="332"/>
        <v>0</v>
      </c>
      <c r="AL201" s="23">
        <f t="shared" ca="1" si="341"/>
        <v>60000</v>
      </c>
      <c r="AM201" s="23">
        <f t="shared" ca="1" si="342"/>
        <v>0</v>
      </c>
      <c r="AN201" s="23">
        <f t="shared" ca="1" si="349"/>
        <v>60000</v>
      </c>
      <c r="AO201" s="23">
        <f t="shared" ca="1" si="350"/>
        <v>0</v>
      </c>
      <c r="AP201" s="23">
        <f t="shared" ca="1" si="343"/>
        <v>86400</v>
      </c>
      <c r="AQ201" s="23">
        <f t="shared" ca="1" si="344"/>
        <v>0</v>
      </c>
      <c r="AR201" s="23">
        <f t="shared" ca="1" si="353"/>
        <v>61200</v>
      </c>
      <c r="AS201" s="23">
        <f t="shared" ca="1" si="354"/>
        <v>0</v>
      </c>
      <c r="AT201" s="23">
        <f t="shared" ca="1" si="374"/>
        <v>132000</v>
      </c>
      <c r="AU201" s="23">
        <f t="shared" ca="1" si="375"/>
        <v>0</v>
      </c>
      <c r="AV201" s="228">
        <f t="shared" ca="1" si="279"/>
        <v>152280</v>
      </c>
      <c r="AW201" s="26">
        <f t="shared" ca="1" si="280"/>
        <v>447480</v>
      </c>
      <c r="AX201" s="228">
        <f t="shared" ca="1" si="281"/>
        <v>507480</v>
      </c>
      <c r="AY201" s="23">
        <f t="shared" ca="1" si="295"/>
        <v>62400</v>
      </c>
      <c r="AZ201" s="23">
        <f t="shared" ca="1" si="296"/>
        <v>0</v>
      </c>
      <c r="BA201" s="23">
        <f t="shared" ca="1" si="303"/>
        <v>60000</v>
      </c>
      <c r="BB201" s="23">
        <f t="shared" ca="1" si="304"/>
        <v>0</v>
      </c>
      <c r="BC201" s="23">
        <f t="shared" ca="1" si="297"/>
        <v>10560</v>
      </c>
      <c r="BD201" s="23">
        <f t="shared" ca="1" si="298"/>
        <v>0</v>
      </c>
      <c r="BE201" s="23">
        <f t="shared" ca="1" si="305"/>
        <v>6120</v>
      </c>
      <c r="BF201" s="23">
        <f t="shared" ca="1" si="306"/>
        <v>0</v>
      </c>
      <c r="BG201" s="23">
        <f t="shared" ca="1" si="311"/>
        <v>20400</v>
      </c>
      <c r="BH201" s="23">
        <f t="shared" ca="1" si="312"/>
        <v>0</v>
      </c>
      <c r="BI201" s="23">
        <f t="shared" ca="1" si="327"/>
        <v>105600</v>
      </c>
      <c r="BJ201" s="23">
        <f t="shared" ca="1" si="328"/>
        <v>0</v>
      </c>
      <c r="BK201" s="23">
        <f t="shared" ca="1" si="329"/>
        <v>127200</v>
      </c>
      <c r="BL201" s="23">
        <f t="shared" ca="1" si="330"/>
        <v>0</v>
      </c>
      <c r="BM201" s="23">
        <f t="shared" ca="1" si="333"/>
        <v>60000</v>
      </c>
      <c r="BN201" s="23">
        <f t="shared" ca="1" si="334"/>
        <v>0</v>
      </c>
      <c r="BO201" s="23">
        <f t="shared" ca="1" si="351"/>
        <v>63600</v>
      </c>
      <c r="BP201" s="23">
        <f t="shared" ca="1" si="352"/>
        <v>0</v>
      </c>
      <c r="BQ201" s="23">
        <f t="shared" ca="1" si="362"/>
        <v>62400</v>
      </c>
      <c r="BR201" s="23">
        <f t="shared" ca="1" si="363"/>
        <v>0</v>
      </c>
      <c r="BS201" s="23">
        <f t="shared" ca="1" si="378"/>
        <v>132000</v>
      </c>
      <c r="BT201" s="23">
        <f t="shared" ca="1" si="379"/>
        <v>0</v>
      </c>
      <c r="BU201" s="23">
        <f t="shared" ca="1" si="380"/>
        <v>120000</v>
      </c>
      <c r="BV201" s="23">
        <f t="shared" ca="1" si="381"/>
        <v>0</v>
      </c>
      <c r="BW201" s="389">
        <f t="shared" ca="1" si="282"/>
        <v>371880</v>
      </c>
      <c r="BX201" s="224">
        <f t="shared" ca="1" si="283"/>
        <v>623880</v>
      </c>
      <c r="BY201" s="93">
        <f t="shared" ca="1" si="284"/>
        <v>830280</v>
      </c>
      <c r="BZ201" s="23">
        <f t="shared" ca="1" si="309"/>
        <v>125760</v>
      </c>
      <c r="CA201" s="23">
        <f t="shared" ca="1" si="310"/>
        <v>0</v>
      </c>
      <c r="CB201" s="23">
        <f t="shared" ca="1" si="335"/>
        <v>115200</v>
      </c>
      <c r="CC201" s="23">
        <f t="shared" ca="1" si="336"/>
        <v>0</v>
      </c>
      <c r="CD201" s="23">
        <f t="shared" ca="1" si="366"/>
        <v>120000</v>
      </c>
      <c r="CE201" s="23">
        <f t="shared" ca="1" si="367"/>
        <v>0</v>
      </c>
      <c r="CF201" s="228">
        <f t="shared" ca="1" si="285"/>
        <v>125760</v>
      </c>
      <c r="CG201" s="224">
        <f t="shared" ca="1" si="286"/>
        <v>240960</v>
      </c>
      <c r="CH201" s="228">
        <f t="shared" ca="1" si="287"/>
        <v>360960</v>
      </c>
      <c r="CI201" s="23">
        <f t="shared" ca="1" si="288"/>
        <v>65400</v>
      </c>
      <c r="CJ201" s="23">
        <f t="shared" ca="1" si="289"/>
        <v>32700</v>
      </c>
      <c r="CK201" s="23">
        <f t="shared" ca="1" si="293"/>
        <v>62400</v>
      </c>
      <c r="CL201" s="23">
        <f t="shared" ca="1" si="294"/>
        <v>31200</v>
      </c>
      <c r="CM201" s="23">
        <f t="shared" ca="1" si="299"/>
        <v>60000</v>
      </c>
      <c r="CN201" s="23">
        <f t="shared" ca="1" si="300"/>
        <v>30000</v>
      </c>
      <c r="CO201" s="23">
        <f t="shared" ca="1" si="307"/>
        <v>8400</v>
      </c>
      <c r="CP201" s="23">
        <f t="shared" ca="1" si="308"/>
        <v>4200</v>
      </c>
      <c r="CQ201" s="23">
        <f t="shared" ca="1" si="313"/>
        <v>27000</v>
      </c>
      <c r="CR201" s="23">
        <f t="shared" ca="1" si="314"/>
        <v>13500</v>
      </c>
      <c r="CS201" s="23">
        <f t="shared" ca="1" si="315"/>
        <v>15600</v>
      </c>
      <c r="CT201" s="23">
        <f t="shared" ca="1" si="316"/>
        <v>7800</v>
      </c>
      <c r="CU201" s="23">
        <f t="shared" ca="1" si="321"/>
        <v>42000</v>
      </c>
      <c r="CV201" s="23">
        <f t="shared" ca="1" si="322"/>
        <v>21000</v>
      </c>
      <c r="CW201" s="23">
        <f t="shared" ca="1" si="360"/>
        <v>63600</v>
      </c>
      <c r="CX201" s="23">
        <f t="shared" ca="1" si="361"/>
        <v>31800</v>
      </c>
      <c r="CY201" s="23">
        <f t="shared" ca="1" si="323"/>
        <v>72000</v>
      </c>
      <c r="CZ201" s="23">
        <f t="shared" ca="1" si="324"/>
        <v>36000</v>
      </c>
      <c r="DA201" s="23">
        <f t="shared" ca="1" si="337"/>
        <v>99000</v>
      </c>
      <c r="DB201" s="23">
        <f t="shared" ca="1" si="338"/>
        <v>49500</v>
      </c>
      <c r="DC201" s="23"/>
      <c r="DD201" s="23"/>
      <c r="DE201" s="23">
        <f t="shared" ca="1" si="339"/>
        <v>240000</v>
      </c>
      <c r="DF201" s="23">
        <f t="shared" ca="1" si="340"/>
        <v>120000</v>
      </c>
      <c r="DG201" s="23">
        <f t="shared" ca="1" si="345"/>
        <v>120000</v>
      </c>
      <c r="DH201" s="23">
        <f t="shared" ca="1" si="346"/>
        <v>60000</v>
      </c>
      <c r="DI201" s="23">
        <f t="shared" ca="1" si="355"/>
        <v>127200</v>
      </c>
      <c r="DJ201" s="23">
        <f t="shared" ca="1" si="356"/>
        <v>63600</v>
      </c>
      <c r="DK201" s="23">
        <f t="shared" ca="1" si="364"/>
        <v>63600</v>
      </c>
      <c r="DL201" s="23">
        <f t="shared" ca="1" si="365"/>
        <v>31800</v>
      </c>
      <c r="DM201" s="23">
        <f t="shared" ca="1" si="368"/>
        <v>150000</v>
      </c>
      <c r="DN201" s="23">
        <f t="shared" ca="1" si="369"/>
        <v>75000</v>
      </c>
      <c r="DO201" s="23">
        <f t="shared" ca="1" si="370"/>
        <v>66000</v>
      </c>
      <c r="DP201" s="23">
        <f t="shared" ca="1" si="371"/>
        <v>33000</v>
      </c>
      <c r="DQ201" s="23">
        <f t="shared" ca="1" si="384"/>
        <v>129600</v>
      </c>
      <c r="DR201" s="23">
        <f t="shared" ca="1" si="385"/>
        <v>64800</v>
      </c>
      <c r="DS201" s="228">
        <f t="shared" ca="1" si="290"/>
        <v>610200</v>
      </c>
      <c r="DT201" s="93">
        <f t="shared" ca="1" si="291"/>
        <v>1450800</v>
      </c>
      <c r="DU201" s="228">
        <f t="shared" ca="1" si="292"/>
        <v>2117700</v>
      </c>
      <c r="DZ201" s="23">
        <f t="shared" ca="1" si="317"/>
        <v>60000</v>
      </c>
      <c r="EA201" s="23">
        <f t="shared" ca="1" si="318"/>
        <v>30000</v>
      </c>
      <c r="EB201" s="23">
        <f t="shared" ca="1" si="325"/>
        <v>26400</v>
      </c>
      <c r="EC201" s="23">
        <f t="shared" ca="1" si="326"/>
        <v>13200</v>
      </c>
      <c r="ED201" s="23">
        <f t="shared" ca="1" si="347"/>
        <v>120000</v>
      </c>
      <c r="EE201" s="23">
        <f t="shared" ca="1" si="348"/>
        <v>60000</v>
      </c>
      <c r="EF201" s="23">
        <f t="shared" ca="1" si="376"/>
        <v>168000</v>
      </c>
      <c r="EG201" s="23">
        <f t="shared" ca="1" si="377"/>
        <v>84000</v>
      </c>
      <c r="EH201" s="23">
        <f t="shared" ca="1" si="357"/>
        <v>60000</v>
      </c>
      <c r="EI201" s="23">
        <f t="shared" ca="1" si="358"/>
        <v>30000</v>
      </c>
      <c r="EJ201" s="23">
        <f t="shared" ca="1" si="372"/>
        <v>60000</v>
      </c>
      <c r="EK201" s="23">
        <f t="shared" ca="1" si="373"/>
        <v>30000</v>
      </c>
      <c r="EL201" s="23">
        <f t="shared" ca="1" si="382"/>
        <v>120000</v>
      </c>
      <c r="EM201" s="23">
        <f t="shared" ca="1" si="383"/>
        <v>60000</v>
      </c>
      <c r="EN201" s="228">
        <f t="shared" ref="EN201:EN264" ca="1" si="402">SUM(EB201:EC201)</f>
        <v>39600</v>
      </c>
      <c r="EO201" s="93">
        <f t="shared" ref="EO201:EO264" ca="1" si="403">SUM(EB201:EE201,EJ201:EM201)</f>
        <v>489600</v>
      </c>
      <c r="EP201" s="93">
        <f t="shared" ref="EP201:EP264" ca="1" si="404">SUM(DZ201:EM201)</f>
        <v>921600</v>
      </c>
    </row>
    <row r="202" spans="1:146" x14ac:dyDescent="0.2">
      <c r="A202" s="172">
        <f ca="1">VLOOKUP($D202,Curves!$A$2:$I$1700,9)</f>
        <v>6.2606865848319995E-2</v>
      </c>
      <c r="B202" s="86">
        <f t="shared" ca="1" si="387"/>
        <v>0.36992591600473229</v>
      </c>
      <c r="C202" s="86">
        <f t="shared" si="388"/>
        <v>31</v>
      </c>
      <c r="D202" s="139">
        <v>42795</v>
      </c>
      <c r="E202" s="173">
        <f ca="1">VLOOKUP($D202,Curves!$A$2:$H$1700,2)*$B202</f>
        <v>1.8455603949476094</v>
      </c>
      <c r="F202" s="172">
        <f ca="1">VLOOKUP($D202,Curves!$A$2:$H$1700,3)*$B202</f>
        <v>4.439110992056787E-2</v>
      </c>
      <c r="G202" s="172">
        <f ca="1">VLOOKUP($D202,Curves!$A$2:$H$1700,7)*$B202</f>
        <v>-7.0285924040899131E-2</v>
      </c>
      <c r="H202" s="172">
        <f ca="1">VLOOKUP($D202,Curves!$A$2:$H$1700,5)*$B202</f>
        <v>0</v>
      </c>
      <c r="I202" s="172">
        <f ca="1">VLOOKUP($D202,Curves!$A$2:$H$1700,4)*$B202</f>
        <v>0</v>
      </c>
      <c r="J202" s="174">
        <f ca="1">VLOOKUP($D202,Curves!$A$2:$H$1700,8)*$B202</f>
        <v>0</v>
      </c>
      <c r="K202" s="172">
        <f t="shared" ca="1" si="389"/>
        <v>15.841702962107071</v>
      </c>
      <c r="L202" s="140">
        <f ca="1">VLOOKUP($D202,Curves!$N$2:$T$2600,2)*$B202</f>
        <v>12.770841420456572</v>
      </c>
      <c r="M202" s="141">
        <f ca="1">VLOOKUP($D202,Curves!$N$2:$T$2600,3)*$B202</f>
        <v>6.3854207102282858</v>
      </c>
      <c r="N202" s="181">
        <f t="shared" ca="1" si="390"/>
        <v>0</v>
      </c>
      <c r="O202" s="182">
        <f t="shared" ca="1" si="391"/>
        <v>0</v>
      </c>
      <c r="P202" s="173">
        <f t="shared" ca="1" si="386"/>
        <v>15.841702962107071</v>
      </c>
      <c r="Q202" s="140">
        <f ca="1">VLOOKUP($D202,Curves!$N$2:$T$2600,4)*$B202</f>
        <v>12.770841420456572</v>
      </c>
      <c r="R202" s="141">
        <f ca="1">VLOOKUP($D202,Curves!$N$2:$T$2600,5)*$B202</f>
        <v>6.3854207102282858</v>
      </c>
      <c r="S202" s="181">
        <f t="shared" ca="1" si="392"/>
        <v>0</v>
      </c>
      <c r="T202" s="182">
        <f t="shared" ca="1" si="393"/>
        <v>0</v>
      </c>
      <c r="U202" s="151">
        <f t="shared" ca="1" si="394"/>
        <v>15.314558531800328</v>
      </c>
      <c r="V202" s="151">
        <f t="shared" ca="1" si="395"/>
        <v>15.841702962107071</v>
      </c>
      <c r="W202" s="151">
        <f t="shared" ca="1" si="396"/>
        <v>15.841702962107071</v>
      </c>
      <c r="X202" s="343">
        <f ca="1">VLOOKUP($D202,[2]CurveFetch!$D$8:$S$13000,16,0)*$B202</f>
        <v>12.770841420456572</v>
      </c>
      <c r="Y202" s="141">
        <f ca="1">VLOOKUP($D202,Curves!$N$2:$T$2600,7)*$B202</f>
        <v>6.3854207102282858</v>
      </c>
      <c r="Z202" s="200">
        <f t="shared" ca="1" si="397"/>
        <v>0</v>
      </c>
      <c r="AA202" s="181">
        <f t="shared" ca="1" si="398"/>
        <v>0</v>
      </c>
      <c r="AB202" s="181">
        <f t="shared" ca="1" si="399"/>
        <v>0</v>
      </c>
      <c r="AC202" s="181">
        <f t="shared" ca="1" si="399"/>
        <v>0</v>
      </c>
      <c r="AD202" s="181">
        <f t="shared" ca="1" si="400"/>
        <v>0</v>
      </c>
      <c r="AE202" s="182">
        <f t="shared" ca="1" si="401"/>
        <v>0</v>
      </c>
      <c r="AF202" s="23">
        <f t="shared" ca="1" si="301"/>
        <v>0</v>
      </c>
      <c r="AG202" s="23">
        <f t="shared" ca="1" si="302"/>
        <v>0</v>
      </c>
      <c r="AH202" s="23">
        <f t="shared" ca="1" si="319"/>
        <v>0</v>
      </c>
      <c r="AI202" s="23">
        <f t="shared" ca="1" si="320"/>
        <v>0</v>
      </c>
      <c r="AJ202" s="23">
        <f t="shared" ca="1" si="331"/>
        <v>0</v>
      </c>
      <c r="AK202" s="23">
        <f t="shared" ca="1" si="332"/>
        <v>0</v>
      </c>
      <c r="AL202" s="23">
        <f t="shared" ca="1" si="341"/>
        <v>0</v>
      </c>
      <c r="AM202" s="23">
        <f t="shared" ca="1" si="342"/>
        <v>0</v>
      </c>
      <c r="AN202" s="23">
        <f t="shared" ca="1" si="349"/>
        <v>0</v>
      </c>
      <c r="AO202" s="23">
        <f t="shared" ca="1" si="350"/>
        <v>0</v>
      </c>
      <c r="AP202" s="23">
        <f t="shared" ca="1" si="343"/>
        <v>0</v>
      </c>
      <c r="AQ202" s="23">
        <f t="shared" ca="1" si="344"/>
        <v>0</v>
      </c>
      <c r="AR202" s="23">
        <f t="shared" ca="1" si="353"/>
        <v>0</v>
      </c>
      <c r="AS202" s="23">
        <f t="shared" ca="1" si="354"/>
        <v>0</v>
      </c>
      <c r="AT202" s="23">
        <f t="shared" ca="1" si="374"/>
        <v>0</v>
      </c>
      <c r="AU202" s="23">
        <f t="shared" ca="1" si="375"/>
        <v>0</v>
      </c>
      <c r="AV202" s="228">
        <f t="shared" ref="AV202:AV265" ca="1" si="405">SUM(AF202:AG202,AL202:AM202,AP202:AQ202)</f>
        <v>0</v>
      </c>
      <c r="AW202" s="26">
        <f t="shared" ref="AW202:AW265" ca="1" si="406">SUM(AF202:AM202,AP202:AU202)</f>
        <v>0</v>
      </c>
      <c r="AX202" s="228">
        <f t="shared" ref="AX202:AX265" ca="1" si="407">SUM(AF202:AU202)</f>
        <v>0</v>
      </c>
      <c r="AY202" s="23">
        <f t="shared" ca="1" si="295"/>
        <v>0</v>
      </c>
      <c r="AZ202" s="23">
        <f t="shared" ca="1" si="296"/>
        <v>0</v>
      </c>
      <c r="BA202" s="23">
        <f t="shared" ca="1" si="303"/>
        <v>0</v>
      </c>
      <c r="BB202" s="23">
        <f t="shared" ca="1" si="304"/>
        <v>0</v>
      </c>
      <c r="BC202" s="23">
        <f t="shared" ca="1" si="297"/>
        <v>0</v>
      </c>
      <c r="BD202" s="23">
        <f t="shared" ca="1" si="298"/>
        <v>0</v>
      </c>
      <c r="BE202" s="23">
        <f t="shared" ca="1" si="305"/>
        <v>0</v>
      </c>
      <c r="BF202" s="23">
        <f t="shared" ca="1" si="306"/>
        <v>0</v>
      </c>
      <c r="BG202" s="23">
        <f t="shared" ca="1" si="311"/>
        <v>0</v>
      </c>
      <c r="BH202" s="23">
        <f t="shared" ca="1" si="312"/>
        <v>0</v>
      </c>
      <c r="BI202" s="23">
        <f t="shared" ca="1" si="327"/>
        <v>0</v>
      </c>
      <c r="BJ202" s="23">
        <f t="shared" ca="1" si="328"/>
        <v>0</v>
      </c>
      <c r="BK202" s="23">
        <f t="shared" ca="1" si="329"/>
        <v>0</v>
      </c>
      <c r="BL202" s="23">
        <f t="shared" ca="1" si="330"/>
        <v>0</v>
      </c>
      <c r="BM202" s="23">
        <f t="shared" ca="1" si="333"/>
        <v>0</v>
      </c>
      <c r="BN202" s="23">
        <f t="shared" ca="1" si="334"/>
        <v>0</v>
      </c>
      <c r="BO202" s="23">
        <f t="shared" ca="1" si="351"/>
        <v>0</v>
      </c>
      <c r="BP202" s="23">
        <f t="shared" ca="1" si="352"/>
        <v>0</v>
      </c>
      <c r="BQ202" s="23">
        <f t="shared" ca="1" si="362"/>
        <v>0</v>
      </c>
      <c r="BR202" s="23">
        <f t="shared" ca="1" si="363"/>
        <v>0</v>
      </c>
      <c r="BS202" s="23">
        <f t="shared" ca="1" si="378"/>
        <v>0</v>
      </c>
      <c r="BT202" s="23">
        <f t="shared" ca="1" si="379"/>
        <v>0</v>
      </c>
      <c r="BU202" s="23">
        <f t="shared" ca="1" si="380"/>
        <v>0</v>
      </c>
      <c r="BV202" s="23">
        <f t="shared" ca="1" si="381"/>
        <v>0</v>
      </c>
      <c r="BW202" s="389">
        <f t="shared" ref="BW202:BW265" ca="1" si="408">SUM(AY202:BF202,BI202:BL202)</f>
        <v>0</v>
      </c>
      <c r="BX202" s="224">
        <f t="shared" ref="BX202:BX265" ca="1" si="409">SUM(AY202:BF202,BI202:BL202,BS202:BV202)</f>
        <v>0</v>
      </c>
      <c r="BY202" s="93">
        <f t="shared" ref="BY202:BY265" ca="1" si="410">SUM(AY202:BV202)</f>
        <v>0</v>
      </c>
      <c r="BZ202" s="23">
        <f t="shared" ca="1" si="309"/>
        <v>0</v>
      </c>
      <c r="CA202" s="23">
        <f t="shared" ca="1" si="310"/>
        <v>0</v>
      </c>
      <c r="CB202" s="23">
        <f t="shared" ca="1" si="335"/>
        <v>0</v>
      </c>
      <c r="CC202" s="23">
        <f t="shared" ca="1" si="336"/>
        <v>0</v>
      </c>
      <c r="CD202" s="23">
        <f t="shared" ca="1" si="366"/>
        <v>0</v>
      </c>
      <c r="CE202" s="23">
        <f t="shared" ca="1" si="367"/>
        <v>0</v>
      </c>
      <c r="CF202" s="228">
        <f t="shared" ref="CF202:CF265" ca="1" si="411">SUM(BZ202:CA202)</f>
        <v>0</v>
      </c>
      <c r="CG202" s="224">
        <f t="shared" ref="CG202:CG265" ca="1" si="412">SUM(BZ202:CC202)</f>
        <v>0</v>
      </c>
      <c r="CH202" s="228">
        <f t="shared" ref="CH202:CH265" ca="1" si="413">SUM(BZ202:CE202)</f>
        <v>0</v>
      </c>
      <c r="CI202" s="23">
        <f t="shared" ref="CI202:CI265" ca="1" si="414">$CI$7*$J$2*$J$5*$AB202</f>
        <v>0</v>
      </c>
      <c r="CJ202" s="23">
        <f t="shared" ref="CJ202:CJ265" ca="1" si="415">$CI$7*$J$3*$J$5*$AC202</f>
        <v>0</v>
      </c>
      <c r="CK202" s="23">
        <f t="shared" ca="1" si="293"/>
        <v>0</v>
      </c>
      <c r="CL202" s="23">
        <f t="shared" ca="1" si="294"/>
        <v>0</v>
      </c>
      <c r="CM202" s="23">
        <f t="shared" ca="1" si="299"/>
        <v>0</v>
      </c>
      <c r="CN202" s="23">
        <f t="shared" ca="1" si="300"/>
        <v>0</v>
      </c>
      <c r="CO202" s="23">
        <f t="shared" ca="1" si="307"/>
        <v>0</v>
      </c>
      <c r="CP202" s="23">
        <f t="shared" ca="1" si="308"/>
        <v>0</v>
      </c>
      <c r="CQ202" s="23">
        <f t="shared" ca="1" si="313"/>
        <v>0</v>
      </c>
      <c r="CR202" s="23">
        <f t="shared" ca="1" si="314"/>
        <v>0</v>
      </c>
      <c r="CS202" s="23">
        <f t="shared" ca="1" si="315"/>
        <v>0</v>
      </c>
      <c r="CT202" s="23">
        <f t="shared" ca="1" si="316"/>
        <v>0</v>
      </c>
      <c r="CU202" s="23">
        <f t="shared" ca="1" si="321"/>
        <v>0</v>
      </c>
      <c r="CV202" s="23">
        <f t="shared" ca="1" si="322"/>
        <v>0</v>
      </c>
      <c r="CW202" s="23">
        <f t="shared" ca="1" si="360"/>
        <v>0</v>
      </c>
      <c r="CX202" s="23">
        <f t="shared" ca="1" si="361"/>
        <v>0</v>
      </c>
      <c r="CY202" s="23">
        <f t="shared" ca="1" si="323"/>
        <v>0</v>
      </c>
      <c r="CZ202" s="23">
        <f t="shared" ca="1" si="324"/>
        <v>0</v>
      </c>
      <c r="DA202" s="23">
        <f t="shared" ca="1" si="337"/>
        <v>0</v>
      </c>
      <c r="DB202" s="23">
        <f t="shared" ca="1" si="338"/>
        <v>0</v>
      </c>
      <c r="DC202" s="23"/>
      <c r="DD202" s="23"/>
      <c r="DE202" s="23">
        <f t="shared" ca="1" si="339"/>
        <v>0</v>
      </c>
      <c r="DF202" s="23">
        <f t="shared" ca="1" si="340"/>
        <v>0</v>
      </c>
      <c r="DG202" s="23">
        <f t="shared" ca="1" si="345"/>
        <v>0</v>
      </c>
      <c r="DH202" s="23">
        <f t="shared" ca="1" si="346"/>
        <v>0</v>
      </c>
      <c r="DI202" s="23">
        <f t="shared" ca="1" si="355"/>
        <v>0</v>
      </c>
      <c r="DJ202" s="23">
        <f t="shared" ca="1" si="356"/>
        <v>0</v>
      </c>
      <c r="DK202" s="23">
        <f t="shared" ca="1" si="364"/>
        <v>0</v>
      </c>
      <c r="DL202" s="23">
        <f t="shared" ca="1" si="365"/>
        <v>0</v>
      </c>
      <c r="DM202" s="23">
        <f t="shared" ca="1" si="368"/>
        <v>0</v>
      </c>
      <c r="DN202" s="23">
        <f t="shared" ca="1" si="369"/>
        <v>0</v>
      </c>
      <c r="DO202" s="23">
        <f t="shared" ca="1" si="370"/>
        <v>0</v>
      </c>
      <c r="DP202" s="23">
        <f t="shared" ca="1" si="371"/>
        <v>0</v>
      </c>
      <c r="DQ202" s="23">
        <f t="shared" ca="1" si="384"/>
        <v>0</v>
      </c>
      <c r="DR202" s="23">
        <f t="shared" ca="1" si="385"/>
        <v>0</v>
      </c>
      <c r="DS202" s="228">
        <f t="shared" ref="DS202:DS265" ca="1" si="416">SUM(CI202:CR202,CW202:CX202,DG202:DH202)</f>
        <v>0</v>
      </c>
      <c r="DT202" s="93">
        <f t="shared" ref="DT202:DT265" ca="1" si="417">SUM(CI202:CZ202,DC202:DL202)</f>
        <v>0</v>
      </c>
      <c r="DU202" s="228">
        <f t="shared" ref="DU202:DU265" ca="1" si="418">SUM(CI202:DR202)</f>
        <v>0</v>
      </c>
      <c r="DZ202" s="23">
        <f t="shared" ca="1" si="317"/>
        <v>0</v>
      </c>
      <c r="EA202" s="23">
        <f t="shared" ca="1" si="318"/>
        <v>0</v>
      </c>
      <c r="EB202" s="23">
        <f t="shared" ca="1" si="325"/>
        <v>0</v>
      </c>
      <c r="EC202" s="23">
        <f t="shared" ca="1" si="326"/>
        <v>0</v>
      </c>
      <c r="ED202" s="23">
        <f t="shared" ca="1" si="347"/>
        <v>0</v>
      </c>
      <c r="EE202" s="23">
        <f t="shared" ca="1" si="348"/>
        <v>0</v>
      </c>
      <c r="EF202" s="23">
        <f t="shared" ca="1" si="376"/>
        <v>0</v>
      </c>
      <c r="EG202" s="23">
        <f t="shared" ca="1" si="377"/>
        <v>0</v>
      </c>
      <c r="EH202" s="23">
        <f t="shared" ca="1" si="357"/>
        <v>0</v>
      </c>
      <c r="EI202" s="23">
        <f t="shared" ca="1" si="358"/>
        <v>0</v>
      </c>
      <c r="EJ202" s="23">
        <f t="shared" ca="1" si="372"/>
        <v>0</v>
      </c>
      <c r="EK202" s="23">
        <f t="shared" ca="1" si="373"/>
        <v>0</v>
      </c>
      <c r="EL202" s="23">
        <f t="shared" ca="1" si="382"/>
        <v>0</v>
      </c>
      <c r="EM202" s="23">
        <f t="shared" ca="1" si="383"/>
        <v>0</v>
      </c>
      <c r="EN202" s="228">
        <f t="shared" ca="1" si="402"/>
        <v>0</v>
      </c>
      <c r="EO202" s="93">
        <f t="shared" ca="1" si="403"/>
        <v>0</v>
      </c>
      <c r="EP202" s="93">
        <f t="shared" ca="1" si="404"/>
        <v>0</v>
      </c>
    </row>
    <row r="203" spans="1:146" x14ac:dyDescent="0.2">
      <c r="A203" s="172">
        <f ca="1">VLOOKUP($D203,Curves!$A$2:$I$1700,9)</f>
        <v>6.2633520632107004E-2</v>
      </c>
      <c r="B203" s="86">
        <f t="shared" ca="1" si="387"/>
        <v>0.36784124863824741</v>
      </c>
      <c r="C203" s="86">
        <f t="shared" si="388"/>
        <v>30</v>
      </c>
      <c r="D203" s="139">
        <v>42826</v>
      </c>
      <c r="E203" s="173">
        <f ca="1">VLOOKUP($D203,Curves!$A$2:$H$1700,2)*$B203</f>
        <v>1.7678450409554172</v>
      </c>
      <c r="F203" s="172">
        <f ca="1">VLOOKUP($D203,Curves!$A$2:$H$1700,3)*$B203</f>
        <v>0.10851316834828298</v>
      </c>
      <c r="G203" s="172">
        <f ca="1">VLOOKUP($D203,Curves!$A$2:$H$1700,7)*$B203</f>
        <v>-6.9889837241267003E-2</v>
      </c>
      <c r="H203" s="172">
        <f ca="1">VLOOKUP($D203,Curves!$A$2:$H$1700,5)*$B203</f>
        <v>0</v>
      </c>
      <c r="I203" s="172">
        <f ca="1">VLOOKUP($D203,Curves!$A$2:$H$1700,4)*$B203</f>
        <v>0</v>
      </c>
      <c r="J203" s="174">
        <f ca="1">VLOOKUP($D203,Curves!$A$2:$H$1700,8)*$B203</f>
        <v>0</v>
      </c>
      <c r="K203" s="172">
        <f t="shared" ca="1" si="389"/>
        <v>15.258837807165628</v>
      </c>
      <c r="L203" s="140">
        <f ca="1">VLOOKUP($D203,Curves!$N$2:$T$2600,2)*$B203</f>
        <v>12.279681187415477</v>
      </c>
      <c r="M203" s="141">
        <f ca="1">VLOOKUP($D203,Curves!$N$2:$T$2600,3)*$B203</f>
        <v>6.1398405937077385</v>
      </c>
      <c r="N203" s="181">
        <f t="shared" ca="1" si="390"/>
        <v>0</v>
      </c>
      <c r="O203" s="182">
        <f t="shared" ca="1" si="391"/>
        <v>0</v>
      </c>
      <c r="P203" s="173">
        <f t="shared" ca="1" si="386"/>
        <v>15.258837807165628</v>
      </c>
      <c r="Q203" s="140">
        <f ca="1">VLOOKUP($D203,Curves!$N$2:$T$2600,4)*$B203</f>
        <v>12.279681187415477</v>
      </c>
      <c r="R203" s="141">
        <f ca="1">VLOOKUP($D203,Curves!$N$2:$T$2600,5)*$B203</f>
        <v>6.1398405937077385</v>
      </c>
      <c r="S203" s="181">
        <f t="shared" ca="1" si="392"/>
        <v>0</v>
      </c>
      <c r="T203" s="182">
        <f t="shared" ca="1" si="393"/>
        <v>0</v>
      </c>
      <c r="U203" s="151">
        <f t="shared" ca="1" si="394"/>
        <v>14.734664027856125</v>
      </c>
      <c r="V203" s="151">
        <f t="shared" ca="1" si="395"/>
        <v>15.258837807165628</v>
      </c>
      <c r="W203" s="151">
        <f t="shared" ca="1" si="396"/>
        <v>15.258837807165628</v>
      </c>
      <c r="X203" s="343">
        <f ca="1">VLOOKUP($D203,[2]CurveFetch!$D$8:$S$13000,16,0)*$B203</f>
        <v>12.279681187415477</v>
      </c>
      <c r="Y203" s="141">
        <f ca="1">VLOOKUP($D203,Curves!$N$2:$T$2600,7)*$B203</f>
        <v>6.1398405937077385</v>
      </c>
      <c r="Z203" s="200">
        <f t="shared" ca="1" si="397"/>
        <v>0</v>
      </c>
      <c r="AA203" s="181">
        <f t="shared" ca="1" si="398"/>
        <v>0</v>
      </c>
      <c r="AB203" s="181">
        <f t="shared" ca="1" si="399"/>
        <v>0</v>
      </c>
      <c r="AC203" s="181">
        <f t="shared" ca="1" si="399"/>
        <v>0</v>
      </c>
      <c r="AD203" s="181">
        <f t="shared" ca="1" si="400"/>
        <v>0</v>
      </c>
      <c r="AE203" s="182">
        <f t="shared" ca="1" si="401"/>
        <v>0</v>
      </c>
      <c r="AF203" s="23">
        <f t="shared" ca="1" si="301"/>
        <v>0</v>
      </c>
      <c r="AG203" s="23">
        <f t="shared" ca="1" si="302"/>
        <v>0</v>
      </c>
      <c r="AH203" s="23">
        <f t="shared" ca="1" si="319"/>
        <v>0</v>
      </c>
      <c r="AI203" s="23">
        <f t="shared" ca="1" si="320"/>
        <v>0</v>
      </c>
      <c r="AJ203" s="23">
        <f t="shared" ca="1" si="331"/>
        <v>0</v>
      </c>
      <c r="AK203" s="23">
        <f t="shared" ca="1" si="332"/>
        <v>0</v>
      </c>
      <c r="AL203" s="23">
        <f t="shared" ca="1" si="341"/>
        <v>0</v>
      </c>
      <c r="AM203" s="23">
        <f t="shared" ca="1" si="342"/>
        <v>0</v>
      </c>
      <c r="AN203" s="23">
        <f t="shared" ca="1" si="349"/>
        <v>0</v>
      </c>
      <c r="AO203" s="23">
        <f t="shared" ca="1" si="350"/>
        <v>0</v>
      </c>
      <c r="AP203" s="23">
        <f t="shared" ca="1" si="343"/>
        <v>0</v>
      </c>
      <c r="AQ203" s="23">
        <f t="shared" ca="1" si="344"/>
        <v>0</v>
      </c>
      <c r="AR203" s="23">
        <f t="shared" ca="1" si="353"/>
        <v>0</v>
      </c>
      <c r="AS203" s="23">
        <f t="shared" ca="1" si="354"/>
        <v>0</v>
      </c>
      <c r="AT203" s="23">
        <f t="shared" ca="1" si="374"/>
        <v>0</v>
      </c>
      <c r="AU203" s="23">
        <f t="shared" ca="1" si="375"/>
        <v>0</v>
      </c>
      <c r="AV203" s="228">
        <f t="shared" ca="1" si="405"/>
        <v>0</v>
      </c>
      <c r="AW203" s="26">
        <f t="shared" ca="1" si="406"/>
        <v>0</v>
      </c>
      <c r="AX203" s="228">
        <f t="shared" ca="1" si="407"/>
        <v>0</v>
      </c>
      <c r="AY203" s="23">
        <f t="shared" ca="1" si="295"/>
        <v>0</v>
      </c>
      <c r="AZ203" s="23">
        <f t="shared" ca="1" si="296"/>
        <v>0</v>
      </c>
      <c r="BA203" s="23">
        <f t="shared" ca="1" si="303"/>
        <v>0</v>
      </c>
      <c r="BB203" s="23">
        <f t="shared" ca="1" si="304"/>
        <v>0</v>
      </c>
      <c r="BC203" s="23">
        <f t="shared" ca="1" si="297"/>
        <v>0</v>
      </c>
      <c r="BD203" s="23">
        <f t="shared" ca="1" si="298"/>
        <v>0</v>
      </c>
      <c r="BE203" s="23">
        <f t="shared" ca="1" si="305"/>
        <v>0</v>
      </c>
      <c r="BF203" s="23">
        <f t="shared" ca="1" si="306"/>
        <v>0</v>
      </c>
      <c r="BG203" s="23">
        <f t="shared" ca="1" si="311"/>
        <v>0</v>
      </c>
      <c r="BH203" s="23">
        <f t="shared" ca="1" si="312"/>
        <v>0</v>
      </c>
      <c r="BI203" s="23">
        <f t="shared" ca="1" si="327"/>
        <v>0</v>
      </c>
      <c r="BJ203" s="23">
        <f t="shared" ca="1" si="328"/>
        <v>0</v>
      </c>
      <c r="BK203" s="23">
        <f t="shared" ca="1" si="329"/>
        <v>0</v>
      </c>
      <c r="BL203" s="23">
        <f t="shared" ca="1" si="330"/>
        <v>0</v>
      </c>
      <c r="BM203" s="23">
        <f t="shared" ca="1" si="333"/>
        <v>0</v>
      </c>
      <c r="BN203" s="23">
        <f t="shared" ca="1" si="334"/>
        <v>0</v>
      </c>
      <c r="BO203" s="23">
        <f t="shared" ca="1" si="351"/>
        <v>0</v>
      </c>
      <c r="BP203" s="23">
        <f t="shared" ca="1" si="352"/>
        <v>0</v>
      </c>
      <c r="BQ203" s="23">
        <f t="shared" ca="1" si="362"/>
        <v>0</v>
      </c>
      <c r="BR203" s="23">
        <f t="shared" ca="1" si="363"/>
        <v>0</v>
      </c>
      <c r="BS203" s="23">
        <f t="shared" ca="1" si="378"/>
        <v>0</v>
      </c>
      <c r="BT203" s="23">
        <f t="shared" ca="1" si="379"/>
        <v>0</v>
      </c>
      <c r="BU203" s="23">
        <f t="shared" ca="1" si="380"/>
        <v>0</v>
      </c>
      <c r="BV203" s="23">
        <f t="shared" ca="1" si="381"/>
        <v>0</v>
      </c>
      <c r="BW203" s="389">
        <f t="shared" ca="1" si="408"/>
        <v>0</v>
      </c>
      <c r="BX203" s="224">
        <f t="shared" ca="1" si="409"/>
        <v>0</v>
      </c>
      <c r="BY203" s="93">
        <f t="shared" ca="1" si="410"/>
        <v>0</v>
      </c>
      <c r="BZ203" s="23">
        <f t="shared" ca="1" si="309"/>
        <v>0</v>
      </c>
      <c r="CA203" s="23">
        <f t="shared" ca="1" si="310"/>
        <v>0</v>
      </c>
      <c r="CB203" s="23">
        <f t="shared" ca="1" si="335"/>
        <v>0</v>
      </c>
      <c r="CC203" s="23">
        <f t="shared" ca="1" si="336"/>
        <v>0</v>
      </c>
      <c r="CD203" s="23">
        <f t="shared" ca="1" si="366"/>
        <v>0</v>
      </c>
      <c r="CE203" s="23">
        <f t="shared" ca="1" si="367"/>
        <v>0</v>
      </c>
      <c r="CF203" s="228">
        <f t="shared" ca="1" si="411"/>
        <v>0</v>
      </c>
      <c r="CG203" s="224">
        <f t="shared" ca="1" si="412"/>
        <v>0</v>
      </c>
      <c r="CH203" s="228">
        <f t="shared" ca="1" si="413"/>
        <v>0</v>
      </c>
      <c r="CI203" s="23">
        <f t="shared" ca="1" si="414"/>
        <v>0</v>
      </c>
      <c r="CJ203" s="23">
        <f t="shared" ca="1" si="415"/>
        <v>0</v>
      </c>
      <c r="CK203" s="23">
        <f t="shared" ca="1" si="293"/>
        <v>0</v>
      </c>
      <c r="CL203" s="23">
        <f t="shared" ca="1" si="294"/>
        <v>0</v>
      </c>
      <c r="CM203" s="23">
        <f t="shared" ca="1" si="299"/>
        <v>0</v>
      </c>
      <c r="CN203" s="23">
        <f t="shared" ca="1" si="300"/>
        <v>0</v>
      </c>
      <c r="CO203" s="23">
        <f t="shared" ca="1" si="307"/>
        <v>0</v>
      </c>
      <c r="CP203" s="23">
        <f t="shared" ca="1" si="308"/>
        <v>0</v>
      </c>
      <c r="CQ203" s="23">
        <f t="shared" ca="1" si="313"/>
        <v>0</v>
      </c>
      <c r="CR203" s="23">
        <f t="shared" ca="1" si="314"/>
        <v>0</v>
      </c>
      <c r="CS203" s="23">
        <f t="shared" ca="1" si="315"/>
        <v>0</v>
      </c>
      <c r="CT203" s="23">
        <f t="shared" ca="1" si="316"/>
        <v>0</v>
      </c>
      <c r="CU203" s="23">
        <f t="shared" ca="1" si="321"/>
        <v>0</v>
      </c>
      <c r="CV203" s="23">
        <f t="shared" ca="1" si="322"/>
        <v>0</v>
      </c>
      <c r="CW203" s="23">
        <f t="shared" ca="1" si="360"/>
        <v>0</v>
      </c>
      <c r="CX203" s="23">
        <f t="shared" ca="1" si="361"/>
        <v>0</v>
      </c>
      <c r="CY203" s="23">
        <f t="shared" ca="1" si="323"/>
        <v>0</v>
      </c>
      <c r="CZ203" s="23">
        <f t="shared" ca="1" si="324"/>
        <v>0</v>
      </c>
      <c r="DA203" s="23">
        <f t="shared" ca="1" si="337"/>
        <v>0</v>
      </c>
      <c r="DB203" s="23">
        <f t="shared" ca="1" si="338"/>
        <v>0</v>
      </c>
      <c r="DC203" s="23"/>
      <c r="DD203" s="23"/>
      <c r="DE203" s="23">
        <f t="shared" ca="1" si="339"/>
        <v>0</v>
      </c>
      <c r="DF203" s="23">
        <f t="shared" ca="1" si="340"/>
        <v>0</v>
      </c>
      <c r="DG203" s="23">
        <f t="shared" ca="1" si="345"/>
        <v>0</v>
      </c>
      <c r="DH203" s="23">
        <f t="shared" ca="1" si="346"/>
        <v>0</v>
      </c>
      <c r="DI203" s="23">
        <f t="shared" ca="1" si="355"/>
        <v>0</v>
      </c>
      <c r="DJ203" s="23">
        <f t="shared" ca="1" si="356"/>
        <v>0</v>
      </c>
      <c r="DK203" s="23">
        <f t="shared" ca="1" si="364"/>
        <v>0</v>
      </c>
      <c r="DL203" s="23">
        <f t="shared" ca="1" si="365"/>
        <v>0</v>
      </c>
      <c r="DM203" s="23">
        <f t="shared" ca="1" si="368"/>
        <v>0</v>
      </c>
      <c r="DN203" s="23">
        <f t="shared" ca="1" si="369"/>
        <v>0</v>
      </c>
      <c r="DO203" s="23">
        <f t="shared" ca="1" si="370"/>
        <v>0</v>
      </c>
      <c r="DP203" s="23">
        <f t="shared" ca="1" si="371"/>
        <v>0</v>
      </c>
      <c r="DQ203" s="23">
        <f t="shared" ca="1" si="384"/>
        <v>0</v>
      </c>
      <c r="DR203" s="23">
        <f t="shared" ca="1" si="385"/>
        <v>0</v>
      </c>
      <c r="DS203" s="228">
        <f t="shared" ca="1" si="416"/>
        <v>0</v>
      </c>
      <c r="DT203" s="93">
        <f t="shared" ca="1" si="417"/>
        <v>0</v>
      </c>
      <c r="DU203" s="228">
        <f t="shared" ca="1" si="418"/>
        <v>0</v>
      </c>
      <c r="DZ203" s="23">
        <f t="shared" ca="1" si="317"/>
        <v>0</v>
      </c>
      <c r="EA203" s="23">
        <f t="shared" ca="1" si="318"/>
        <v>0</v>
      </c>
      <c r="EB203" s="23">
        <f t="shared" ca="1" si="325"/>
        <v>0</v>
      </c>
      <c r="EC203" s="23">
        <f t="shared" ca="1" si="326"/>
        <v>0</v>
      </c>
      <c r="ED203" s="23">
        <f t="shared" ca="1" si="347"/>
        <v>0</v>
      </c>
      <c r="EE203" s="23">
        <f t="shared" ca="1" si="348"/>
        <v>0</v>
      </c>
      <c r="EF203" s="23">
        <f t="shared" ca="1" si="376"/>
        <v>0</v>
      </c>
      <c r="EG203" s="23">
        <f t="shared" ca="1" si="377"/>
        <v>0</v>
      </c>
      <c r="EH203" s="23">
        <f t="shared" ca="1" si="357"/>
        <v>0</v>
      </c>
      <c r="EI203" s="23">
        <f t="shared" ca="1" si="358"/>
        <v>0</v>
      </c>
      <c r="EJ203" s="23">
        <f t="shared" ca="1" si="372"/>
        <v>0</v>
      </c>
      <c r="EK203" s="23">
        <f t="shared" ca="1" si="373"/>
        <v>0</v>
      </c>
      <c r="EL203" s="23">
        <f t="shared" ca="1" si="382"/>
        <v>0</v>
      </c>
      <c r="EM203" s="23">
        <f t="shared" ca="1" si="383"/>
        <v>0</v>
      </c>
      <c r="EN203" s="228">
        <f t="shared" ca="1" si="402"/>
        <v>0</v>
      </c>
      <c r="EO203" s="93">
        <f t="shared" ca="1" si="403"/>
        <v>0</v>
      </c>
      <c r="EP203" s="93">
        <f t="shared" ca="1" si="404"/>
        <v>0</v>
      </c>
    </row>
    <row r="204" spans="1:146" x14ac:dyDescent="0.2">
      <c r="A204" s="172">
        <f ca="1">VLOOKUP($D204,Curves!$A$2:$I$1700,9)</f>
        <v>6.2659315584384007E-2</v>
      </c>
      <c r="B204" s="86">
        <f t="shared" ca="1" si="387"/>
        <v>0.36583348854551345</v>
      </c>
      <c r="C204" s="86">
        <f t="shared" si="388"/>
        <v>31</v>
      </c>
      <c r="D204" s="139">
        <v>42856</v>
      </c>
      <c r="E204" s="173">
        <f ca="1">VLOOKUP($D204,Curves!$A$2:$H$1700,2)*$B204</f>
        <v>1.7490499087360998</v>
      </c>
      <c r="F204" s="172">
        <f ca="1">VLOOKUP($D204,Curves!$A$2:$H$1700,3)*$B204</f>
        <v>0.10792087912092646</v>
      </c>
      <c r="G204" s="172">
        <f ca="1">VLOOKUP($D204,Curves!$A$2:$H$1700,7)*$B204</f>
        <v>-6.9508362823647557E-2</v>
      </c>
      <c r="H204" s="172">
        <f ca="1">VLOOKUP($D204,Curves!$A$2:$H$1700,5)*$B204</f>
        <v>0</v>
      </c>
      <c r="I204" s="172">
        <f ca="1">VLOOKUP($D204,Curves!$A$2:$H$1700,4)*$B204</f>
        <v>0</v>
      </c>
      <c r="J204" s="174">
        <f ca="1">VLOOKUP($D204,Curves!$A$2:$H$1700,8)*$B204</f>
        <v>0</v>
      </c>
      <c r="K204" s="172">
        <f t="shared" ca="1" si="389"/>
        <v>15.117874315520748</v>
      </c>
      <c r="L204" s="140">
        <f ca="1">VLOOKUP($D204,Curves!$N$2:$T$2600,2)*$B204</f>
        <v>14.041823374191297</v>
      </c>
      <c r="M204" s="141">
        <f ca="1">VLOOKUP($D204,Curves!$N$2:$T$2600,3)*$B204</f>
        <v>7.0209116870956487</v>
      </c>
      <c r="N204" s="181">
        <f t="shared" ca="1" si="390"/>
        <v>0</v>
      </c>
      <c r="O204" s="182">
        <f t="shared" ca="1" si="391"/>
        <v>0</v>
      </c>
      <c r="P204" s="173">
        <f t="shared" ca="1" si="386"/>
        <v>15.117874315520748</v>
      </c>
      <c r="Q204" s="140">
        <f ca="1">VLOOKUP($D204,Curves!$N$2:$T$2600,4)*$B204</f>
        <v>14.041823374191297</v>
      </c>
      <c r="R204" s="141">
        <f ca="1">VLOOKUP($D204,Curves!$N$2:$T$2600,5)*$B204</f>
        <v>7.0209116870956487</v>
      </c>
      <c r="S204" s="181">
        <f t="shared" ca="1" si="392"/>
        <v>0</v>
      </c>
      <c r="T204" s="182">
        <f t="shared" ca="1" si="393"/>
        <v>0</v>
      </c>
      <c r="U204" s="151">
        <f t="shared" ca="1" si="394"/>
        <v>14.596561594343392</v>
      </c>
      <c r="V204" s="151">
        <f t="shared" ca="1" si="395"/>
        <v>15.117874315520748</v>
      </c>
      <c r="W204" s="151">
        <f t="shared" ca="1" si="396"/>
        <v>15.117874315520748</v>
      </c>
      <c r="X204" s="343">
        <f ca="1">VLOOKUP($D204,[2]CurveFetch!$D$8:$S$13000,16,0)*$B204</f>
        <v>14.041823374191297</v>
      </c>
      <c r="Y204" s="141">
        <f ca="1">VLOOKUP($D204,Curves!$N$2:$T$2600,7)*$B204</f>
        <v>7.0209116870956487</v>
      </c>
      <c r="Z204" s="200">
        <f t="shared" ca="1" si="397"/>
        <v>0</v>
      </c>
      <c r="AA204" s="181">
        <f t="shared" ca="1" si="398"/>
        <v>0</v>
      </c>
      <c r="AB204" s="181">
        <f t="shared" ca="1" si="399"/>
        <v>0</v>
      </c>
      <c r="AC204" s="181">
        <f t="shared" ca="1" si="399"/>
        <v>0</v>
      </c>
      <c r="AD204" s="181">
        <f t="shared" ca="1" si="400"/>
        <v>0</v>
      </c>
      <c r="AE204" s="182">
        <f t="shared" ca="1" si="401"/>
        <v>0</v>
      </c>
      <c r="AF204" s="23">
        <f t="shared" ca="1" si="301"/>
        <v>0</v>
      </c>
      <c r="AG204" s="23">
        <f t="shared" ca="1" si="302"/>
        <v>0</v>
      </c>
      <c r="AH204" s="23">
        <f t="shared" ca="1" si="319"/>
        <v>0</v>
      </c>
      <c r="AI204" s="23">
        <f t="shared" ca="1" si="320"/>
        <v>0</v>
      </c>
      <c r="AJ204" s="23">
        <f t="shared" ca="1" si="331"/>
        <v>0</v>
      </c>
      <c r="AK204" s="23">
        <f t="shared" ca="1" si="332"/>
        <v>0</v>
      </c>
      <c r="AL204" s="23">
        <f t="shared" ca="1" si="341"/>
        <v>0</v>
      </c>
      <c r="AM204" s="23">
        <f t="shared" ca="1" si="342"/>
        <v>0</v>
      </c>
      <c r="AN204" s="23">
        <f t="shared" ca="1" si="349"/>
        <v>0</v>
      </c>
      <c r="AO204" s="23">
        <f t="shared" ca="1" si="350"/>
        <v>0</v>
      </c>
      <c r="AP204" s="23">
        <f t="shared" ca="1" si="343"/>
        <v>0</v>
      </c>
      <c r="AQ204" s="23">
        <f t="shared" ca="1" si="344"/>
        <v>0</v>
      </c>
      <c r="AR204" s="23">
        <f t="shared" ca="1" si="353"/>
        <v>0</v>
      </c>
      <c r="AS204" s="23">
        <f t="shared" ca="1" si="354"/>
        <v>0</v>
      </c>
      <c r="AT204" s="23">
        <f t="shared" ca="1" si="374"/>
        <v>0</v>
      </c>
      <c r="AU204" s="23">
        <f t="shared" ca="1" si="375"/>
        <v>0</v>
      </c>
      <c r="AV204" s="228">
        <f t="shared" ca="1" si="405"/>
        <v>0</v>
      </c>
      <c r="AW204" s="26">
        <f t="shared" ca="1" si="406"/>
        <v>0</v>
      </c>
      <c r="AX204" s="228">
        <f t="shared" ca="1" si="407"/>
        <v>0</v>
      </c>
      <c r="AY204" s="23">
        <f t="shared" ca="1" si="295"/>
        <v>0</v>
      </c>
      <c r="AZ204" s="23">
        <f t="shared" ca="1" si="296"/>
        <v>0</v>
      </c>
      <c r="BA204" s="23">
        <f t="shared" ca="1" si="303"/>
        <v>0</v>
      </c>
      <c r="BB204" s="23">
        <f t="shared" ca="1" si="304"/>
        <v>0</v>
      </c>
      <c r="BC204" s="23">
        <f t="shared" ca="1" si="297"/>
        <v>0</v>
      </c>
      <c r="BD204" s="23">
        <f t="shared" ca="1" si="298"/>
        <v>0</v>
      </c>
      <c r="BE204" s="23">
        <f t="shared" ca="1" si="305"/>
        <v>0</v>
      </c>
      <c r="BF204" s="23">
        <f t="shared" ca="1" si="306"/>
        <v>0</v>
      </c>
      <c r="BG204" s="23">
        <f t="shared" ca="1" si="311"/>
        <v>0</v>
      </c>
      <c r="BH204" s="23">
        <f t="shared" ca="1" si="312"/>
        <v>0</v>
      </c>
      <c r="BI204" s="23">
        <f t="shared" ca="1" si="327"/>
        <v>0</v>
      </c>
      <c r="BJ204" s="23">
        <f t="shared" ca="1" si="328"/>
        <v>0</v>
      </c>
      <c r="BK204" s="23">
        <f t="shared" ca="1" si="329"/>
        <v>0</v>
      </c>
      <c r="BL204" s="23">
        <f t="shared" ca="1" si="330"/>
        <v>0</v>
      </c>
      <c r="BM204" s="23">
        <f t="shared" ca="1" si="333"/>
        <v>0</v>
      </c>
      <c r="BN204" s="23">
        <f t="shared" ca="1" si="334"/>
        <v>0</v>
      </c>
      <c r="BO204" s="23">
        <f t="shared" ca="1" si="351"/>
        <v>0</v>
      </c>
      <c r="BP204" s="23">
        <f t="shared" ca="1" si="352"/>
        <v>0</v>
      </c>
      <c r="BQ204" s="23">
        <f t="shared" ca="1" si="362"/>
        <v>0</v>
      </c>
      <c r="BR204" s="23">
        <f t="shared" ca="1" si="363"/>
        <v>0</v>
      </c>
      <c r="BS204" s="23">
        <f t="shared" ca="1" si="378"/>
        <v>0</v>
      </c>
      <c r="BT204" s="23">
        <f t="shared" ca="1" si="379"/>
        <v>0</v>
      </c>
      <c r="BU204" s="23">
        <f t="shared" ca="1" si="380"/>
        <v>0</v>
      </c>
      <c r="BV204" s="23">
        <f t="shared" ca="1" si="381"/>
        <v>0</v>
      </c>
      <c r="BW204" s="389">
        <f t="shared" ca="1" si="408"/>
        <v>0</v>
      </c>
      <c r="BX204" s="224">
        <f t="shared" ca="1" si="409"/>
        <v>0</v>
      </c>
      <c r="BY204" s="93">
        <f t="shared" ca="1" si="410"/>
        <v>0</v>
      </c>
      <c r="BZ204" s="23">
        <f t="shared" ca="1" si="309"/>
        <v>0</v>
      </c>
      <c r="CA204" s="23">
        <f t="shared" ca="1" si="310"/>
        <v>0</v>
      </c>
      <c r="CB204" s="23">
        <f t="shared" ca="1" si="335"/>
        <v>0</v>
      </c>
      <c r="CC204" s="23">
        <f t="shared" ca="1" si="336"/>
        <v>0</v>
      </c>
      <c r="CD204" s="23">
        <f t="shared" ca="1" si="366"/>
        <v>0</v>
      </c>
      <c r="CE204" s="23">
        <f t="shared" ca="1" si="367"/>
        <v>0</v>
      </c>
      <c r="CF204" s="228">
        <f t="shared" ca="1" si="411"/>
        <v>0</v>
      </c>
      <c r="CG204" s="224">
        <f t="shared" ca="1" si="412"/>
        <v>0</v>
      </c>
      <c r="CH204" s="228">
        <f t="shared" ca="1" si="413"/>
        <v>0</v>
      </c>
      <c r="CI204" s="23">
        <f t="shared" ca="1" si="414"/>
        <v>0</v>
      </c>
      <c r="CJ204" s="23">
        <f t="shared" ca="1" si="415"/>
        <v>0</v>
      </c>
      <c r="CK204" s="23">
        <f t="shared" ref="CK204:CK267" ca="1" si="419">$CK$7*$J$2*$J$5*$AB204</f>
        <v>0</v>
      </c>
      <c r="CL204" s="23">
        <f t="shared" ref="CL204:CL267" ca="1" si="420">$CK$7*$J$3*$J$5*$AC204</f>
        <v>0</v>
      </c>
      <c r="CM204" s="23">
        <f t="shared" ca="1" si="299"/>
        <v>0</v>
      </c>
      <c r="CN204" s="23">
        <f t="shared" ca="1" si="300"/>
        <v>0</v>
      </c>
      <c r="CO204" s="23">
        <f t="shared" ca="1" si="307"/>
        <v>0</v>
      </c>
      <c r="CP204" s="23">
        <f t="shared" ca="1" si="308"/>
        <v>0</v>
      </c>
      <c r="CQ204" s="23">
        <f t="shared" ca="1" si="313"/>
        <v>0</v>
      </c>
      <c r="CR204" s="23">
        <f t="shared" ca="1" si="314"/>
        <v>0</v>
      </c>
      <c r="CS204" s="23">
        <f t="shared" ca="1" si="315"/>
        <v>0</v>
      </c>
      <c r="CT204" s="23">
        <f t="shared" ca="1" si="316"/>
        <v>0</v>
      </c>
      <c r="CU204" s="23">
        <f t="shared" ca="1" si="321"/>
        <v>0</v>
      </c>
      <c r="CV204" s="23">
        <f t="shared" ca="1" si="322"/>
        <v>0</v>
      </c>
      <c r="CW204" s="23">
        <f t="shared" ca="1" si="360"/>
        <v>0</v>
      </c>
      <c r="CX204" s="23">
        <f t="shared" ca="1" si="361"/>
        <v>0</v>
      </c>
      <c r="CY204" s="23">
        <f t="shared" ca="1" si="323"/>
        <v>0</v>
      </c>
      <c r="CZ204" s="23">
        <f t="shared" ca="1" si="324"/>
        <v>0</v>
      </c>
      <c r="DA204" s="23">
        <f t="shared" ca="1" si="337"/>
        <v>0</v>
      </c>
      <c r="DB204" s="23">
        <f t="shared" ca="1" si="338"/>
        <v>0</v>
      </c>
      <c r="DC204" s="23"/>
      <c r="DD204" s="23"/>
      <c r="DE204" s="23">
        <f t="shared" ca="1" si="339"/>
        <v>0</v>
      </c>
      <c r="DF204" s="23">
        <f t="shared" ca="1" si="340"/>
        <v>0</v>
      </c>
      <c r="DG204" s="23">
        <f t="shared" ca="1" si="345"/>
        <v>0</v>
      </c>
      <c r="DH204" s="23">
        <f t="shared" ca="1" si="346"/>
        <v>0</v>
      </c>
      <c r="DI204" s="23">
        <f t="shared" ca="1" si="355"/>
        <v>0</v>
      </c>
      <c r="DJ204" s="23">
        <f t="shared" ca="1" si="356"/>
        <v>0</v>
      </c>
      <c r="DK204" s="23">
        <f t="shared" ca="1" si="364"/>
        <v>0</v>
      </c>
      <c r="DL204" s="23">
        <f t="shared" ca="1" si="365"/>
        <v>0</v>
      </c>
      <c r="DM204" s="23">
        <f t="shared" ca="1" si="368"/>
        <v>0</v>
      </c>
      <c r="DN204" s="23">
        <f t="shared" ca="1" si="369"/>
        <v>0</v>
      </c>
      <c r="DO204" s="23">
        <f t="shared" ca="1" si="370"/>
        <v>0</v>
      </c>
      <c r="DP204" s="23">
        <f t="shared" ca="1" si="371"/>
        <v>0</v>
      </c>
      <c r="DQ204" s="23">
        <f t="shared" ca="1" si="384"/>
        <v>0</v>
      </c>
      <c r="DR204" s="23">
        <f t="shared" ca="1" si="385"/>
        <v>0</v>
      </c>
      <c r="DS204" s="228">
        <f t="shared" ca="1" si="416"/>
        <v>0</v>
      </c>
      <c r="DT204" s="93">
        <f t="shared" ca="1" si="417"/>
        <v>0</v>
      </c>
      <c r="DU204" s="228">
        <f t="shared" ca="1" si="418"/>
        <v>0</v>
      </c>
      <c r="DZ204" s="23">
        <f t="shared" ca="1" si="317"/>
        <v>0</v>
      </c>
      <c r="EA204" s="23">
        <f t="shared" ca="1" si="318"/>
        <v>0</v>
      </c>
      <c r="EB204" s="23">
        <f t="shared" ca="1" si="325"/>
        <v>0</v>
      </c>
      <c r="EC204" s="23">
        <f t="shared" ca="1" si="326"/>
        <v>0</v>
      </c>
      <c r="ED204" s="23">
        <f t="shared" ca="1" si="347"/>
        <v>0</v>
      </c>
      <c r="EE204" s="23">
        <f t="shared" ca="1" si="348"/>
        <v>0</v>
      </c>
      <c r="EF204" s="23">
        <f t="shared" ca="1" si="376"/>
        <v>0</v>
      </c>
      <c r="EG204" s="23">
        <f t="shared" ca="1" si="377"/>
        <v>0</v>
      </c>
      <c r="EH204" s="23">
        <f t="shared" ca="1" si="357"/>
        <v>0</v>
      </c>
      <c r="EI204" s="23">
        <f t="shared" ca="1" si="358"/>
        <v>0</v>
      </c>
      <c r="EJ204" s="23">
        <f t="shared" ca="1" si="372"/>
        <v>0</v>
      </c>
      <c r="EK204" s="23">
        <f t="shared" ca="1" si="373"/>
        <v>0</v>
      </c>
      <c r="EL204" s="23">
        <f t="shared" ca="1" si="382"/>
        <v>0</v>
      </c>
      <c r="EM204" s="23">
        <f t="shared" ca="1" si="383"/>
        <v>0</v>
      </c>
      <c r="EN204" s="228">
        <f t="shared" ca="1" si="402"/>
        <v>0</v>
      </c>
      <c r="EO204" s="93">
        <f t="shared" ca="1" si="403"/>
        <v>0</v>
      </c>
      <c r="EP204" s="93">
        <f t="shared" ca="1" si="404"/>
        <v>0</v>
      </c>
    </row>
    <row r="205" spans="1:146" x14ac:dyDescent="0.2">
      <c r="A205" s="172">
        <f ca="1">VLOOKUP($D205,Curves!$A$2:$I$1700,9)</f>
        <v>6.2685970368634006E-2</v>
      </c>
      <c r="B205" s="86">
        <f t="shared" ca="1" si="387"/>
        <v>0.36376874703925527</v>
      </c>
      <c r="C205" s="86">
        <f t="shared" si="388"/>
        <v>30</v>
      </c>
      <c r="D205" s="139">
        <v>42887</v>
      </c>
      <c r="E205" s="173">
        <f ca="1">VLOOKUP($D205,Curves!$A$2:$H$1700,2)*$B205</f>
        <v>1.7497276732588176</v>
      </c>
      <c r="F205" s="172">
        <f ca="1">VLOOKUP($D205,Curves!$A$2:$H$1700,3)*$B205</f>
        <v>0.1073117803765803</v>
      </c>
      <c r="G205" s="172">
        <f ca="1">VLOOKUP($D205,Curves!$A$2:$H$1700,7)*$B205</f>
        <v>-6.9116061937458506E-2</v>
      </c>
      <c r="H205" s="172">
        <f ca="1">VLOOKUP($D205,Curves!$A$2:$H$1700,5)*$B205</f>
        <v>0</v>
      </c>
      <c r="I205" s="172">
        <f ca="1">VLOOKUP($D205,Curves!$A$2:$H$1700,4)*$B205</f>
        <v>0</v>
      </c>
      <c r="J205" s="174">
        <f ca="1">VLOOKUP($D205,Curves!$A$2:$H$1700,8)*$B205</f>
        <v>0</v>
      </c>
      <c r="K205" s="172">
        <f t="shared" ca="1" si="389"/>
        <v>15.122957549441132</v>
      </c>
      <c r="L205" s="140">
        <f ca="1">VLOOKUP($D205,Curves!$N$2:$T$2600,2)*$B205</f>
        <v>23.056790870463821</v>
      </c>
      <c r="M205" s="141">
        <f ca="1">VLOOKUP($D205,Curves!$N$2:$T$2600,3)*$B205</f>
        <v>11.528395435231911</v>
      </c>
      <c r="N205" s="181">
        <f t="shared" ca="1" si="390"/>
        <v>1</v>
      </c>
      <c r="O205" s="182">
        <f t="shared" ca="1" si="391"/>
        <v>0</v>
      </c>
      <c r="P205" s="173">
        <f t="shared" ca="1" si="386"/>
        <v>15.122957549441132</v>
      </c>
      <c r="Q205" s="140">
        <f ca="1">VLOOKUP($D205,Curves!$N$2:$T$2600,4)*$B205</f>
        <v>23.056790870463821</v>
      </c>
      <c r="R205" s="141">
        <f ca="1">VLOOKUP($D205,Curves!$N$2:$T$2600,5)*$B205</f>
        <v>11.528395435231911</v>
      </c>
      <c r="S205" s="181">
        <f t="shared" ca="1" si="392"/>
        <v>1</v>
      </c>
      <c r="T205" s="182">
        <f t="shared" ca="1" si="393"/>
        <v>0</v>
      </c>
      <c r="U205" s="151">
        <f t="shared" ca="1" si="394"/>
        <v>14.604587084910193</v>
      </c>
      <c r="V205" s="151">
        <f t="shared" ca="1" si="395"/>
        <v>15.122957549441132</v>
      </c>
      <c r="W205" s="151">
        <f t="shared" ca="1" si="396"/>
        <v>15.122957549441132</v>
      </c>
      <c r="X205" s="343">
        <f ca="1">VLOOKUP($D205,[2]CurveFetch!$D$8:$S$13000,16,0)*$B205</f>
        <v>23.056790870463821</v>
      </c>
      <c r="Y205" s="141">
        <f ca="1">VLOOKUP($D205,Curves!$N$2:$T$2600,7)*$B205</f>
        <v>11.528395435231911</v>
      </c>
      <c r="Z205" s="200">
        <f t="shared" ca="1" si="397"/>
        <v>1</v>
      </c>
      <c r="AA205" s="181">
        <f t="shared" ca="1" si="398"/>
        <v>0</v>
      </c>
      <c r="AB205" s="181">
        <f t="shared" ca="1" si="399"/>
        <v>1</v>
      </c>
      <c r="AC205" s="181">
        <f t="shared" ca="1" si="399"/>
        <v>1</v>
      </c>
      <c r="AD205" s="181">
        <f t="shared" ca="1" si="400"/>
        <v>1</v>
      </c>
      <c r="AE205" s="182">
        <f t="shared" ca="1" si="401"/>
        <v>0</v>
      </c>
      <c r="AF205" s="23">
        <f t="shared" ca="1" si="301"/>
        <v>5880</v>
      </c>
      <c r="AG205" s="23">
        <f t="shared" ca="1" si="302"/>
        <v>0</v>
      </c>
      <c r="AH205" s="23">
        <f t="shared" ca="1" si="319"/>
        <v>48000</v>
      </c>
      <c r="AI205" s="23">
        <f t="shared" ca="1" si="320"/>
        <v>0</v>
      </c>
      <c r="AJ205" s="23">
        <f t="shared" ca="1" si="331"/>
        <v>54000</v>
      </c>
      <c r="AK205" s="23">
        <f t="shared" ca="1" si="332"/>
        <v>0</v>
      </c>
      <c r="AL205" s="23">
        <f t="shared" ca="1" si="341"/>
        <v>60000</v>
      </c>
      <c r="AM205" s="23">
        <f t="shared" ca="1" si="342"/>
        <v>0</v>
      </c>
      <c r="AN205" s="23">
        <f t="shared" ca="1" si="349"/>
        <v>60000</v>
      </c>
      <c r="AO205" s="23">
        <f t="shared" ca="1" si="350"/>
        <v>0</v>
      </c>
      <c r="AP205" s="23">
        <f t="shared" ca="1" si="343"/>
        <v>86400</v>
      </c>
      <c r="AQ205" s="23">
        <f t="shared" ca="1" si="344"/>
        <v>0</v>
      </c>
      <c r="AR205" s="23">
        <f t="shared" ca="1" si="353"/>
        <v>61200</v>
      </c>
      <c r="AS205" s="23">
        <f t="shared" ca="1" si="354"/>
        <v>0</v>
      </c>
      <c r="AT205" s="23">
        <f t="shared" ca="1" si="374"/>
        <v>132000</v>
      </c>
      <c r="AU205" s="23">
        <f t="shared" ca="1" si="375"/>
        <v>0</v>
      </c>
      <c r="AV205" s="228">
        <f t="shared" ca="1" si="405"/>
        <v>152280</v>
      </c>
      <c r="AW205" s="26">
        <f t="shared" ca="1" si="406"/>
        <v>447480</v>
      </c>
      <c r="AX205" s="228">
        <f t="shared" ca="1" si="407"/>
        <v>507480</v>
      </c>
      <c r="AY205" s="23">
        <f t="shared" ref="AY205:AY268" ca="1" si="421">$AY$7*$J$2*$J$5*$S205</f>
        <v>62400</v>
      </c>
      <c r="AZ205" s="23">
        <f t="shared" ref="AZ205:AZ268" ca="1" si="422">$AY$7*$J$3*$J$5*$T205</f>
        <v>0</v>
      </c>
      <c r="BA205" s="23">
        <f t="shared" ca="1" si="303"/>
        <v>60000</v>
      </c>
      <c r="BB205" s="23">
        <f t="shared" ca="1" si="304"/>
        <v>0</v>
      </c>
      <c r="BC205" s="23">
        <f t="shared" ref="BC205:BC268" ca="1" si="423">$BC$7*$J$2*$J$5*$S205</f>
        <v>10560</v>
      </c>
      <c r="BD205" s="23">
        <f t="shared" ref="BD205:BD268" ca="1" si="424">$BC$7*$J$3*$J$5*$T205</f>
        <v>0</v>
      </c>
      <c r="BE205" s="23">
        <f t="shared" ca="1" si="305"/>
        <v>6120</v>
      </c>
      <c r="BF205" s="23">
        <f t="shared" ca="1" si="306"/>
        <v>0</v>
      </c>
      <c r="BG205" s="23">
        <f t="shared" ca="1" si="311"/>
        <v>20400</v>
      </c>
      <c r="BH205" s="23">
        <f t="shared" ca="1" si="312"/>
        <v>0</v>
      </c>
      <c r="BI205" s="23">
        <f t="shared" ca="1" si="327"/>
        <v>105600</v>
      </c>
      <c r="BJ205" s="23">
        <f t="shared" ca="1" si="328"/>
        <v>0</v>
      </c>
      <c r="BK205" s="23">
        <f t="shared" ca="1" si="329"/>
        <v>127200</v>
      </c>
      <c r="BL205" s="23">
        <f t="shared" ca="1" si="330"/>
        <v>0</v>
      </c>
      <c r="BM205" s="23">
        <f t="shared" ca="1" si="333"/>
        <v>60000</v>
      </c>
      <c r="BN205" s="23">
        <f t="shared" ca="1" si="334"/>
        <v>0</v>
      </c>
      <c r="BO205" s="23">
        <f t="shared" ca="1" si="351"/>
        <v>63600</v>
      </c>
      <c r="BP205" s="23">
        <f t="shared" ca="1" si="352"/>
        <v>0</v>
      </c>
      <c r="BQ205" s="23">
        <f t="shared" ca="1" si="362"/>
        <v>62400</v>
      </c>
      <c r="BR205" s="23">
        <f t="shared" ca="1" si="363"/>
        <v>0</v>
      </c>
      <c r="BS205" s="23">
        <f t="shared" ca="1" si="378"/>
        <v>132000</v>
      </c>
      <c r="BT205" s="23">
        <f t="shared" ca="1" si="379"/>
        <v>0</v>
      </c>
      <c r="BU205" s="23">
        <f t="shared" ca="1" si="380"/>
        <v>120000</v>
      </c>
      <c r="BV205" s="23">
        <f t="shared" ca="1" si="381"/>
        <v>0</v>
      </c>
      <c r="BW205" s="389">
        <f t="shared" ca="1" si="408"/>
        <v>371880</v>
      </c>
      <c r="BX205" s="224">
        <f t="shared" ca="1" si="409"/>
        <v>623880</v>
      </c>
      <c r="BY205" s="93">
        <f t="shared" ca="1" si="410"/>
        <v>830280</v>
      </c>
      <c r="BZ205" s="23">
        <f t="shared" ca="1" si="309"/>
        <v>125760</v>
      </c>
      <c r="CA205" s="23">
        <f t="shared" ca="1" si="310"/>
        <v>0</v>
      </c>
      <c r="CB205" s="23">
        <f t="shared" ca="1" si="335"/>
        <v>115200</v>
      </c>
      <c r="CC205" s="23">
        <f t="shared" ca="1" si="336"/>
        <v>0</v>
      </c>
      <c r="CD205" s="23">
        <f t="shared" ca="1" si="366"/>
        <v>120000</v>
      </c>
      <c r="CE205" s="23">
        <f t="shared" ca="1" si="367"/>
        <v>0</v>
      </c>
      <c r="CF205" s="228">
        <f t="shared" ca="1" si="411"/>
        <v>125760</v>
      </c>
      <c r="CG205" s="224">
        <f t="shared" ca="1" si="412"/>
        <v>240960</v>
      </c>
      <c r="CH205" s="228">
        <f t="shared" ca="1" si="413"/>
        <v>360960</v>
      </c>
      <c r="CI205" s="23">
        <f t="shared" ca="1" si="414"/>
        <v>65400</v>
      </c>
      <c r="CJ205" s="23">
        <f t="shared" ca="1" si="415"/>
        <v>32700</v>
      </c>
      <c r="CK205" s="23">
        <f t="shared" ca="1" si="419"/>
        <v>62400</v>
      </c>
      <c r="CL205" s="23">
        <f t="shared" ca="1" si="420"/>
        <v>31200</v>
      </c>
      <c r="CM205" s="23">
        <f t="shared" ref="CM205:CM268" ca="1" si="425">$CM$7*$J$2*$J$5*$AB205</f>
        <v>60000</v>
      </c>
      <c r="CN205" s="23">
        <f t="shared" ref="CN205:CN268" ca="1" si="426">$CM$7*$J$3*$J$5*$AC205</f>
        <v>30000</v>
      </c>
      <c r="CO205" s="23">
        <f t="shared" ca="1" si="307"/>
        <v>8400</v>
      </c>
      <c r="CP205" s="23">
        <f t="shared" ca="1" si="308"/>
        <v>4200</v>
      </c>
      <c r="CQ205" s="23">
        <f t="shared" ca="1" si="313"/>
        <v>27000</v>
      </c>
      <c r="CR205" s="23">
        <f t="shared" ca="1" si="314"/>
        <v>13500</v>
      </c>
      <c r="CS205" s="23">
        <f t="shared" ca="1" si="315"/>
        <v>15600</v>
      </c>
      <c r="CT205" s="23">
        <f t="shared" ca="1" si="316"/>
        <v>7800</v>
      </c>
      <c r="CU205" s="23">
        <f t="shared" ca="1" si="321"/>
        <v>42000</v>
      </c>
      <c r="CV205" s="23">
        <f t="shared" ca="1" si="322"/>
        <v>21000</v>
      </c>
      <c r="CW205" s="23">
        <f t="shared" ca="1" si="360"/>
        <v>63600</v>
      </c>
      <c r="CX205" s="23">
        <f t="shared" ca="1" si="361"/>
        <v>31800</v>
      </c>
      <c r="CY205" s="23">
        <f t="shared" ca="1" si="323"/>
        <v>72000</v>
      </c>
      <c r="CZ205" s="23">
        <f t="shared" ca="1" si="324"/>
        <v>36000</v>
      </c>
      <c r="DA205" s="23">
        <f t="shared" ca="1" si="337"/>
        <v>99000</v>
      </c>
      <c r="DB205" s="23">
        <f t="shared" ca="1" si="338"/>
        <v>49500</v>
      </c>
      <c r="DC205" s="23"/>
      <c r="DD205" s="23"/>
      <c r="DE205" s="23">
        <f t="shared" ca="1" si="339"/>
        <v>240000</v>
      </c>
      <c r="DF205" s="23">
        <f t="shared" ca="1" si="340"/>
        <v>120000</v>
      </c>
      <c r="DG205" s="23">
        <f t="shared" ca="1" si="345"/>
        <v>120000</v>
      </c>
      <c r="DH205" s="23">
        <f t="shared" ca="1" si="346"/>
        <v>60000</v>
      </c>
      <c r="DI205" s="23">
        <f t="shared" ca="1" si="355"/>
        <v>127200</v>
      </c>
      <c r="DJ205" s="23">
        <f t="shared" ca="1" si="356"/>
        <v>63600</v>
      </c>
      <c r="DK205" s="23">
        <f t="shared" ca="1" si="364"/>
        <v>63600</v>
      </c>
      <c r="DL205" s="23">
        <f t="shared" ca="1" si="365"/>
        <v>31800</v>
      </c>
      <c r="DM205" s="23">
        <f t="shared" ca="1" si="368"/>
        <v>150000</v>
      </c>
      <c r="DN205" s="23">
        <f t="shared" ca="1" si="369"/>
        <v>75000</v>
      </c>
      <c r="DO205" s="23">
        <f t="shared" ca="1" si="370"/>
        <v>66000</v>
      </c>
      <c r="DP205" s="23">
        <f t="shared" ca="1" si="371"/>
        <v>33000</v>
      </c>
      <c r="DQ205" s="23">
        <f t="shared" ca="1" si="384"/>
        <v>129600</v>
      </c>
      <c r="DR205" s="23">
        <f t="shared" ca="1" si="385"/>
        <v>64800</v>
      </c>
      <c r="DS205" s="228">
        <f t="shared" ca="1" si="416"/>
        <v>610200</v>
      </c>
      <c r="DT205" s="93">
        <f t="shared" ca="1" si="417"/>
        <v>1450800</v>
      </c>
      <c r="DU205" s="228">
        <f t="shared" ca="1" si="418"/>
        <v>2117700</v>
      </c>
      <c r="DZ205" s="23">
        <f t="shared" ca="1" si="317"/>
        <v>60000</v>
      </c>
      <c r="EA205" s="23">
        <f t="shared" ca="1" si="318"/>
        <v>30000</v>
      </c>
      <c r="EB205" s="23">
        <f t="shared" ca="1" si="325"/>
        <v>26400</v>
      </c>
      <c r="EC205" s="23">
        <f t="shared" ca="1" si="326"/>
        <v>13200</v>
      </c>
      <c r="ED205" s="23">
        <f t="shared" ca="1" si="347"/>
        <v>120000</v>
      </c>
      <c r="EE205" s="23">
        <f t="shared" ca="1" si="348"/>
        <v>60000</v>
      </c>
      <c r="EF205" s="23">
        <f t="shared" ca="1" si="376"/>
        <v>168000</v>
      </c>
      <c r="EG205" s="23">
        <f t="shared" ca="1" si="377"/>
        <v>84000</v>
      </c>
      <c r="EH205" s="23">
        <f t="shared" ca="1" si="357"/>
        <v>60000</v>
      </c>
      <c r="EI205" s="23">
        <f t="shared" ca="1" si="358"/>
        <v>30000</v>
      </c>
      <c r="EJ205" s="23">
        <f t="shared" ca="1" si="372"/>
        <v>60000</v>
      </c>
      <c r="EK205" s="23">
        <f t="shared" ca="1" si="373"/>
        <v>30000</v>
      </c>
      <c r="EL205" s="23">
        <f t="shared" ca="1" si="382"/>
        <v>120000</v>
      </c>
      <c r="EM205" s="23">
        <f t="shared" ca="1" si="383"/>
        <v>60000</v>
      </c>
      <c r="EN205" s="228">
        <f t="shared" ca="1" si="402"/>
        <v>39600</v>
      </c>
      <c r="EO205" s="93">
        <f t="shared" ca="1" si="403"/>
        <v>489600</v>
      </c>
      <c r="EP205" s="93">
        <f t="shared" ca="1" si="404"/>
        <v>921600</v>
      </c>
    </row>
    <row r="206" spans="1:146" x14ac:dyDescent="0.2">
      <c r="A206" s="172">
        <f ca="1">VLOOKUP($D206,Curves!$A$2:$I$1700,9)</f>
        <v>6.2711765321358998E-2</v>
      </c>
      <c r="B206" s="86">
        <f t="shared" ca="1" si="387"/>
        <v>0.36178019694067465</v>
      </c>
      <c r="C206" s="86">
        <f t="shared" si="388"/>
        <v>31</v>
      </c>
      <c r="D206" s="139">
        <v>42917</v>
      </c>
      <c r="E206" s="173">
        <f ca="1">VLOOKUP($D206,Curves!$A$2:$H$1700,2)*$B206</f>
        <v>1.7510161531928652</v>
      </c>
      <c r="F206" s="172">
        <f ca="1">VLOOKUP($D206,Curves!$A$2:$H$1700,3)*$B206</f>
        <v>0.10672515809749901</v>
      </c>
      <c r="G206" s="172">
        <f ca="1">VLOOKUP($D206,Curves!$A$2:$H$1700,7)*$B206</f>
        <v>-6.8738237418728185E-2</v>
      </c>
      <c r="H206" s="172">
        <f ca="1">VLOOKUP($D206,Curves!$A$2:$H$1700,5)*$B206</f>
        <v>0</v>
      </c>
      <c r="I206" s="172">
        <f ca="1">VLOOKUP($D206,Curves!$A$2:$H$1700,4)*$B206</f>
        <v>0</v>
      </c>
      <c r="J206" s="174">
        <f ca="1">VLOOKUP($D206,Curves!$A$2:$H$1700,8)*$B206</f>
        <v>0</v>
      </c>
      <c r="K206" s="172">
        <f t="shared" ca="1" si="389"/>
        <v>15.132621148946489</v>
      </c>
      <c r="L206" s="140">
        <f ca="1">VLOOKUP($D206,Curves!$N$2:$T$2600,2)*$B206</f>
        <v>21.762453610729953</v>
      </c>
      <c r="M206" s="141">
        <f ca="1">VLOOKUP($D206,Curves!$N$2:$T$2600,3)*$B206</f>
        <v>10.881226805364976</v>
      </c>
      <c r="N206" s="181">
        <f t="shared" ca="1" si="390"/>
        <v>1</v>
      </c>
      <c r="O206" s="182">
        <f t="shared" ca="1" si="391"/>
        <v>0</v>
      </c>
      <c r="P206" s="173">
        <f t="shared" ca="1" si="386"/>
        <v>15.132621148946489</v>
      </c>
      <c r="Q206" s="140">
        <f ca="1">VLOOKUP($D206,Curves!$N$2:$T$2600,4)*$B206</f>
        <v>21.762453610729953</v>
      </c>
      <c r="R206" s="141">
        <f ca="1">VLOOKUP($D206,Curves!$N$2:$T$2600,5)*$B206</f>
        <v>10.881226805364976</v>
      </c>
      <c r="S206" s="181">
        <f t="shared" ca="1" si="392"/>
        <v>1</v>
      </c>
      <c r="T206" s="182">
        <f t="shared" ca="1" si="393"/>
        <v>0</v>
      </c>
      <c r="U206" s="151">
        <f t="shared" ca="1" si="394"/>
        <v>14.617084368306028</v>
      </c>
      <c r="V206" s="151">
        <f t="shared" ca="1" si="395"/>
        <v>15.132621148946489</v>
      </c>
      <c r="W206" s="151">
        <f t="shared" ca="1" si="396"/>
        <v>15.132621148946489</v>
      </c>
      <c r="X206" s="343">
        <f ca="1">VLOOKUP($D206,[2]CurveFetch!$D$8:$S$13000,16,0)*$B206</f>
        <v>21.762453610729953</v>
      </c>
      <c r="Y206" s="141">
        <f ca="1">VLOOKUP($D206,Curves!$N$2:$T$2600,7)*$B206</f>
        <v>10.881226805364976</v>
      </c>
      <c r="Z206" s="200">
        <f t="shared" ca="1" si="397"/>
        <v>1</v>
      </c>
      <c r="AA206" s="181">
        <f t="shared" ca="1" si="398"/>
        <v>0</v>
      </c>
      <c r="AB206" s="181">
        <f t="shared" ca="1" si="399"/>
        <v>1</v>
      </c>
      <c r="AC206" s="181">
        <f t="shared" ca="1" si="399"/>
        <v>1</v>
      </c>
      <c r="AD206" s="181">
        <f t="shared" ca="1" si="400"/>
        <v>1</v>
      </c>
      <c r="AE206" s="182">
        <f t="shared" ca="1" si="401"/>
        <v>0</v>
      </c>
      <c r="AF206" s="23">
        <f t="shared" ref="AF206:AF269" ca="1" si="427">$AF$7*$J$2*$J$5*$N206</f>
        <v>5880</v>
      </c>
      <c r="AG206" s="23">
        <f t="shared" ref="AG206:AG269" ca="1" si="428">$AF$7*$J$2*$J$5*$O206</f>
        <v>0</v>
      </c>
      <c r="AH206" s="23">
        <f t="shared" ca="1" si="319"/>
        <v>48000</v>
      </c>
      <c r="AI206" s="23">
        <f t="shared" ca="1" si="320"/>
        <v>0</v>
      </c>
      <c r="AJ206" s="23">
        <f t="shared" ca="1" si="331"/>
        <v>54000</v>
      </c>
      <c r="AK206" s="23">
        <f t="shared" ca="1" si="332"/>
        <v>0</v>
      </c>
      <c r="AL206" s="23">
        <f t="shared" ca="1" si="341"/>
        <v>60000</v>
      </c>
      <c r="AM206" s="23">
        <f t="shared" ca="1" si="342"/>
        <v>0</v>
      </c>
      <c r="AN206" s="23">
        <f t="shared" ca="1" si="349"/>
        <v>60000</v>
      </c>
      <c r="AO206" s="23">
        <f t="shared" ca="1" si="350"/>
        <v>0</v>
      </c>
      <c r="AP206" s="23">
        <f t="shared" ca="1" si="343"/>
        <v>86400</v>
      </c>
      <c r="AQ206" s="23">
        <f t="shared" ca="1" si="344"/>
        <v>0</v>
      </c>
      <c r="AR206" s="23">
        <f t="shared" ca="1" si="353"/>
        <v>61200</v>
      </c>
      <c r="AS206" s="23">
        <f t="shared" ca="1" si="354"/>
        <v>0</v>
      </c>
      <c r="AT206" s="23">
        <f t="shared" ca="1" si="374"/>
        <v>132000</v>
      </c>
      <c r="AU206" s="23">
        <f t="shared" ca="1" si="375"/>
        <v>0</v>
      </c>
      <c r="AV206" s="228">
        <f t="shared" ca="1" si="405"/>
        <v>152280</v>
      </c>
      <c r="AW206" s="26">
        <f t="shared" ca="1" si="406"/>
        <v>447480</v>
      </c>
      <c r="AX206" s="228">
        <f t="shared" ca="1" si="407"/>
        <v>507480</v>
      </c>
      <c r="AY206" s="23">
        <f t="shared" ca="1" si="421"/>
        <v>62400</v>
      </c>
      <c r="AZ206" s="23">
        <f t="shared" ca="1" si="422"/>
        <v>0</v>
      </c>
      <c r="BA206" s="23">
        <f t="shared" ref="BA206:BA269" ca="1" si="429">$BA$7*$J$2*$J$5*$S206</f>
        <v>60000</v>
      </c>
      <c r="BB206" s="23">
        <f t="shared" ref="BB206:BB269" ca="1" si="430">$BA$7*$J$3*$J$5*$T206</f>
        <v>0</v>
      </c>
      <c r="BC206" s="23">
        <f t="shared" ca="1" si="423"/>
        <v>10560</v>
      </c>
      <c r="BD206" s="23">
        <f t="shared" ca="1" si="424"/>
        <v>0</v>
      </c>
      <c r="BE206" s="23">
        <f t="shared" ca="1" si="305"/>
        <v>6120</v>
      </c>
      <c r="BF206" s="23">
        <f t="shared" ca="1" si="306"/>
        <v>0</v>
      </c>
      <c r="BG206" s="23">
        <f t="shared" ca="1" si="311"/>
        <v>20400</v>
      </c>
      <c r="BH206" s="23">
        <f t="shared" ca="1" si="312"/>
        <v>0</v>
      </c>
      <c r="BI206" s="23">
        <f t="shared" ca="1" si="327"/>
        <v>105600</v>
      </c>
      <c r="BJ206" s="23">
        <f t="shared" ca="1" si="328"/>
        <v>0</v>
      </c>
      <c r="BK206" s="23">
        <f t="shared" ca="1" si="329"/>
        <v>127200</v>
      </c>
      <c r="BL206" s="23">
        <f t="shared" ca="1" si="330"/>
        <v>0</v>
      </c>
      <c r="BM206" s="23">
        <f t="shared" ca="1" si="333"/>
        <v>60000</v>
      </c>
      <c r="BN206" s="23">
        <f t="shared" ca="1" si="334"/>
        <v>0</v>
      </c>
      <c r="BO206" s="23">
        <f t="shared" ca="1" si="351"/>
        <v>63600</v>
      </c>
      <c r="BP206" s="23">
        <f t="shared" ca="1" si="352"/>
        <v>0</v>
      </c>
      <c r="BQ206" s="23">
        <f t="shared" ca="1" si="362"/>
        <v>62400</v>
      </c>
      <c r="BR206" s="23">
        <f t="shared" ca="1" si="363"/>
        <v>0</v>
      </c>
      <c r="BS206" s="23">
        <f t="shared" ca="1" si="378"/>
        <v>132000</v>
      </c>
      <c r="BT206" s="23">
        <f t="shared" ca="1" si="379"/>
        <v>0</v>
      </c>
      <c r="BU206" s="23">
        <f t="shared" ca="1" si="380"/>
        <v>120000</v>
      </c>
      <c r="BV206" s="23">
        <f t="shared" ca="1" si="381"/>
        <v>0</v>
      </c>
      <c r="BW206" s="389">
        <f t="shared" ca="1" si="408"/>
        <v>371880</v>
      </c>
      <c r="BX206" s="224">
        <f t="shared" ca="1" si="409"/>
        <v>623880</v>
      </c>
      <c r="BY206" s="93">
        <f t="shared" ca="1" si="410"/>
        <v>830280</v>
      </c>
      <c r="BZ206" s="23">
        <f t="shared" ca="1" si="309"/>
        <v>125760</v>
      </c>
      <c r="CA206" s="23">
        <f t="shared" ca="1" si="310"/>
        <v>0</v>
      </c>
      <c r="CB206" s="23">
        <f t="shared" ca="1" si="335"/>
        <v>115200</v>
      </c>
      <c r="CC206" s="23">
        <f t="shared" ca="1" si="336"/>
        <v>0</v>
      </c>
      <c r="CD206" s="23">
        <f t="shared" ca="1" si="366"/>
        <v>120000</v>
      </c>
      <c r="CE206" s="23">
        <f t="shared" ca="1" si="367"/>
        <v>0</v>
      </c>
      <c r="CF206" s="228">
        <f t="shared" ca="1" si="411"/>
        <v>125760</v>
      </c>
      <c r="CG206" s="224">
        <f t="shared" ca="1" si="412"/>
        <v>240960</v>
      </c>
      <c r="CH206" s="228">
        <f t="shared" ca="1" si="413"/>
        <v>360960</v>
      </c>
      <c r="CI206" s="23">
        <f t="shared" ca="1" si="414"/>
        <v>65400</v>
      </c>
      <c r="CJ206" s="23">
        <f t="shared" ca="1" si="415"/>
        <v>32700</v>
      </c>
      <c r="CK206" s="23">
        <f t="shared" ca="1" si="419"/>
        <v>62400</v>
      </c>
      <c r="CL206" s="23">
        <f t="shared" ca="1" si="420"/>
        <v>31200</v>
      </c>
      <c r="CM206" s="23">
        <f t="shared" ca="1" si="425"/>
        <v>60000</v>
      </c>
      <c r="CN206" s="23">
        <f t="shared" ca="1" si="426"/>
        <v>30000</v>
      </c>
      <c r="CO206" s="23">
        <f t="shared" ca="1" si="307"/>
        <v>8400</v>
      </c>
      <c r="CP206" s="23">
        <f t="shared" ca="1" si="308"/>
        <v>4200</v>
      </c>
      <c r="CQ206" s="23">
        <f t="shared" ca="1" si="313"/>
        <v>27000</v>
      </c>
      <c r="CR206" s="23">
        <f t="shared" ca="1" si="314"/>
        <v>13500</v>
      </c>
      <c r="CS206" s="23">
        <f t="shared" ca="1" si="315"/>
        <v>15600</v>
      </c>
      <c r="CT206" s="23">
        <f t="shared" ca="1" si="316"/>
        <v>7800</v>
      </c>
      <c r="CU206" s="23">
        <f t="shared" ca="1" si="321"/>
        <v>42000</v>
      </c>
      <c r="CV206" s="23">
        <f t="shared" ca="1" si="322"/>
        <v>21000</v>
      </c>
      <c r="CW206" s="23">
        <f t="shared" ca="1" si="360"/>
        <v>63600</v>
      </c>
      <c r="CX206" s="23">
        <f t="shared" ca="1" si="361"/>
        <v>31800</v>
      </c>
      <c r="CY206" s="23">
        <f t="shared" ca="1" si="323"/>
        <v>72000</v>
      </c>
      <c r="CZ206" s="23">
        <f t="shared" ca="1" si="324"/>
        <v>36000</v>
      </c>
      <c r="DA206" s="23">
        <f t="shared" ca="1" si="337"/>
        <v>99000</v>
      </c>
      <c r="DB206" s="23">
        <f t="shared" ca="1" si="338"/>
        <v>49500</v>
      </c>
      <c r="DC206" s="23"/>
      <c r="DD206" s="23"/>
      <c r="DE206" s="23">
        <f t="shared" ca="1" si="339"/>
        <v>240000</v>
      </c>
      <c r="DF206" s="23">
        <f t="shared" ca="1" si="340"/>
        <v>120000</v>
      </c>
      <c r="DG206" s="23">
        <f t="shared" ca="1" si="345"/>
        <v>120000</v>
      </c>
      <c r="DH206" s="23">
        <f t="shared" ca="1" si="346"/>
        <v>60000</v>
      </c>
      <c r="DI206" s="23">
        <f t="shared" ca="1" si="355"/>
        <v>127200</v>
      </c>
      <c r="DJ206" s="23">
        <f t="shared" ca="1" si="356"/>
        <v>63600</v>
      </c>
      <c r="DK206" s="23">
        <f t="shared" ca="1" si="364"/>
        <v>63600</v>
      </c>
      <c r="DL206" s="23">
        <f t="shared" ca="1" si="365"/>
        <v>31800</v>
      </c>
      <c r="DM206" s="23">
        <f t="shared" ca="1" si="368"/>
        <v>150000</v>
      </c>
      <c r="DN206" s="23">
        <f t="shared" ca="1" si="369"/>
        <v>75000</v>
      </c>
      <c r="DO206" s="23">
        <f t="shared" ca="1" si="370"/>
        <v>66000</v>
      </c>
      <c r="DP206" s="23">
        <f t="shared" ca="1" si="371"/>
        <v>33000</v>
      </c>
      <c r="DQ206" s="23">
        <f t="shared" ca="1" si="384"/>
        <v>129600</v>
      </c>
      <c r="DR206" s="23">
        <f t="shared" ca="1" si="385"/>
        <v>64800</v>
      </c>
      <c r="DS206" s="228">
        <f t="shared" ca="1" si="416"/>
        <v>610200</v>
      </c>
      <c r="DT206" s="93">
        <f t="shared" ca="1" si="417"/>
        <v>1450800</v>
      </c>
      <c r="DU206" s="228">
        <f t="shared" ca="1" si="418"/>
        <v>2117700</v>
      </c>
      <c r="DZ206" s="23">
        <f t="shared" ca="1" si="317"/>
        <v>60000</v>
      </c>
      <c r="EA206" s="23">
        <f t="shared" ca="1" si="318"/>
        <v>30000</v>
      </c>
      <c r="EB206" s="23">
        <f t="shared" ca="1" si="325"/>
        <v>26400</v>
      </c>
      <c r="EC206" s="23">
        <f t="shared" ca="1" si="326"/>
        <v>13200</v>
      </c>
      <c r="ED206" s="23">
        <f t="shared" ca="1" si="347"/>
        <v>120000</v>
      </c>
      <c r="EE206" s="23">
        <f t="shared" ca="1" si="348"/>
        <v>60000</v>
      </c>
      <c r="EF206" s="23">
        <f t="shared" ca="1" si="376"/>
        <v>168000</v>
      </c>
      <c r="EG206" s="23">
        <f t="shared" ca="1" si="377"/>
        <v>84000</v>
      </c>
      <c r="EH206" s="23">
        <f t="shared" ca="1" si="357"/>
        <v>60000</v>
      </c>
      <c r="EI206" s="23">
        <f t="shared" ca="1" si="358"/>
        <v>30000</v>
      </c>
      <c r="EJ206" s="23">
        <f t="shared" ca="1" si="372"/>
        <v>60000</v>
      </c>
      <c r="EK206" s="23">
        <f t="shared" ca="1" si="373"/>
        <v>30000</v>
      </c>
      <c r="EL206" s="23">
        <f t="shared" ca="1" si="382"/>
        <v>120000</v>
      </c>
      <c r="EM206" s="23">
        <f t="shared" ca="1" si="383"/>
        <v>60000</v>
      </c>
      <c r="EN206" s="228">
        <f t="shared" ca="1" si="402"/>
        <v>39600</v>
      </c>
      <c r="EO206" s="93">
        <f t="shared" ca="1" si="403"/>
        <v>489600</v>
      </c>
      <c r="EP206" s="93">
        <f t="shared" ca="1" si="404"/>
        <v>921600</v>
      </c>
    </row>
    <row r="207" spans="1:146" x14ac:dyDescent="0.2">
      <c r="A207" s="172">
        <f ca="1">VLOOKUP($D207,Curves!$A$2:$I$1700,9)</f>
        <v>6.2738420106074E-2</v>
      </c>
      <c r="B207" s="86">
        <f t="shared" ca="1" si="387"/>
        <v>0.359735230396238</v>
      </c>
      <c r="C207" s="86">
        <f t="shared" si="388"/>
        <v>31</v>
      </c>
      <c r="D207" s="139">
        <v>42948</v>
      </c>
      <c r="E207" s="173">
        <f ca="1">VLOOKUP($D207,Curves!$A$2:$H$1700,2)*$B207</f>
        <v>1.7483132197257167</v>
      </c>
      <c r="F207" s="172">
        <f ca="1">VLOOKUP($D207,Curves!$A$2:$H$1700,3)*$B207</f>
        <v>0.1061218929668902</v>
      </c>
      <c r="G207" s="172">
        <f ca="1">VLOOKUP($D207,Curves!$A$2:$H$1700,7)*$B207</f>
        <v>-6.8349693775285228E-2</v>
      </c>
      <c r="H207" s="172">
        <f ca="1">VLOOKUP($D207,Curves!$A$2:$H$1700,5)*$B207</f>
        <v>0</v>
      </c>
      <c r="I207" s="172">
        <f ca="1">VLOOKUP($D207,Curves!$A$2:$H$1700,4)*$B207</f>
        <v>0</v>
      </c>
      <c r="J207" s="174">
        <f ca="1">VLOOKUP($D207,Curves!$A$2:$H$1700,8)*$B207</f>
        <v>0</v>
      </c>
      <c r="K207" s="172">
        <f t="shared" ca="1" si="389"/>
        <v>15.112349147942876</v>
      </c>
      <c r="L207" s="140">
        <f ca="1">VLOOKUP($D207,Curves!$N$2:$T$2600,2)*$B207</f>
        <v>25.236793406171603</v>
      </c>
      <c r="M207" s="141">
        <f ca="1">VLOOKUP($D207,Curves!$N$2:$T$2600,3)*$B207</f>
        <v>12.618396703085802</v>
      </c>
      <c r="N207" s="181">
        <f t="shared" ca="1" si="390"/>
        <v>1</v>
      </c>
      <c r="O207" s="182">
        <f t="shared" ca="1" si="391"/>
        <v>0</v>
      </c>
      <c r="P207" s="173">
        <f t="shared" ca="1" si="386"/>
        <v>15.112349147942876</v>
      </c>
      <c r="Q207" s="140">
        <f ca="1">VLOOKUP($D207,Curves!$N$2:$T$2600,4)*$B207</f>
        <v>25.236793406171603</v>
      </c>
      <c r="R207" s="141">
        <f ca="1">VLOOKUP($D207,Curves!$N$2:$T$2600,5)*$B207</f>
        <v>12.618396703085802</v>
      </c>
      <c r="S207" s="181">
        <f t="shared" ca="1" si="392"/>
        <v>1</v>
      </c>
      <c r="T207" s="182">
        <f t="shared" ca="1" si="393"/>
        <v>0</v>
      </c>
      <c r="U207" s="151">
        <f t="shared" ca="1" si="394"/>
        <v>14.599726444628237</v>
      </c>
      <c r="V207" s="151">
        <f t="shared" ca="1" si="395"/>
        <v>15.112349147942876</v>
      </c>
      <c r="W207" s="151">
        <f t="shared" ca="1" si="396"/>
        <v>15.112349147942876</v>
      </c>
      <c r="X207" s="343">
        <f ca="1">VLOOKUP($D207,[2]CurveFetch!$D$8:$S$13000,16,0)*$B207</f>
        <v>25.236793406171603</v>
      </c>
      <c r="Y207" s="141">
        <f ca="1">VLOOKUP($D207,Curves!$N$2:$T$2600,7)*$B207</f>
        <v>12.618396703085802</v>
      </c>
      <c r="Z207" s="200">
        <f t="shared" ca="1" si="397"/>
        <v>1</v>
      </c>
      <c r="AA207" s="181">
        <f t="shared" ca="1" si="398"/>
        <v>0</v>
      </c>
      <c r="AB207" s="181">
        <f t="shared" ca="1" si="399"/>
        <v>1</v>
      </c>
      <c r="AC207" s="181">
        <f t="shared" ca="1" si="399"/>
        <v>1</v>
      </c>
      <c r="AD207" s="181">
        <f t="shared" ca="1" si="400"/>
        <v>1</v>
      </c>
      <c r="AE207" s="182">
        <f t="shared" ca="1" si="401"/>
        <v>0</v>
      </c>
      <c r="AF207" s="23">
        <f t="shared" ca="1" si="427"/>
        <v>5880</v>
      </c>
      <c r="AG207" s="23">
        <f t="shared" ca="1" si="428"/>
        <v>0</v>
      </c>
      <c r="AH207" s="23">
        <f t="shared" ca="1" si="319"/>
        <v>48000</v>
      </c>
      <c r="AI207" s="23">
        <f t="shared" ca="1" si="320"/>
        <v>0</v>
      </c>
      <c r="AJ207" s="23">
        <f t="shared" ca="1" si="331"/>
        <v>54000</v>
      </c>
      <c r="AK207" s="23">
        <f t="shared" ca="1" si="332"/>
        <v>0</v>
      </c>
      <c r="AL207" s="23">
        <f t="shared" ca="1" si="341"/>
        <v>60000</v>
      </c>
      <c r="AM207" s="23">
        <f t="shared" ca="1" si="342"/>
        <v>0</v>
      </c>
      <c r="AN207" s="23">
        <f t="shared" ca="1" si="349"/>
        <v>60000</v>
      </c>
      <c r="AO207" s="23">
        <f t="shared" ca="1" si="350"/>
        <v>0</v>
      </c>
      <c r="AP207" s="23">
        <f t="shared" ca="1" si="343"/>
        <v>86400</v>
      </c>
      <c r="AQ207" s="23">
        <f t="shared" ca="1" si="344"/>
        <v>0</v>
      </c>
      <c r="AR207" s="23">
        <f t="shared" ca="1" si="353"/>
        <v>61200</v>
      </c>
      <c r="AS207" s="23">
        <f t="shared" ca="1" si="354"/>
        <v>0</v>
      </c>
      <c r="AT207" s="23">
        <f t="shared" ca="1" si="374"/>
        <v>132000</v>
      </c>
      <c r="AU207" s="23">
        <f t="shared" ca="1" si="375"/>
        <v>0</v>
      </c>
      <c r="AV207" s="228">
        <f t="shared" ca="1" si="405"/>
        <v>152280</v>
      </c>
      <c r="AW207" s="26">
        <f t="shared" ca="1" si="406"/>
        <v>447480</v>
      </c>
      <c r="AX207" s="228">
        <f t="shared" ca="1" si="407"/>
        <v>507480</v>
      </c>
      <c r="AY207" s="23">
        <f t="shared" ca="1" si="421"/>
        <v>62400</v>
      </c>
      <c r="AZ207" s="23">
        <f t="shared" ca="1" si="422"/>
        <v>0</v>
      </c>
      <c r="BA207" s="23">
        <f t="shared" ca="1" si="429"/>
        <v>60000</v>
      </c>
      <c r="BB207" s="23">
        <f t="shared" ca="1" si="430"/>
        <v>0</v>
      </c>
      <c r="BC207" s="23">
        <f t="shared" ca="1" si="423"/>
        <v>10560</v>
      </c>
      <c r="BD207" s="23">
        <f t="shared" ca="1" si="424"/>
        <v>0</v>
      </c>
      <c r="BE207" s="23">
        <f t="shared" ref="BE207:BE270" ca="1" si="431">$BE$7*$J$2*$J$5*$S207</f>
        <v>6120</v>
      </c>
      <c r="BF207" s="23">
        <f t="shared" ref="BF207:BF270" ca="1" si="432">$BE$7*$J$3*$J$5*$T207</f>
        <v>0</v>
      </c>
      <c r="BG207" s="23">
        <f t="shared" ca="1" si="311"/>
        <v>20400</v>
      </c>
      <c r="BH207" s="23">
        <f t="shared" ca="1" si="312"/>
        <v>0</v>
      </c>
      <c r="BI207" s="23">
        <f t="shared" ca="1" si="327"/>
        <v>105600</v>
      </c>
      <c r="BJ207" s="23">
        <f t="shared" ca="1" si="328"/>
        <v>0</v>
      </c>
      <c r="BK207" s="23">
        <f t="shared" ca="1" si="329"/>
        <v>127200</v>
      </c>
      <c r="BL207" s="23">
        <f t="shared" ca="1" si="330"/>
        <v>0</v>
      </c>
      <c r="BM207" s="23">
        <f t="shared" ca="1" si="333"/>
        <v>60000</v>
      </c>
      <c r="BN207" s="23">
        <f t="shared" ca="1" si="334"/>
        <v>0</v>
      </c>
      <c r="BO207" s="23">
        <f t="shared" ca="1" si="351"/>
        <v>63600</v>
      </c>
      <c r="BP207" s="23">
        <f t="shared" ca="1" si="352"/>
        <v>0</v>
      </c>
      <c r="BQ207" s="23">
        <f t="shared" ca="1" si="362"/>
        <v>62400</v>
      </c>
      <c r="BR207" s="23">
        <f t="shared" ca="1" si="363"/>
        <v>0</v>
      </c>
      <c r="BS207" s="23">
        <f t="shared" ca="1" si="378"/>
        <v>132000</v>
      </c>
      <c r="BT207" s="23">
        <f t="shared" ca="1" si="379"/>
        <v>0</v>
      </c>
      <c r="BU207" s="23">
        <f t="shared" ca="1" si="380"/>
        <v>120000</v>
      </c>
      <c r="BV207" s="23">
        <f t="shared" ca="1" si="381"/>
        <v>0</v>
      </c>
      <c r="BW207" s="389">
        <f t="shared" ca="1" si="408"/>
        <v>371880</v>
      </c>
      <c r="BX207" s="224">
        <f t="shared" ca="1" si="409"/>
        <v>623880</v>
      </c>
      <c r="BY207" s="93">
        <f t="shared" ca="1" si="410"/>
        <v>830280</v>
      </c>
      <c r="BZ207" s="23">
        <f t="shared" ca="1" si="309"/>
        <v>125760</v>
      </c>
      <c r="CA207" s="23">
        <f t="shared" ca="1" si="310"/>
        <v>0</v>
      </c>
      <c r="CB207" s="23">
        <f t="shared" ca="1" si="335"/>
        <v>115200</v>
      </c>
      <c r="CC207" s="23">
        <f t="shared" ca="1" si="336"/>
        <v>0</v>
      </c>
      <c r="CD207" s="23">
        <f t="shared" ca="1" si="366"/>
        <v>120000</v>
      </c>
      <c r="CE207" s="23">
        <f t="shared" ca="1" si="367"/>
        <v>0</v>
      </c>
      <c r="CF207" s="228">
        <f t="shared" ca="1" si="411"/>
        <v>125760</v>
      </c>
      <c r="CG207" s="224">
        <f t="shared" ca="1" si="412"/>
        <v>240960</v>
      </c>
      <c r="CH207" s="228">
        <f t="shared" ca="1" si="413"/>
        <v>360960</v>
      </c>
      <c r="CI207" s="23">
        <f t="shared" ca="1" si="414"/>
        <v>65400</v>
      </c>
      <c r="CJ207" s="23">
        <f t="shared" ca="1" si="415"/>
        <v>32700</v>
      </c>
      <c r="CK207" s="23">
        <f t="shared" ca="1" si="419"/>
        <v>62400</v>
      </c>
      <c r="CL207" s="23">
        <f t="shared" ca="1" si="420"/>
        <v>31200</v>
      </c>
      <c r="CM207" s="23">
        <f t="shared" ca="1" si="425"/>
        <v>60000</v>
      </c>
      <c r="CN207" s="23">
        <f t="shared" ca="1" si="426"/>
        <v>30000</v>
      </c>
      <c r="CO207" s="23">
        <f t="shared" ref="CO207:CO270" ca="1" si="433">$CO$7*$J$2*$J$5*$AB207</f>
        <v>8400</v>
      </c>
      <c r="CP207" s="23">
        <f t="shared" ref="CP207:CP270" ca="1" si="434">$CO$7*$J$3*$J$5*$AC207</f>
        <v>4200</v>
      </c>
      <c r="CQ207" s="23">
        <f t="shared" ca="1" si="313"/>
        <v>27000</v>
      </c>
      <c r="CR207" s="23">
        <f t="shared" ca="1" si="314"/>
        <v>13500</v>
      </c>
      <c r="CS207" s="23">
        <f t="shared" ca="1" si="315"/>
        <v>15600</v>
      </c>
      <c r="CT207" s="23">
        <f t="shared" ca="1" si="316"/>
        <v>7800</v>
      </c>
      <c r="CU207" s="23">
        <f t="shared" ca="1" si="321"/>
        <v>42000</v>
      </c>
      <c r="CV207" s="23">
        <f t="shared" ca="1" si="322"/>
        <v>21000</v>
      </c>
      <c r="CW207" s="23">
        <f t="shared" ca="1" si="360"/>
        <v>63600</v>
      </c>
      <c r="CX207" s="23">
        <f t="shared" ca="1" si="361"/>
        <v>31800</v>
      </c>
      <c r="CY207" s="23">
        <f t="shared" ca="1" si="323"/>
        <v>72000</v>
      </c>
      <c r="CZ207" s="23">
        <f t="shared" ca="1" si="324"/>
        <v>36000</v>
      </c>
      <c r="DA207" s="23">
        <f t="shared" ca="1" si="337"/>
        <v>99000</v>
      </c>
      <c r="DB207" s="23">
        <f t="shared" ca="1" si="338"/>
        <v>49500</v>
      </c>
      <c r="DC207" s="23"/>
      <c r="DD207" s="23"/>
      <c r="DE207" s="23">
        <f t="shared" ca="1" si="339"/>
        <v>240000</v>
      </c>
      <c r="DF207" s="23">
        <f t="shared" ca="1" si="340"/>
        <v>120000</v>
      </c>
      <c r="DG207" s="23">
        <f t="shared" ca="1" si="345"/>
        <v>120000</v>
      </c>
      <c r="DH207" s="23">
        <f t="shared" ca="1" si="346"/>
        <v>60000</v>
      </c>
      <c r="DI207" s="23">
        <f t="shared" ca="1" si="355"/>
        <v>127200</v>
      </c>
      <c r="DJ207" s="23">
        <f t="shared" ca="1" si="356"/>
        <v>63600</v>
      </c>
      <c r="DK207" s="23">
        <f t="shared" ca="1" si="364"/>
        <v>63600</v>
      </c>
      <c r="DL207" s="23">
        <f t="shared" ca="1" si="365"/>
        <v>31800</v>
      </c>
      <c r="DM207" s="23">
        <f t="shared" ca="1" si="368"/>
        <v>150000</v>
      </c>
      <c r="DN207" s="23">
        <f t="shared" ca="1" si="369"/>
        <v>75000</v>
      </c>
      <c r="DO207" s="23">
        <f t="shared" ca="1" si="370"/>
        <v>66000</v>
      </c>
      <c r="DP207" s="23">
        <f t="shared" ca="1" si="371"/>
        <v>33000</v>
      </c>
      <c r="DQ207" s="23">
        <f t="shared" ca="1" si="384"/>
        <v>129600</v>
      </c>
      <c r="DR207" s="23">
        <f t="shared" ca="1" si="385"/>
        <v>64800</v>
      </c>
      <c r="DS207" s="228">
        <f t="shared" ca="1" si="416"/>
        <v>610200</v>
      </c>
      <c r="DT207" s="93">
        <f t="shared" ca="1" si="417"/>
        <v>1450800</v>
      </c>
      <c r="DU207" s="228">
        <f t="shared" ca="1" si="418"/>
        <v>2117700</v>
      </c>
      <c r="DZ207" s="23">
        <f t="shared" ca="1" si="317"/>
        <v>60000</v>
      </c>
      <c r="EA207" s="23">
        <f t="shared" ca="1" si="318"/>
        <v>30000</v>
      </c>
      <c r="EB207" s="23">
        <f t="shared" ca="1" si="325"/>
        <v>26400</v>
      </c>
      <c r="EC207" s="23">
        <f t="shared" ca="1" si="326"/>
        <v>13200</v>
      </c>
      <c r="ED207" s="23">
        <f t="shared" ca="1" si="347"/>
        <v>120000</v>
      </c>
      <c r="EE207" s="23">
        <f t="shared" ca="1" si="348"/>
        <v>60000</v>
      </c>
      <c r="EF207" s="23">
        <f t="shared" ca="1" si="376"/>
        <v>168000</v>
      </c>
      <c r="EG207" s="23">
        <f t="shared" ca="1" si="377"/>
        <v>84000</v>
      </c>
      <c r="EH207" s="23">
        <f t="shared" ca="1" si="357"/>
        <v>60000</v>
      </c>
      <c r="EI207" s="23">
        <f t="shared" ca="1" si="358"/>
        <v>30000</v>
      </c>
      <c r="EJ207" s="23">
        <f t="shared" ca="1" si="372"/>
        <v>60000</v>
      </c>
      <c r="EK207" s="23">
        <f t="shared" ca="1" si="373"/>
        <v>30000</v>
      </c>
      <c r="EL207" s="23">
        <f t="shared" ca="1" si="382"/>
        <v>120000</v>
      </c>
      <c r="EM207" s="23">
        <f t="shared" ca="1" si="383"/>
        <v>60000</v>
      </c>
      <c r="EN207" s="228">
        <f t="shared" ca="1" si="402"/>
        <v>39600</v>
      </c>
      <c r="EO207" s="93">
        <f t="shared" ca="1" si="403"/>
        <v>489600</v>
      </c>
      <c r="EP207" s="93">
        <f t="shared" ca="1" si="404"/>
        <v>921600</v>
      </c>
    </row>
    <row r="208" spans="1:146" x14ac:dyDescent="0.2">
      <c r="A208" s="172">
        <f ca="1">VLOOKUP($D208,Curves!$A$2:$I$1700,9)</f>
        <v>6.2765074891024994E-2</v>
      </c>
      <c r="B208" s="86">
        <f t="shared" ca="1" si="387"/>
        <v>0.35770025580754478</v>
      </c>
      <c r="C208" s="86">
        <f t="shared" si="388"/>
        <v>30</v>
      </c>
      <c r="D208" s="139">
        <v>42979</v>
      </c>
      <c r="E208" s="173">
        <f ca="1">VLOOKUP($D208,Curves!$A$2:$H$1700,2)*$B208</f>
        <v>1.7459349485966262</v>
      </c>
      <c r="F208" s="172">
        <f ca="1">VLOOKUP($D208,Curves!$A$2:$H$1700,3)*$B208</f>
        <v>0.1055215754632257</v>
      </c>
      <c r="G208" s="172">
        <f ca="1">VLOOKUP($D208,Curves!$A$2:$H$1700,7)*$B208</f>
        <v>-6.796304860343351E-2</v>
      </c>
      <c r="H208" s="172">
        <f ca="1">VLOOKUP($D208,Curves!$A$2:$H$1700,5)*$B208</f>
        <v>0</v>
      </c>
      <c r="I208" s="172">
        <f ca="1">VLOOKUP($D208,Curves!$A$2:$H$1700,4)*$B208</f>
        <v>0</v>
      </c>
      <c r="J208" s="174">
        <f ca="1">VLOOKUP($D208,Curves!$A$2:$H$1700,8)*$B208</f>
        <v>0</v>
      </c>
      <c r="K208" s="172">
        <f t="shared" ca="1" si="389"/>
        <v>15.094512114474696</v>
      </c>
      <c r="L208" s="140">
        <f ca="1">VLOOKUP($D208,Curves!$N$2:$T$2600,2)*$B208</f>
        <v>17.940027089720438</v>
      </c>
      <c r="M208" s="141">
        <f ca="1">VLOOKUP($D208,Curves!$N$2:$T$2600,3)*$B208</f>
        <v>8.970013544860219</v>
      </c>
      <c r="N208" s="181">
        <f t="shared" ca="1" si="390"/>
        <v>1</v>
      </c>
      <c r="O208" s="182">
        <f t="shared" ca="1" si="391"/>
        <v>0</v>
      </c>
      <c r="P208" s="173">
        <f t="shared" ca="1" si="386"/>
        <v>15.094512114474696</v>
      </c>
      <c r="Q208" s="140">
        <f ca="1">VLOOKUP($D208,Curves!$N$2:$T$2600,4)*$B208</f>
        <v>17.940027089720438</v>
      </c>
      <c r="R208" s="141">
        <f ca="1">VLOOKUP($D208,Curves!$N$2:$T$2600,5)*$B208</f>
        <v>8.970013544860219</v>
      </c>
      <c r="S208" s="181">
        <f t="shared" ca="1" si="392"/>
        <v>1</v>
      </c>
      <c r="T208" s="182">
        <f t="shared" ca="1" si="393"/>
        <v>0</v>
      </c>
      <c r="U208" s="151">
        <f t="shared" ca="1" si="394"/>
        <v>14.584789249948946</v>
      </c>
      <c r="V208" s="151">
        <f t="shared" ca="1" si="395"/>
        <v>15.094512114474696</v>
      </c>
      <c r="W208" s="151">
        <f t="shared" ca="1" si="396"/>
        <v>15.094512114474696</v>
      </c>
      <c r="X208" s="343">
        <f ca="1">VLOOKUP($D208,[2]CurveFetch!$D$8:$S$13000,16,0)*$B208</f>
        <v>17.940027089720438</v>
      </c>
      <c r="Y208" s="141">
        <f ca="1">VLOOKUP($D208,Curves!$N$2:$T$2600,7)*$B208</f>
        <v>8.970013544860219</v>
      </c>
      <c r="Z208" s="200">
        <f t="shared" ca="1" si="397"/>
        <v>1</v>
      </c>
      <c r="AA208" s="181">
        <f t="shared" ca="1" si="398"/>
        <v>0</v>
      </c>
      <c r="AB208" s="181">
        <f t="shared" ca="1" si="399"/>
        <v>1</v>
      </c>
      <c r="AC208" s="181">
        <f t="shared" ca="1" si="399"/>
        <v>1</v>
      </c>
      <c r="AD208" s="181">
        <f t="shared" ca="1" si="400"/>
        <v>1</v>
      </c>
      <c r="AE208" s="182">
        <f t="shared" ca="1" si="401"/>
        <v>0</v>
      </c>
      <c r="AF208" s="23">
        <f t="shared" ca="1" si="427"/>
        <v>5880</v>
      </c>
      <c r="AG208" s="23">
        <f t="shared" ca="1" si="428"/>
        <v>0</v>
      </c>
      <c r="AH208" s="23">
        <f t="shared" ca="1" si="319"/>
        <v>48000</v>
      </c>
      <c r="AI208" s="23">
        <f t="shared" ca="1" si="320"/>
        <v>0</v>
      </c>
      <c r="AJ208" s="23">
        <f t="shared" ca="1" si="331"/>
        <v>54000</v>
      </c>
      <c r="AK208" s="23">
        <f t="shared" ca="1" si="332"/>
        <v>0</v>
      </c>
      <c r="AL208" s="23">
        <f t="shared" ca="1" si="341"/>
        <v>60000</v>
      </c>
      <c r="AM208" s="23">
        <f t="shared" ca="1" si="342"/>
        <v>0</v>
      </c>
      <c r="AN208" s="23">
        <f t="shared" ca="1" si="349"/>
        <v>60000</v>
      </c>
      <c r="AO208" s="23">
        <f t="shared" ca="1" si="350"/>
        <v>0</v>
      </c>
      <c r="AP208" s="23">
        <f t="shared" ca="1" si="343"/>
        <v>86400</v>
      </c>
      <c r="AQ208" s="23">
        <f t="shared" ca="1" si="344"/>
        <v>0</v>
      </c>
      <c r="AR208" s="23">
        <f t="shared" ca="1" si="353"/>
        <v>61200</v>
      </c>
      <c r="AS208" s="23">
        <f t="shared" ca="1" si="354"/>
        <v>0</v>
      </c>
      <c r="AT208" s="23">
        <f t="shared" ca="1" si="374"/>
        <v>132000</v>
      </c>
      <c r="AU208" s="23">
        <f t="shared" ca="1" si="375"/>
        <v>0</v>
      </c>
      <c r="AV208" s="228">
        <f t="shared" ca="1" si="405"/>
        <v>152280</v>
      </c>
      <c r="AW208" s="26">
        <f t="shared" ca="1" si="406"/>
        <v>447480</v>
      </c>
      <c r="AX208" s="228">
        <f t="shared" ca="1" si="407"/>
        <v>507480</v>
      </c>
      <c r="AY208" s="23">
        <f t="shared" ca="1" si="421"/>
        <v>62400</v>
      </c>
      <c r="AZ208" s="23">
        <f t="shared" ca="1" si="422"/>
        <v>0</v>
      </c>
      <c r="BA208" s="23">
        <f t="shared" ca="1" si="429"/>
        <v>60000</v>
      </c>
      <c r="BB208" s="23">
        <f t="shared" ca="1" si="430"/>
        <v>0</v>
      </c>
      <c r="BC208" s="23">
        <f t="shared" ca="1" si="423"/>
        <v>10560</v>
      </c>
      <c r="BD208" s="23">
        <f t="shared" ca="1" si="424"/>
        <v>0</v>
      </c>
      <c r="BE208" s="23">
        <f t="shared" ca="1" si="431"/>
        <v>6120</v>
      </c>
      <c r="BF208" s="23">
        <f t="shared" ca="1" si="432"/>
        <v>0</v>
      </c>
      <c r="BG208" s="23">
        <f t="shared" ca="1" si="311"/>
        <v>20400</v>
      </c>
      <c r="BH208" s="23">
        <f t="shared" ca="1" si="312"/>
        <v>0</v>
      </c>
      <c r="BI208" s="23">
        <f t="shared" ca="1" si="327"/>
        <v>105600</v>
      </c>
      <c r="BJ208" s="23">
        <f t="shared" ca="1" si="328"/>
        <v>0</v>
      </c>
      <c r="BK208" s="23">
        <f t="shared" ca="1" si="329"/>
        <v>127200</v>
      </c>
      <c r="BL208" s="23">
        <f t="shared" ca="1" si="330"/>
        <v>0</v>
      </c>
      <c r="BM208" s="23">
        <f t="shared" ca="1" si="333"/>
        <v>60000</v>
      </c>
      <c r="BN208" s="23">
        <f t="shared" ca="1" si="334"/>
        <v>0</v>
      </c>
      <c r="BO208" s="23">
        <f t="shared" ca="1" si="351"/>
        <v>63600</v>
      </c>
      <c r="BP208" s="23">
        <f t="shared" ca="1" si="352"/>
        <v>0</v>
      </c>
      <c r="BQ208" s="23">
        <f t="shared" ca="1" si="362"/>
        <v>62400</v>
      </c>
      <c r="BR208" s="23">
        <f t="shared" ca="1" si="363"/>
        <v>0</v>
      </c>
      <c r="BS208" s="23">
        <f t="shared" ca="1" si="378"/>
        <v>132000</v>
      </c>
      <c r="BT208" s="23">
        <f t="shared" ca="1" si="379"/>
        <v>0</v>
      </c>
      <c r="BU208" s="23">
        <f t="shared" ca="1" si="380"/>
        <v>120000</v>
      </c>
      <c r="BV208" s="23">
        <f t="shared" ca="1" si="381"/>
        <v>0</v>
      </c>
      <c r="BW208" s="389">
        <f t="shared" ca="1" si="408"/>
        <v>371880</v>
      </c>
      <c r="BX208" s="224">
        <f t="shared" ca="1" si="409"/>
        <v>623880</v>
      </c>
      <c r="BY208" s="93">
        <f t="shared" ca="1" si="410"/>
        <v>830280</v>
      </c>
      <c r="BZ208" s="23">
        <f t="shared" ref="BZ208:BZ271" ca="1" si="435">$BZ$7*$J$2*$J$5*$N208</f>
        <v>125760</v>
      </c>
      <c r="CA208" s="23">
        <f t="shared" ref="CA208:CA271" ca="1" si="436">$BZ$7*$J$3*$J$5*$O208</f>
        <v>0</v>
      </c>
      <c r="CB208" s="23">
        <f t="shared" ca="1" si="335"/>
        <v>115200</v>
      </c>
      <c r="CC208" s="23">
        <f t="shared" ca="1" si="336"/>
        <v>0</v>
      </c>
      <c r="CD208" s="23">
        <f t="shared" ca="1" si="366"/>
        <v>120000</v>
      </c>
      <c r="CE208" s="23">
        <f t="shared" ca="1" si="367"/>
        <v>0</v>
      </c>
      <c r="CF208" s="228">
        <f t="shared" ca="1" si="411"/>
        <v>125760</v>
      </c>
      <c r="CG208" s="224">
        <f t="shared" ca="1" si="412"/>
        <v>240960</v>
      </c>
      <c r="CH208" s="228">
        <f t="shared" ca="1" si="413"/>
        <v>360960</v>
      </c>
      <c r="CI208" s="23">
        <f t="shared" ca="1" si="414"/>
        <v>65400</v>
      </c>
      <c r="CJ208" s="23">
        <f t="shared" ca="1" si="415"/>
        <v>32700</v>
      </c>
      <c r="CK208" s="23">
        <f t="shared" ca="1" si="419"/>
        <v>62400</v>
      </c>
      <c r="CL208" s="23">
        <f t="shared" ca="1" si="420"/>
        <v>31200</v>
      </c>
      <c r="CM208" s="23">
        <f t="shared" ca="1" si="425"/>
        <v>60000</v>
      </c>
      <c r="CN208" s="23">
        <f t="shared" ca="1" si="426"/>
        <v>30000</v>
      </c>
      <c r="CO208" s="23">
        <f t="shared" ca="1" si="433"/>
        <v>8400</v>
      </c>
      <c r="CP208" s="23">
        <f t="shared" ca="1" si="434"/>
        <v>4200</v>
      </c>
      <c r="CQ208" s="23">
        <f t="shared" ca="1" si="313"/>
        <v>27000</v>
      </c>
      <c r="CR208" s="23">
        <f t="shared" ca="1" si="314"/>
        <v>13500</v>
      </c>
      <c r="CS208" s="23">
        <f t="shared" ca="1" si="315"/>
        <v>15600</v>
      </c>
      <c r="CT208" s="23">
        <f t="shared" ca="1" si="316"/>
        <v>7800</v>
      </c>
      <c r="CU208" s="23">
        <f t="shared" ca="1" si="321"/>
        <v>42000</v>
      </c>
      <c r="CV208" s="23">
        <f t="shared" ca="1" si="322"/>
        <v>21000</v>
      </c>
      <c r="CW208" s="23">
        <f t="shared" ca="1" si="360"/>
        <v>63600</v>
      </c>
      <c r="CX208" s="23">
        <f t="shared" ca="1" si="361"/>
        <v>31800</v>
      </c>
      <c r="CY208" s="23">
        <f t="shared" ca="1" si="323"/>
        <v>72000</v>
      </c>
      <c r="CZ208" s="23">
        <f t="shared" ca="1" si="324"/>
        <v>36000</v>
      </c>
      <c r="DA208" s="23">
        <f t="shared" ca="1" si="337"/>
        <v>99000</v>
      </c>
      <c r="DB208" s="23">
        <f t="shared" ca="1" si="338"/>
        <v>49500</v>
      </c>
      <c r="DC208" s="23"/>
      <c r="DD208" s="23"/>
      <c r="DE208" s="23">
        <f t="shared" ca="1" si="339"/>
        <v>240000</v>
      </c>
      <c r="DF208" s="23">
        <f t="shared" ca="1" si="340"/>
        <v>120000</v>
      </c>
      <c r="DG208" s="23">
        <f t="shared" ca="1" si="345"/>
        <v>120000</v>
      </c>
      <c r="DH208" s="23">
        <f t="shared" ca="1" si="346"/>
        <v>60000</v>
      </c>
      <c r="DI208" s="23">
        <f t="shared" ca="1" si="355"/>
        <v>127200</v>
      </c>
      <c r="DJ208" s="23">
        <f t="shared" ca="1" si="356"/>
        <v>63600</v>
      </c>
      <c r="DK208" s="23">
        <f t="shared" ca="1" si="364"/>
        <v>63600</v>
      </c>
      <c r="DL208" s="23">
        <f t="shared" ca="1" si="365"/>
        <v>31800</v>
      </c>
      <c r="DM208" s="23">
        <f t="shared" ca="1" si="368"/>
        <v>150000</v>
      </c>
      <c r="DN208" s="23">
        <f t="shared" ca="1" si="369"/>
        <v>75000</v>
      </c>
      <c r="DO208" s="23">
        <f t="shared" ca="1" si="370"/>
        <v>66000</v>
      </c>
      <c r="DP208" s="23">
        <f t="shared" ca="1" si="371"/>
        <v>33000</v>
      </c>
      <c r="DQ208" s="23">
        <f t="shared" ca="1" si="384"/>
        <v>129600</v>
      </c>
      <c r="DR208" s="23">
        <f t="shared" ca="1" si="385"/>
        <v>64800</v>
      </c>
      <c r="DS208" s="228">
        <f t="shared" ca="1" si="416"/>
        <v>610200</v>
      </c>
      <c r="DT208" s="93">
        <f t="shared" ca="1" si="417"/>
        <v>1450800</v>
      </c>
      <c r="DU208" s="228">
        <f t="shared" ca="1" si="418"/>
        <v>2117700</v>
      </c>
      <c r="DZ208" s="23">
        <f t="shared" ca="1" si="317"/>
        <v>60000</v>
      </c>
      <c r="EA208" s="23">
        <f t="shared" ca="1" si="318"/>
        <v>30000</v>
      </c>
      <c r="EB208" s="23">
        <f t="shared" ca="1" si="325"/>
        <v>26400</v>
      </c>
      <c r="EC208" s="23">
        <f t="shared" ca="1" si="326"/>
        <v>13200</v>
      </c>
      <c r="ED208" s="23">
        <f t="shared" ca="1" si="347"/>
        <v>120000</v>
      </c>
      <c r="EE208" s="23">
        <f t="shared" ca="1" si="348"/>
        <v>60000</v>
      </c>
      <c r="EF208" s="23">
        <f t="shared" ca="1" si="376"/>
        <v>168000</v>
      </c>
      <c r="EG208" s="23">
        <f t="shared" ca="1" si="377"/>
        <v>84000</v>
      </c>
      <c r="EH208" s="23">
        <f t="shared" ca="1" si="357"/>
        <v>60000</v>
      </c>
      <c r="EI208" s="23">
        <f t="shared" ca="1" si="358"/>
        <v>30000</v>
      </c>
      <c r="EJ208" s="23">
        <f t="shared" ca="1" si="372"/>
        <v>60000</v>
      </c>
      <c r="EK208" s="23">
        <f t="shared" ca="1" si="373"/>
        <v>30000</v>
      </c>
      <c r="EL208" s="23">
        <f t="shared" ca="1" si="382"/>
        <v>120000</v>
      </c>
      <c r="EM208" s="23">
        <f t="shared" ca="1" si="383"/>
        <v>60000</v>
      </c>
      <c r="EN208" s="228">
        <f t="shared" ca="1" si="402"/>
        <v>39600</v>
      </c>
      <c r="EO208" s="93">
        <f t="shared" ca="1" si="403"/>
        <v>489600</v>
      </c>
      <c r="EP208" s="93">
        <f t="shared" ca="1" si="404"/>
        <v>921600</v>
      </c>
    </row>
    <row r="209" spans="1:146" x14ac:dyDescent="0.2">
      <c r="A209" s="172">
        <f ca="1">VLOOKUP($D209,Curves!$A$2:$I$1700,9)</f>
        <v>6.2790869844427E-2</v>
      </c>
      <c r="B209" s="86">
        <f t="shared" ca="1" si="387"/>
        <v>0.35574040277051866</v>
      </c>
      <c r="C209" s="86">
        <f t="shared" si="388"/>
        <v>31</v>
      </c>
      <c r="D209" s="139">
        <v>43009</v>
      </c>
      <c r="E209" s="173">
        <f ca="1">VLOOKUP($D209,Curves!$A$2:$H$1700,2)*$B209</f>
        <v>1.747041118006017</v>
      </c>
      <c r="F209" s="172">
        <f ca="1">VLOOKUP($D209,Curves!$A$2:$H$1700,3)*$B209</f>
        <v>0.104943418817303</v>
      </c>
      <c r="G209" s="172">
        <f ca="1">VLOOKUP($D209,Curves!$A$2:$H$1700,7)*$B209</f>
        <v>-6.7590676526398552E-2</v>
      </c>
      <c r="H209" s="172">
        <f ca="1">VLOOKUP($D209,Curves!$A$2:$H$1700,5)*$B209</f>
        <v>0</v>
      </c>
      <c r="I209" s="172">
        <f ca="1">VLOOKUP($D209,Curves!$A$2:$H$1700,4)*$B209</f>
        <v>0</v>
      </c>
      <c r="J209" s="174">
        <f ca="1">VLOOKUP($D209,Curves!$A$2:$H$1700,8)*$B209</f>
        <v>0</v>
      </c>
      <c r="K209" s="172">
        <f t="shared" ca="1" si="389"/>
        <v>15.102808385045128</v>
      </c>
      <c r="L209" s="140">
        <f ca="1">VLOOKUP($D209,Curves!$N$2:$T$2600,2)*$B209</f>
        <v>24.26007250733829</v>
      </c>
      <c r="M209" s="141">
        <f ca="1">VLOOKUP($D209,Curves!$N$2:$T$2600,3)*$B209</f>
        <v>12.130036253669145</v>
      </c>
      <c r="N209" s="181">
        <f t="shared" ca="1" si="390"/>
        <v>1</v>
      </c>
      <c r="O209" s="182">
        <f t="shared" ca="1" si="391"/>
        <v>0</v>
      </c>
      <c r="P209" s="173">
        <f t="shared" ca="1" si="386"/>
        <v>15.102808385045128</v>
      </c>
      <c r="Q209" s="140">
        <f ca="1">VLOOKUP($D209,Curves!$N$2:$T$2600,4)*$B209</f>
        <v>24.26007250733829</v>
      </c>
      <c r="R209" s="141">
        <f ca="1">VLOOKUP($D209,Curves!$N$2:$T$2600,5)*$B209</f>
        <v>12.130036253669145</v>
      </c>
      <c r="S209" s="181">
        <f t="shared" ca="1" si="392"/>
        <v>1</v>
      </c>
      <c r="T209" s="182">
        <f t="shared" ca="1" si="393"/>
        <v>0</v>
      </c>
      <c r="U209" s="151">
        <f t="shared" ca="1" si="394"/>
        <v>14.595878311097138</v>
      </c>
      <c r="V209" s="151">
        <f t="shared" ca="1" si="395"/>
        <v>15.102808385045128</v>
      </c>
      <c r="W209" s="151">
        <f t="shared" ca="1" si="396"/>
        <v>15.102808385045128</v>
      </c>
      <c r="X209" s="343">
        <f ca="1">VLOOKUP($D209,[2]CurveFetch!$D$8:$S$13000,16,0)*$B209</f>
        <v>24.26007250733829</v>
      </c>
      <c r="Y209" s="141">
        <f ca="1">VLOOKUP($D209,Curves!$N$2:$T$2600,7)*$B209</f>
        <v>12.130036253669145</v>
      </c>
      <c r="Z209" s="200">
        <f t="shared" ca="1" si="397"/>
        <v>1</v>
      </c>
      <c r="AA209" s="181">
        <f t="shared" ca="1" si="398"/>
        <v>0</v>
      </c>
      <c r="AB209" s="181">
        <f t="shared" ca="1" si="399"/>
        <v>1</v>
      </c>
      <c r="AC209" s="181">
        <f t="shared" ca="1" si="399"/>
        <v>1</v>
      </c>
      <c r="AD209" s="181">
        <f t="shared" ca="1" si="400"/>
        <v>1</v>
      </c>
      <c r="AE209" s="182">
        <f t="shared" ca="1" si="401"/>
        <v>0</v>
      </c>
      <c r="AF209" s="23">
        <f t="shared" ca="1" si="427"/>
        <v>5880</v>
      </c>
      <c r="AG209" s="23">
        <f t="shared" ca="1" si="428"/>
        <v>0</v>
      </c>
      <c r="AH209" s="23">
        <f t="shared" ca="1" si="319"/>
        <v>48000</v>
      </c>
      <c r="AI209" s="23">
        <f t="shared" ca="1" si="320"/>
        <v>0</v>
      </c>
      <c r="AJ209" s="23">
        <f t="shared" ca="1" si="331"/>
        <v>54000</v>
      </c>
      <c r="AK209" s="23">
        <f t="shared" ca="1" si="332"/>
        <v>0</v>
      </c>
      <c r="AL209" s="23">
        <f t="shared" ca="1" si="341"/>
        <v>60000</v>
      </c>
      <c r="AM209" s="23">
        <f t="shared" ca="1" si="342"/>
        <v>0</v>
      </c>
      <c r="AN209" s="23">
        <f t="shared" ca="1" si="349"/>
        <v>60000</v>
      </c>
      <c r="AO209" s="23">
        <f t="shared" ca="1" si="350"/>
        <v>0</v>
      </c>
      <c r="AP209" s="23">
        <f t="shared" ca="1" si="343"/>
        <v>86400</v>
      </c>
      <c r="AQ209" s="23">
        <f t="shared" ca="1" si="344"/>
        <v>0</v>
      </c>
      <c r="AR209" s="23">
        <f t="shared" ca="1" si="353"/>
        <v>61200</v>
      </c>
      <c r="AS209" s="23">
        <f t="shared" ca="1" si="354"/>
        <v>0</v>
      </c>
      <c r="AT209" s="23">
        <f t="shared" ca="1" si="374"/>
        <v>132000</v>
      </c>
      <c r="AU209" s="23">
        <f t="shared" ca="1" si="375"/>
        <v>0</v>
      </c>
      <c r="AV209" s="228">
        <f t="shared" ca="1" si="405"/>
        <v>152280</v>
      </c>
      <c r="AW209" s="26">
        <f t="shared" ca="1" si="406"/>
        <v>447480</v>
      </c>
      <c r="AX209" s="228">
        <f t="shared" ca="1" si="407"/>
        <v>507480</v>
      </c>
      <c r="AY209" s="23">
        <f t="shared" ca="1" si="421"/>
        <v>62400</v>
      </c>
      <c r="AZ209" s="23">
        <f t="shared" ca="1" si="422"/>
        <v>0</v>
      </c>
      <c r="BA209" s="23">
        <f t="shared" ca="1" si="429"/>
        <v>60000</v>
      </c>
      <c r="BB209" s="23">
        <f t="shared" ca="1" si="430"/>
        <v>0</v>
      </c>
      <c r="BC209" s="23">
        <f t="shared" ca="1" si="423"/>
        <v>10560</v>
      </c>
      <c r="BD209" s="23">
        <f t="shared" ca="1" si="424"/>
        <v>0</v>
      </c>
      <c r="BE209" s="23">
        <f t="shared" ca="1" si="431"/>
        <v>6120</v>
      </c>
      <c r="BF209" s="23">
        <f t="shared" ca="1" si="432"/>
        <v>0</v>
      </c>
      <c r="BG209" s="23">
        <f t="shared" ca="1" si="311"/>
        <v>20400</v>
      </c>
      <c r="BH209" s="23">
        <f t="shared" ca="1" si="312"/>
        <v>0</v>
      </c>
      <c r="BI209" s="23">
        <f t="shared" ca="1" si="327"/>
        <v>105600</v>
      </c>
      <c r="BJ209" s="23">
        <f t="shared" ca="1" si="328"/>
        <v>0</v>
      </c>
      <c r="BK209" s="23">
        <f t="shared" ca="1" si="329"/>
        <v>127200</v>
      </c>
      <c r="BL209" s="23">
        <f t="shared" ca="1" si="330"/>
        <v>0</v>
      </c>
      <c r="BM209" s="23">
        <f t="shared" ca="1" si="333"/>
        <v>60000</v>
      </c>
      <c r="BN209" s="23">
        <f t="shared" ca="1" si="334"/>
        <v>0</v>
      </c>
      <c r="BO209" s="23">
        <f t="shared" ca="1" si="351"/>
        <v>63600</v>
      </c>
      <c r="BP209" s="23">
        <f t="shared" ca="1" si="352"/>
        <v>0</v>
      </c>
      <c r="BQ209" s="23">
        <f t="shared" ca="1" si="362"/>
        <v>62400</v>
      </c>
      <c r="BR209" s="23">
        <f t="shared" ca="1" si="363"/>
        <v>0</v>
      </c>
      <c r="BS209" s="23">
        <f t="shared" ca="1" si="378"/>
        <v>132000</v>
      </c>
      <c r="BT209" s="23">
        <f t="shared" ca="1" si="379"/>
        <v>0</v>
      </c>
      <c r="BU209" s="23">
        <f t="shared" ca="1" si="380"/>
        <v>120000</v>
      </c>
      <c r="BV209" s="23">
        <f t="shared" ca="1" si="381"/>
        <v>0</v>
      </c>
      <c r="BW209" s="389">
        <f t="shared" ca="1" si="408"/>
        <v>371880</v>
      </c>
      <c r="BX209" s="224">
        <f t="shared" ca="1" si="409"/>
        <v>623880</v>
      </c>
      <c r="BY209" s="93">
        <f t="shared" ca="1" si="410"/>
        <v>830280</v>
      </c>
      <c r="BZ209" s="23">
        <f t="shared" ca="1" si="435"/>
        <v>125760</v>
      </c>
      <c r="CA209" s="23">
        <f t="shared" ca="1" si="436"/>
        <v>0</v>
      </c>
      <c r="CB209" s="23">
        <f t="shared" ca="1" si="335"/>
        <v>115200</v>
      </c>
      <c r="CC209" s="23">
        <f t="shared" ca="1" si="336"/>
        <v>0</v>
      </c>
      <c r="CD209" s="23">
        <f t="shared" ca="1" si="366"/>
        <v>120000</v>
      </c>
      <c r="CE209" s="23">
        <f t="shared" ca="1" si="367"/>
        <v>0</v>
      </c>
      <c r="CF209" s="228">
        <f t="shared" ca="1" si="411"/>
        <v>125760</v>
      </c>
      <c r="CG209" s="224">
        <f t="shared" ca="1" si="412"/>
        <v>240960</v>
      </c>
      <c r="CH209" s="228">
        <f t="shared" ca="1" si="413"/>
        <v>360960</v>
      </c>
      <c r="CI209" s="23">
        <f t="shared" ca="1" si="414"/>
        <v>65400</v>
      </c>
      <c r="CJ209" s="23">
        <f t="shared" ca="1" si="415"/>
        <v>32700</v>
      </c>
      <c r="CK209" s="23">
        <f t="shared" ca="1" si="419"/>
        <v>62400</v>
      </c>
      <c r="CL209" s="23">
        <f t="shared" ca="1" si="420"/>
        <v>31200</v>
      </c>
      <c r="CM209" s="23">
        <f t="shared" ca="1" si="425"/>
        <v>60000</v>
      </c>
      <c r="CN209" s="23">
        <f t="shared" ca="1" si="426"/>
        <v>30000</v>
      </c>
      <c r="CO209" s="23">
        <f t="shared" ca="1" si="433"/>
        <v>8400</v>
      </c>
      <c r="CP209" s="23">
        <f t="shared" ca="1" si="434"/>
        <v>4200</v>
      </c>
      <c r="CQ209" s="23">
        <f t="shared" ca="1" si="313"/>
        <v>27000</v>
      </c>
      <c r="CR209" s="23">
        <f t="shared" ca="1" si="314"/>
        <v>13500</v>
      </c>
      <c r="CS209" s="23">
        <f t="shared" ca="1" si="315"/>
        <v>15600</v>
      </c>
      <c r="CT209" s="23">
        <f t="shared" ca="1" si="316"/>
        <v>7800</v>
      </c>
      <c r="CU209" s="23">
        <f t="shared" ca="1" si="321"/>
        <v>42000</v>
      </c>
      <c r="CV209" s="23">
        <f t="shared" ca="1" si="322"/>
        <v>21000</v>
      </c>
      <c r="CW209" s="23">
        <f t="shared" ca="1" si="360"/>
        <v>63600</v>
      </c>
      <c r="CX209" s="23">
        <f t="shared" ca="1" si="361"/>
        <v>31800</v>
      </c>
      <c r="CY209" s="23">
        <f t="shared" ca="1" si="323"/>
        <v>72000</v>
      </c>
      <c r="CZ209" s="23">
        <f t="shared" ca="1" si="324"/>
        <v>36000</v>
      </c>
      <c r="DA209" s="23">
        <f t="shared" ca="1" si="337"/>
        <v>99000</v>
      </c>
      <c r="DB209" s="23">
        <f t="shared" ca="1" si="338"/>
        <v>49500</v>
      </c>
      <c r="DC209" s="23"/>
      <c r="DD209" s="23"/>
      <c r="DE209" s="23">
        <f t="shared" ca="1" si="339"/>
        <v>240000</v>
      </c>
      <c r="DF209" s="23">
        <f t="shared" ca="1" si="340"/>
        <v>120000</v>
      </c>
      <c r="DG209" s="23">
        <f t="shared" ca="1" si="345"/>
        <v>120000</v>
      </c>
      <c r="DH209" s="23">
        <f t="shared" ca="1" si="346"/>
        <v>60000</v>
      </c>
      <c r="DI209" s="23">
        <f t="shared" ca="1" si="355"/>
        <v>127200</v>
      </c>
      <c r="DJ209" s="23">
        <f t="shared" ca="1" si="356"/>
        <v>63600</v>
      </c>
      <c r="DK209" s="23">
        <f t="shared" ca="1" si="364"/>
        <v>63600</v>
      </c>
      <c r="DL209" s="23">
        <f t="shared" ca="1" si="365"/>
        <v>31800</v>
      </c>
      <c r="DM209" s="23">
        <f t="shared" ca="1" si="368"/>
        <v>150000</v>
      </c>
      <c r="DN209" s="23">
        <f t="shared" ca="1" si="369"/>
        <v>75000</v>
      </c>
      <c r="DO209" s="23">
        <f t="shared" ca="1" si="370"/>
        <v>66000</v>
      </c>
      <c r="DP209" s="23">
        <f t="shared" ca="1" si="371"/>
        <v>33000</v>
      </c>
      <c r="DQ209" s="23">
        <f t="shared" ca="1" si="384"/>
        <v>129600</v>
      </c>
      <c r="DR209" s="23">
        <f t="shared" ca="1" si="385"/>
        <v>64800</v>
      </c>
      <c r="DS209" s="228">
        <f t="shared" ca="1" si="416"/>
        <v>610200</v>
      </c>
      <c r="DT209" s="93">
        <f t="shared" ca="1" si="417"/>
        <v>1450800</v>
      </c>
      <c r="DU209" s="228">
        <f t="shared" ca="1" si="418"/>
        <v>2117700</v>
      </c>
      <c r="DZ209" s="23">
        <f t="shared" ca="1" si="317"/>
        <v>60000</v>
      </c>
      <c r="EA209" s="23">
        <f t="shared" ca="1" si="318"/>
        <v>30000</v>
      </c>
      <c r="EB209" s="23">
        <f t="shared" ca="1" si="325"/>
        <v>26400</v>
      </c>
      <c r="EC209" s="23">
        <f t="shared" ca="1" si="326"/>
        <v>13200</v>
      </c>
      <c r="ED209" s="23">
        <f t="shared" ca="1" si="347"/>
        <v>120000</v>
      </c>
      <c r="EE209" s="23">
        <f t="shared" ca="1" si="348"/>
        <v>60000</v>
      </c>
      <c r="EF209" s="23">
        <f t="shared" ca="1" si="376"/>
        <v>168000</v>
      </c>
      <c r="EG209" s="23">
        <f t="shared" ca="1" si="377"/>
        <v>84000</v>
      </c>
      <c r="EH209" s="23">
        <f t="shared" ca="1" si="357"/>
        <v>60000</v>
      </c>
      <c r="EI209" s="23">
        <f t="shared" ca="1" si="358"/>
        <v>30000</v>
      </c>
      <c r="EJ209" s="23">
        <f t="shared" ca="1" si="372"/>
        <v>60000</v>
      </c>
      <c r="EK209" s="23">
        <f t="shared" ca="1" si="373"/>
        <v>30000</v>
      </c>
      <c r="EL209" s="23">
        <f t="shared" ca="1" si="382"/>
        <v>120000</v>
      </c>
      <c r="EM209" s="23">
        <f t="shared" ca="1" si="383"/>
        <v>60000</v>
      </c>
      <c r="EN209" s="228">
        <f t="shared" ca="1" si="402"/>
        <v>39600</v>
      </c>
      <c r="EO209" s="93">
        <f t="shared" ca="1" si="403"/>
        <v>489600</v>
      </c>
      <c r="EP209" s="93">
        <f t="shared" ca="1" si="404"/>
        <v>921600</v>
      </c>
    </row>
    <row r="210" spans="1:146" x14ac:dyDescent="0.2">
      <c r="A210" s="172">
        <f ca="1">VLOOKUP($D210,Curves!$A$2:$I$1700,9)</f>
        <v>6.2817524629841998E-2</v>
      </c>
      <c r="B210" s="86">
        <f t="shared" ca="1" si="387"/>
        <v>0.3537249768229801</v>
      </c>
      <c r="C210" s="86">
        <f t="shared" si="388"/>
        <v>30</v>
      </c>
      <c r="D210" s="139">
        <v>43040</v>
      </c>
      <c r="E210" s="173">
        <f ca="1">VLOOKUP($D210,Curves!$A$2:$H$1700,2)*$B210</f>
        <v>1.7866648579328726</v>
      </c>
      <c r="F210" s="172">
        <f ca="1">VLOOKUP($D210,Curves!$A$2:$H$1700,3)*$B210</f>
        <v>4.2446997218757609E-2</v>
      </c>
      <c r="G210" s="172">
        <f ca="1">VLOOKUP($D210,Curves!$A$2:$H$1700,7)*$B210</f>
        <v>-6.720774559636622E-2</v>
      </c>
      <c r="H210" s="172">
        <f ca="1">VLOOKUP($D210,Curves!$A$2:$H$1700,5)*$B210</f>
        <v>0</v>
      </c>
      <c r="I210" s="172">
        <f ca="1">VLOOKUP($D210,Curves!$A$2:$H$1700,4)*$B210</f>
        <v>0</v>
      </c>
      <c r="J210" s="174">
        <f ca="1">VLOOKUP($D210,Curves!$A$2:$H$1700,8)*$B210</f>
        <v>0</v>
      </c>
      <c r="K210" s="172">
        <f t="shared" ca="1" si="389"/>
        <v>15.399986434496544</v>
      </c>
      <c r="L210" s="140">
        <f ca="1">VLOOKUP($D210,Curves!$N$2:$T$2600,2)*$B210</f>
        <v>13.510879214730547</v>
      </c>
      <c r="M210" s="141">
        <f ca="1">VLOOKUP($D210,Curves!$N$2:$T$2600,3)*$B210</f>
        <v>6.7554396073652736</v>
      </c>
      <c r="N210" s="181">
        <f t="shared" ca="1" si="390"/>
        <v>0</v>
      </c>
      <c r="O210" s="182">
        <f t="shared" ca="1" si="391"/>
        <v>0</v>
      </c>
      <c r="P210" s="173">
        <f t="shared" ca="1" si="386"/>
        <v>15.399986434496544</v>
      </c>
      <c r="Q210" s="140">
        <f ca="1">VLOOKUP($D210,Curves!$N$2:$T$2600,4)*$B210</f>
        <v>13.510879214730547</v>
      </c>
      <c r="R210" s="141">
        <f ca="1">VLOOKUP($D210,Curves!$N$2:$T$2600,5)*$B210</f>
        <v>6.7554396073652736</v>
      </c>
      <c r="S210" s="181">
        <f t="shared" ca="1" si="392"/>
        <v>0</v>
      </c>
      <c r="T210" s="182">
        <f t="shared" ca="1" si="393"/>
        <v>0</v>
      </c>
      <c r="U210" s="151">
        <f t="shared" ca="1" si="394"/>
        <v>14.895928342523797</v>
      </c>
      <c r="V210" s="151">
        <f t="shared" ca="1" si="395"/>
        <v>15.399986434496544</v>
      </c>
      <c r="W210" s="151">
        <f t="shared" ca="1" si="396"/>
        <v>15.399986434496544</v>
      </c>
      <c r="X210" s="343">
        <f ca="1">VLOOKUP($D210,[2]CurveFetch!$D$8:$S$13000,16,0)*$B210</f>
        <v>13.510879214730547</v>
      </c>
      <c r="Y210" s="141">
        <f ca="1">VLOOKUP($D210,Curves!$N$2:$T$2600,7)*$B210</f>
        <v>6.7554396073652736</v>
      </c>
      <c r="Z210" s="200">
        <f t="shared" ca="1" si="397"/>
        <v>0</v>
      </c>
      <c r="AA210" s="181">
        <f t="shared" ca="1" si="398"/>
        <v>0</v>
      </c>
      <c r="AB210" s="181">
        <f t="shared" ca="1" si="399"/>
        <v>0</v>
      </c>
      <c r="AC210" s="181">
        <f t="shared" ca="1" si="399"/>
        <v>0</v>
      </c>
      <c r="AD210" s="181">
        <f t="shared" ca="1" si="400"/>
        <v>0</v>
      </c>
      <c r="AE210" s="182">
        <f t="shared" ca="1" si="401"/>
        <v>0</v>
      </c>
      <c r="AF210" s="23">
        <f t="shared" ca="1" si="427"/>
        <v>0</v>
      </c>
      <c r="AG210" s="23">
        <f t="shared" ca="1" si="428"/>
        <v>0</v>
      </c>
      <c r="AH210" s="23">
        <f t="shared" ca="1" si="319"/>
        <v>0</v>
      </c>
      <c r="AI210" s="23">
        <f t="shared" ca="1" si="320"/>
        <v>0</v>
      </c>
      <c r="AJ210" s="23">
        <f t="shared" ca="1" si="331"/>
        <v>0</v>
      </c>
      <c r="AK210" s="23">
        <f t="shared" ca="1" si="332"/>
        <v>0</v>
      </c>
      <c r="AL210" s="23">
        <f t="shared" ca="1" si="341"/>
        <v>0</v>
      </c>
      <c r="AM210" s="23">
        <f t="shared" ca="1" si="342"/>
        <v>0</v>
      </c>
      <c r="AN210" s="23">
        <f t="shared" ca="1" si="349"/>
        <v>0</v>
      </c>
      <c r="AO210" s="23">
        <f t="shared" ca="1" si="350"/>
        <v>0</v>
      </c>
      <c r="AP210" s="23">
        <f t="shared" ca="1" si="343"/>
        <v>0</v>
      </c>
      <c r="AQ210" s="23">
        <f t="shared" ca="1" si="344"/>
        <v>0</v>
      </c>
      <c r="AR210" s="23">
        <f t="shared" ca="1" si="353"/>
        <v>0</v>
      </c>
      <c r="AS210" s="23">
        <f t="shared" ca="1" si="354"/>
        <v>0</v>
      </c>
      <c r="AT210" s="23">
        <f t="shared" ca="1" si="374"/>
        <v>0</v>
      </c>
      <c r="AU210" s="23">
        <f t="shared" ca="1" si="375"/>
        <v>0</v>
      </c>
      <c r="AV210" s="228">
        <f t="shared" ca="1" si="405"/>
        <v>0</v>
      </c>
      <c r="AW210" s="26">
        <f t="shared" ca="1" si="406"/>
        <v>0</v>
      </c>
      <c r="AX210" s="228">
        <f t="shared" ca="1" si="407"/>
        <v>0</v>
      </c>
      <c r="AY210" s="23">
        <f t="shared" ca="1" si="421"/>
        <v>0</v>
      </c>
      <c r="AZ210" s="23">
        <f t="shared" ca="1" si="422"/>
        <v>0</v>
      </c>
      <c r="BA210" s="23">
        <f t="shared" ca="1" si="429"/>
        <v>0</v>
      </c>
      <c r="BB210" s="23">
        <f t="shared" ca="1" si="430"/>
        <v>0</v>
      </c>
      <c r="BC210" s="23">
        <f t="shared" ca="1" si="423"/>
        <v>0</v>
      </c>
      <c r="BD210" s="23">
        <f t="shared" ca="1" si="424"/>
        <v>0</v>
      </c>
      <c r="BE210" s="23">
        <f t="shared" ca="1" si="431"/>
        <v>0</v>
      </c>
      <c r="BF210" s="23">
        <f t="shared" ca="1" si="432"/>
        <v>0</v>
      </c>
      <c r="BG210" s="23">
        <f t="shared" ca="1" si="311"/>
        <v>0</v>
      </c>
      <c r="BH210" s="23">
        <f t="shared" ca="1" si="312"/>
        <v>0</v>
      </c>
      <c r="BI210" s="23">
        <f t="shared" ca="1" si="327"/>
        <v>0</v>
      </c>
      <c r="BJ210" s="23">
        <f t="shared" ca="1" si="328"/>
        <v>0</v>
      </c>
      <c r="BK210" s="23">
        <f t="shared" ca="1" si="329"/>
        <v>0</v>
      </c>
      <c r="BL210" s="23">
        <f t="shared" ca="1" si="330"/>
        <v>0</v>
      </c>
      <c r="BM210" s="23">
        <f t="shared" ca="1" si="333"/>
        <v>0</v>
      </c>
      <c r="BN210" s="23">
        <f t="shared" ca="1" si="334"/>
        <v>0</v>
      </c>
      <c r="BO210" s="23">
        <f t="shared" ca="1" si="351"/>
        <v>0</v>
      </c>
      <c r="BP210" s="23">
        <f t="shared" ca="1" si="352"/>
        <v>0</v>
      </c>
      <c r="BQ210" s="23">
        <f t="shared" ca="1" si="362"/>
        <v>0</v>
      </c>
      <c r="BR210" s="23">
        <f t="shared" ca="1" si="363"/>
        <v>0</v>
      </c>
      <c r="BS210" s="23">
        <f t="shared" ca="1" si="378"/>
        <v>0</v>
      </c>
      <c r="BT210" s="23">
        <f t="shared" ca="1" si="379"/>
        <v>0</v>
      </c>
      <c r="BU210" s="23">
        <f t="shared" ca="1" si="380"/>
        <v>0</v>
      </c>
      <c r="BV210" s="23">
        <f t="shared" ca="1" si="381"/>
        <v>0</v>
      </c>
      <c r="BW210" s="389">
        <f t="shared" ca="1" si="408"/>
        <v>0</v>
      </c>
      <c r="BX210" s="224">
        <f t="shared" ca="1" si="409"/>
        <v>0</v>
      </c>
      <c r="BY210" s="93">
        <f t="shared" ca="1" si="410"/>
        <v>0</v>
      </c>
      <c r="BZ210" s="23">
        <f t="shared" ca="1" si="435"/>
        <v>0</v>
      </c>
      <c r="CA210" s="23">
        <f t="shared" ca="1" si="436"/>
        <v>0</v>
      </c>
      <c r="CB210" s="23">
        <f t="shared" ca="1" si="335"/>
        <v>0</v>
      </c>
      <c r="CC210" s="23">
        <f t="shared" ca="1" si="336"/>
        <v>0</v>
      </c>
      <c r="CD210" s="23">
        <f t="shared" ca="1" si="366"/>
        <v>0</v>
      </c>
      <c r="CE210" s="23">
        <f t="shared" ca="1" si="367"/>
        <v>0</v>
      </c>
      <c r="CF210" s="228">
        <f t="shared" ca="1" si="411"/>
        <v>0</v>
      </c>
      <c r="CG210" s="224">
        <f t="shared" ca="1" si="412"/>
        <v>0</v>
      </c>
      <c r="CH210" s="228">
        <f t="shared" ca="1" si="413"/>
        <v>0</v>
      </c>
      <c r="CI210" s="23">
        <f t="shared" ca="1" si="414"/>
        <v>0</v>
      </c>
      <c r="CJ210" s="23">
        <f t="shared" ca="1" si="415"/>
        <v>0</v>
      </c>
      <c r="CK210" s="23">
        <f t="shared" ca="1" si="419"/>
        <v>0</v>
      </c>
      <c r="CL210" s="23">
        <f t="shared" ca="1" si="420"/>
        <v>0</v>
      </c>
      <c r="CM210" s="23">
        <f t="shared" ca="1" si="425"/>
        <v>0</v>
      </c>
      <c r="CN210" s="23">
        <f t="shared" ca="1" si="426"/>
        <v>0</v>
      </c>
      <c r="CO210" s="23">
        <f t="shared" ca="1" si="433"/>
        <v>0</v>
      </c>
      <c r="CP210" s="23">
        <f t="shared" ca="1" si="434"/>
        <v>0</v>
      </c>
      <c r="CQ210" s="23">
        <f t="shared" ca="1" si="313"/>
        <v>0</v>
      </c>
      <c r="CR210" s="23">
        <f t="shared" ca="1" si="314"/>
        <v>0</v>
      </c>
      <c r="CS210" s="23">
        <f t="shared" ca="1" si="315"/>
        <v>0</v>
      </c>
      <c r="CT210" s="23">
        <f t="shared" ca="1" si="316"/>
        <v>0</v>
      </c>
      <c r="CU210" s="23">
        <f t="shared" ca="1" si="321"/>
        <v>0</v>
      </c>
      <c r="CV210" s="23">
        <f t="shared" ca="1" si="322"/>
        <v>0</v>
      </c>
      <c r="CW210" s="23">
        <f t="shared" ca="1" si="360"/>
        <v>0</v>
      </c>
      <c r="CX210" s="23">
        <f t="shared" ca="1" si="361"/>
        <v>0</v>
      </c>
      <c r="CY210" s="23">
        <f t="shared" ca="1" si="323"/>
        <v>0</v>
      </c>
      <c r="CZ210" s="23">
        <f t="shared" ca="1" si="324"/>
        <v>0</v>
      </c>
      <c r="DA210" s="23">
        <f t="shared" ca="1" si="337"/>
        <v>0</v>
      </c>
      <c r="DB210" s="23">
        <f t="shared" ca="1" si="338"/>
        <v>0</v>
      </c>
      <c r="DC210" s="23"/>
      <c r="DD210" s="23"/>
      <c r="DE210" s="23">
        <f t="shared" ca="1" si="339"/>
        <v>0</v>
      </c>
      <c r="DF210" s="23">
        <f t="shared" ca="1" si="340"/>
        <v>0</v>
      </c>
      <c r="DG210" s="23">
        <f t="shared" ca="1" si="345"/>
        <v>0</v>
      </c>
      <c r="DH210" s="23">
        <f t="shared" ca="1" si="346"/>
        <v>0</v>
      </c>
      <c r="DI210" s="23">
        <f t="shared" ca="1" si="355"/>
        <v>0</v>
      </c>
      <c r="DJ210" s="23">
        <f t="shared" ca="1" si="356"/>
        <v>0</v>
      </c>
      <c r="DK210" s="23">
        <f t="shared" ca="1" si="364"/>
        <v>0</v>
      </c>
      <c r="DL210" s="23">
        <f t="shared" ca="1" si="365"/>
        <v>0</v>
      </c>
      <c r="DM210" s="23">
        <f t="shared" ca="1" si="368"/>
        <v>0</v>
      </c>
      <c r="DN210" s="23">
        <f t="shared" ca="1" si="369"/>
        <v>0</v>
      </c>
      <c r="DO210" s="23">
        <f t="shared" ca="1" si="370"/>
        <v>0</v>
      </c>
      <c r="DP210" s="23">
        <f t="shared" ca="1" si="371"/>
        <v>0</v>
      </c>
      <c r="DQ210" s="23">
        <f t="shared" ca="1" si="384"/>
        <v>0</v>
      </c>
      <c r="DR210" s="23">
        <f t="shared" ca="1" si="385"/>
        <v>0</v>
      </c>
      <c r="DS210" s="228">
        <f t="shared" ca="1" si="416"/>
        <v>0</v>
      </c>
      <c r="DT210" s="93">
        <f t="shared" ca="1" si="417"/>
        <v>0</v>
      </c>
      <c r="DU210" s="228">
        <f t="shared" ca="1" si="418"/>
        <v>0</v>
      </c>
      <c r="DZ210" s="23">
        <f t="shared" ca="1" si="317"/>
        <v>0</v>
      </c>
      <c r="EA210" s="23">
        <f t="shared" ca="1" si="318"/>
        <v>0</v>
      </c>
      <c r="EB210" s="23">
        <f t="shared" ca="1" si="325"/>
        <v>0</v>
      </c>
      <c r="EC210" s="23">
        <f t="shared" ca="1" si="326"/>
        <v>0</v>
      </c>
      <c r="ED210" s="23">
        <f t="shared" ca="1" si="347"/>
        <v>0</v>
      </c>
      <c r="EE210" s="23">
        <f t="shared" ca="1" si="348"/>
        <v>0</v>
      </c>
      <c r="EF210" s="23">
        <f t="shared" ca="1" si="376"/>
        <v>0</v>
      </c>
      <c r="EG210" s="23">
        <f t="shared" ca="1" si="377"/>
        <v>0</v>
      </c>
      <c r="EH210" s="23">
        <f t="shared" ca="1" si="357"/>
        <v>0</v>
      </c>
      <c r="EI210" s="23">
        <f t="shared" ca="1" si="358"/>
        <v>0</v>
      </c>
      <c r="EJ210" s="23">
        <f t="shared" ca="1" si="372"/>
        <v>0</v>
      </c>
      <c r="EK210" s="23">
        <f t="shared" ca="1" si="373"/>
        <v>0</v>
      </c>
      <c r="EL210" s="23">
        <f t="shared" ca="1" si="382"/>
        <v>0</v>
      </c>
      <c r="EM210" s="23">
        <f t="shared" ca="1" si="383"/>
        <v>0</v>
      </c>
      <c r="EN210" s="228">
        <f t="shared" ca="1" si="402"/>
        <v>0</v>
      </c>
      <c r="EO210" s="93">
        <f t="shared" ca="1" si="403"/>
        <v>0</v>
      </c>
      <c r="EP210" s="93">
        <f t="shared" ca="1" si="404"/>
        <v>0</v>
      </c>
    </row>
    <row r="211" spans="1:146" x14ac:dyDescent="0.2">
      <c r="A211" s="172">
        <f ca="1">VLOOKUP($D211,Curves!$A$2:$I$1700,9)</f>
        <v>6.2843319583693005E-2</v>
      </c>
      <c r="B211" s="86">
        <f t="shared" ca="1" si="387"/>
        <v>0.35178396954143765</v>
      </c>
      <c r="C211" s="86">
        <f t="shared" si="388"/>
        <v>31</v>
      </c>
      <c r="D211" s="139">
        <v>43070</v>
      </c>
      <c r="E211" s="173">
        <f ca="1">VLOOKUP($D211,Curves!$A$2:$H$1700,2)*$B211</f>
        <v>1.8208338263464814</v>
      </c>
      <c r="F211" s="172">
        <f ca="1">VLOOKUP($D211,Curves!$A$2:$H$1700,3)*$B211</f>
        <v>4.2214076344972519E-2</v>
      </c>
      <c r="G211" s="172">
        <f ca="1">VLOOKUP($D211,Curves!$A$2:$H$1700,7)*$B211</f>
        <v>-6.6838954212873156E-2</v>
      </c>
      <c r="H211" s="172">
        <f ca="1">VLOOKUP($D211,Curves!$A$2:$H$1700,5)*$B211</f>
        <v>0</v>
      </c>
      <c r="I211" s="172">
        <f ca="1">VLOOKUP($D211,Curves!$A$2:$H$1700,4)*$B211</f>
        <v>0</v>
      </c>
      <c r="J211" s="174">
        <f ca="1">VLOOKUP($D211,Curves!$A$2:$H$1700,8)*$B211</f>
        <v>0</v>
      </c>
      <c r="K211" s="172">
        <f t="shared" ca="1" si="389"/>
        <v>15.656253697598611</v>
      </c>
      <c r="L211" s="140">
        <f ca="1">VLOOKUP($D211,Curves!$N$2:$T$2600,2)*$B211</f>
        <v>8.1599809574831887</v>
      </c>
      <c r="M211" s="141">
        <f ca="1">VLOOKUP($D211,Curves!$N$2:$T$2600,3)*$B211</f>
        <v>4.0799904787415944</v>
      </c>
      <c r="N211" s="181">
        <f t="shared" ca="1" si="390"/>
        <v>0</v>
      </c>
      <c r="O211" s="182">
        <f t="shared" ca="1" si="391"/>
        <v>0</v>
      </c>
      <c r="P211" s="173">
        <f t="shared" ca="1" si="386"/>
        <v>15.656253697598611</v>
      </c>
      <c r="Q211" s="140">
        <f ca="1">VLOOKUP($D211,Curves!$N$2:$T$2600,4)*$B211</f>
        <v>8.1599809574831887</v>
      </c>
      <c r="R211" s="141">
        <f ca="1">VLOOKUP($D211,Curves!$N$2:$T$2600,5)*$B211</f>
        <v>4.0799904787415944</v>
      </c>
      <c r="S211" s="181">
        <f t="shared" ca="1" si="392"/>
        <v>0</v>
      </c>
      <c r="T211" s="182">
        <f t="shared" ca="1" si="393"/>
        <v>0</v>
      </c>
      <c r="U211" s="151">
        <f t="shared" ca="1" si="394"/>
        <v>15.154961541002063</v>
      </c>
      <c r="V211" s="151">
        <f t="shared" ca="1" si="395"/>
        <v>15.656253697598611</v>
      </c>
      <c r="W211" s="151">
        <f t="shared" ca="1" si="396"/>
        <v>15.656253697598611</v>
      </c>
      <c r="X211" s="343">
        <f ca="1">VLOOKUP($D211,[2]CurveFetch!$D$8:$S$13000,16,0)*$B211</f>
        <v>8.1599809574831887</v>
      </c>
      <c r="Y211" s="141">
        <f ca="1">VLOOKUP($D211,Curves!$N$2:$T$2600,7)*$B211</f>
        <v>4.0799904787415944</v>
      </c>
      <c r="Z211" s="200">
        <f t="shared" ca="1" si="397"/>
        <v>0</v>
      </c>
      <c r="AA211" s="181">
        <f t="shared" ca="1" si="398"/>
        <v>0</v>
      </c>
      <c r="AB211" s="181">
        <f t="shared" ca="1" si="399"/>
        <v>0</v>
      </c>
      <c r="AC211" s="181">
        <f t="shared" ca="1" si="399"/>
        <v>0</v>
      </c>
      <c r="AD211" s="181">
        <f t="shared" ca="1" si="400"/>
        <v>0</v>
      </c>
      <c r="AE211" s="182">
        <f t="shared" ca="1" si="401"/>
        <v>0</v>
      </c>
      <c r="AF211" s="23">
        <f t="shared" ca="1" si="427"/>
        <v>0</v>
      </c>
      <c r="AG211" s="23">
        <f t="shared" ca="1" si="428"/>
        <v>0</v>
      </c>
      <c r="AH211" s="23">
        <f t="shared" ca="1" si="319"/>
        <v>0</v>
      </c>
      <c r="AI211" s="23">
        <f t="shared" ca="1" si="320"/>
        <v>0</v>
      </c>
      <c r="AJ211" s="23">
        <f t="shared" ca="1" si="331"/>
        <v>0</v>
      </c>
      <c r="AK211" s="23">
        <f t="shared" ca="1" si="332"/>
        <v>0</v>
      </c>
      <c r="AL211" s="23">
        <f t="shared" ca="1" si="341"/>
        <v>0</v>
      </c>
      <c r="AM211" s="23">
        <f t="shared" ca="1" si="342"/>
        <v>0</v>
      </c>
      <c r="AN211" s="23">
        <f t="shared" ca="1" si="349"/>
        <v>0</v>
      </c>
      <c r="AO211" s="23">
        <f t="shared" ca="1" si="350"/>
        <v>0</v>
      </c>
      <c r="AP211" s="23">
        <f t="shared" ca="1" si="343"/>
        <v>0</v>
      </c>
      <c r="AQ211" s="23">
        <f t="shared" ca="1" si="344"/>
        <v>0</v>
      </c>
      <c r="AR211" s="23">
        <f t="shared" ca="1" si="353"/>
        <v>0</v>
      </c>
      <c r="AS211" s="23">
        <f t="shared" ca="1" si="354"/>
        <v>0</v>
      </c>
      <c r="AT211" s="23">
        <f t="shared" ca="1" si="374"/>
        <v>0</v>
      </c>
      <c r="AU211" s="23">
        <f t="shared" ca="1" si="375"/>
        <v>0</v>
      </c>
      <c r="AV211" s="228">
        <f t="shared" ca="1" si="405"/>
        <v>0</v>
      </c>
      <c r="AW211" s="26">
        <f t="shared" ca="1" si="406"/>
        <v>0</v>
      </c>
      <c r="AX211" s="228">
        <f t="shared" ca="1" si="407"/>
        <v>0</v>
      </c>
      <c r="AY211" s="23">
        <f t="shared" ca="1" si="421"/>
        <v>0</v>
      </c>
      <c r="AZ211" s="23">
        <f t="shared" ca="1" si="422"/>
        <v>0</v>
      </c>
      <c r="BA211" s="23">
        <f t="shared" ca="1" si="429"/>
        <v>0</v>
      </c>
      <c r="BB211" s="23">
        <f t="shared" ca="1" si="430"/>
        <v>0</v>
      </c>
      <c r="BC211" s="23">
        <f t="shared" ca="1" si="423"/>
        <v>0</v>
      </c>
      <c r="BD211" s="23">
        <f t="shared" ca="1" si="424"/>
        <v>0</v>
      </c>
      <c r="BE211" s="23">
        <f t="shared" ca="1" si="431"/>
        <v>0</v>
      </c>
      <c r="BF211" s="23">
        <f t="shared" ca="1" si="432"/>
        <v>0</v>
      </c>
      <c r="BG211" s="23">
        <f t="shared" ref="BG211:BG278" ca="1" si="437">$BG$7*$J$2*$J$5*$S211</f>
        <v>0</v>
      </c>
      <c r="BH211" s="23">
        <f t="shared" ref="BH211:BH278" ca="1" si="438">$BG$7*$J$3*$J$5*$T211</f>
        <v>0</v>
      </c>
      <c r="BI211" s="23">
        <f t="shared" ca="1" si="327"/>
        <v>0</v>
      </c>
      <c r="BJ211" s="23">
        <f t="shared" ca="1" si="328"/>
        <v>0</v>
      </c>
      <c r="BK211" s="23">
        <f t="shared" ca="1" si="329"/>
        <v>0</v>
      </c>
      <c r="BL211" s="23">
        <f t="shared" ca="1" si="330"/>
        <v>0</v>
      </c>
      <c r="BM211" s="23">
        <f t="shared" ca="1" si="333"/>
        <v>0</v>
      </c>
      <c r="BN211" s="23">
        <f t="shared" ca="1" si="334"/>
        <v>0</v>
      </c>
      <c r="BO211" s="23">
        <f t="shared" ca="1" si="351"/>
        <v>0</v>
      </c>
      <c r="BP211" s="23">
        <f t="shared" ca="1" si="352"/>
        <v>0</v>
      </c>
      <c r="BQ211" s="23">
        <f t="shared" ca="1" si="362"/>
        <v>0</v>
      </c>
      <c r="BR211" s="23">
        <f t="shared" ca="1" si="363"/>
        <v>0</v>
      </c>
      <c r="BS211" s="23">
        <f t="shared" ca="1" si="378"/>
        <v>0</v>
      </c>
      <c r="BT211" s="23">
        <f t="shared" ca="1" si="379"/>
        <v>0</v>
      </c>
      <c r="BU211" s="23">
        <f t="shared" ca="1" si="380"/>
        <v>0</v>
      </c>
      <c r="BV211" s="23">
        <f t="shared" ca="1" si="381"/>
        <v>0</v>
      </c>
      <c r="BW211" s="389">
        <f t="shared" ca="1" si="408"/>
        <v>0</v>
      </c>
      <c r="BX211" s="224">
        <f t="shared" ca="1" si="409"/>
        <v>0</v>
      </c>
      <c r="BY211" s="93">
        <f t="shared" ca="1" si="410"/>
        <v>0</v>
      </c>
      <c r="BZ211" s="23">
        <f t="shared" ca="1" si="435"/>
        <v>0</v>
      </c>
      <c r="CA211" s="23">
        <f t="shared" ca="1" si="436"/>
        <v>0</v>
      </c>
      <c r="CB211" s="23">
        <f t="shared" ca="1" si="335"/>
        <v>0</v>
      </c>
      <c r="CC211" s="23">
        <f t="shared" ca="1" si="336"/>
        <v>0</v>
      </c>
      <c r="CD211" s="23">
        <f t="shared" ca="1" si="366"/>
        <v>0</v>
      </c>
      <c r="CE211" s="23">
        <f t="shared" ca="1" si="367"/>
        <v>0</v>
      </c>
      <c r="CF211" s="228">
        <f t="shared" ca="1" si="411"/>
        <v>0</v>
      </c>
      <c r="CG211" s="224">
        <f t="shared" ca="1" si="412"/>
        <v>0</v>
      </c>
      <c r="CH211" s="228">
        <f t="shared" ca="1" si="413"/>
        <v>0</v>
      </c>
      <c r="CI211" s="23">
        <f t="shared" ca="1" si="414"/>
        <v>0</v>
      </c>
      <c r="CJ211" s="23">
        <f t="shared" ca="1" si="415"/>
        <v>0</v>
      </c>
      <c r="CK211" s="23">
        <f t="shared" ca="1" si="419"/>
        <v>0</v>
      </c>
      <c r="CL211" s="23">
        <f t="shared" ca="1" si="420"/>
        <v>0</v>
      </c>
      <c r="CM211" s="23">
        <f t="shared" ca="1" si="425"/>
        <v>0</v>
      </c>
      <c r="CN211" s="23">
        <f t="shared" ca="1" si="426"/>
        <v>0</v>
      </c>
      <c r="CO211" s="23">
        <f t="shared" ca="1" si="433"/>
        <v>0</v>
      </c>
      <c r="CP211" s="23">
        <f t="shared" ca="1" si="434"/>
        <v>0</v>
      </c>
      <c r="CQ211" s="23">
        <f t="shared" ref="CQ211:CQ274" ca="1" si="439">$CQ$7*$J$2*$J$5*$AB211</f>
        <v>0</v>
      </c>
      <c r="CR211" s="23">
        <f t="shared" ref="CR211:CR274" ca="1" si="440">$CQ$7*$J$3*$J$5*$AC211</f>
        <v>0</v>
      </c>
      <c r="CS211" s="23">
        <f t="shared" ref="CS211:CS274" ca="1" si="441">$CS$7*$J$2*$J$5*$AB211</f>
        <v>0</v>
      </c>
      <c r="CT211" s="23">
        <f t="shared" ref="CT211:CT274" ca="1" si="442">$CS$7*$J$3*$J$5*$AC211</f>
        <v>0</v>
      </c>
      <c r="CU211" s="23">
        <f t="shared" ca="1" si="321"/>
        <v>0</v>
      </c>
      <c r="CV211" s="23">
        <f t="shared" ca="1" si="322"/>
        <v>0</v>
      </c>
      <c r="CW211" s="23">
        <f t="shared" ca="1" si="360"/>
        <v>0</v>
      </c>
      <c r="CX211" s="23">
        <f t="shared" ca="1" si="361"/>
        <v>0</v>
      </c>
      <c r="CY211" s="23">
        <f t="shared" ca="1" si="323"/>
        <v>0</v>
      </c>
      <c r="CZ211" s="23">
        <f t="shared" ca="1" si="324"/>
        <v>0</v>
      </c>
      <c r="DA211" s="23">
        <f t="shared" ca="1" si="337"/>
        <v>0</v>
      </c>
      <c r="DB211" s="23">
        <f t="shared" ca="1" si="338"/>
        <v>0</v>
      </c>
      <c r="DC211" s="23"/>
      <c r="DD211" s="23"/>
      <c r="DE211" s="23">
        <f t="shared" ca="1" si="339"/>
        <v>0</v>
      </c>
      <c r="DF211" s="23">
        <f t="shared" ca="1" si="340"/>
        <v>0</v>
      </c>
      <c r="DG211" s="23">
        <f t="shared" ca="1" si="345"/>
        <v>0</v>
      </c>
      <c r="DH211" s="23">
        <f t="shared" ca="1" si="346"/>
        <v>0</v>
      </c>
      <c r="DI211" s="23">
        <f t="shared" ca="1" si="355"/>
        <v>0</v>
      </c>
      <c r="DJ211" s="23">
        <f t="shared" ca="1" si="356"/>
        <v>0</v>
      </c>
      <c r="DK211" s="23">
        <f t="shared" ca="1" si="364"/>
        <v>0</v>
      </c>
      <c r="DL211" s="23">
        <f t="shared" ca="1" si="365"/>
        <v>0</v>
      </c>
      <c r="DM211" s="23">
        <f t="shared" ca="1" si="368"/>
        <v>0</v>
      </c>
      <c r="DN211" s="23">
        <f t="shared" ca="1" si="369"/>
        <v>0</v>
      </c>
      <c r="DO211" s="23">
        <f t="shared" ca="1" si="370"/>
        <v>0</v>
      </c>
      <c r="DP211" s="23">
        <f t="shared" ca="1" si="371"/>
        <v>0</v>
      </c>
      <c r="DQ211" s="23">
        <f t="shared" ca="1" si="384"/>
        <v>0</v>
      </c>
      <c r="DR211" s="23">
        <f t="shared" ca="1" si="385"/>
        <v>0</v>
      </c>
      <c r="DS211" s="228">
        <f t="shared" ca="1" si="416"/>
        <v>0</v>
      </c>
      <c r="DT211" s="93">
        <f t="shared" ca="1" si="417"/>
        <v>0</v>
      </c>
      <c r="DU211" s="228">
        <f t="shared" ca="1" si="418"/>
        <v>0</v>
      </c>
      <c r="DZ211" s="23">
        <f t="shared" ref="DZ211:DZ274" ca="1" si="443">$DZ$7*$J$2*$J$5*$AB211</f>
        <v>0</v>
      </c>
      <c r="EA211" s="23">
        <f t="shared" ref="EA211:EA274" ca="1" si="444">$DZ$7*$J$3*$J$5*$AC211</f>
        <v>0</v>
      </c>
      <c r="EB211" s="23">
        <f t="shared" ca="1" si="325"/>
        <v>0</v>
      </c>
      <c r="EC211" s="23">
        <f t="shared" ca="1" si="326"/>
        <v>0</v>
      </c>
      <c r="ED211" s="23">
        <f t="shared" ca="1" si="347"/>
        <v>0</v>
      </c>
      <c r="EE211" s="23">
        <f t="shared" ca="1" si="348"/>
        <v>0</v>
      </c>
      <c r="EF211" s="23">
        <f t="shared" ca="1" si="376"/>
        <v>0</v>
      </c>
      <c r="EG211" s="23">
        <f t="shared" ca="1" si="377"/>
        <v>0</v>
      </c>
      <c r="EH211" s="23">
        <f t="shared" ca="1" si="357"/>
        <v>0</v>
      </c>
      <c r="EI211" s="23">
        <f t="shared" ca="1" si="358"/>
        <v>0</v>
      </c>
      <c r="EJ211" s="23">
        <f t="shared" ca="1" si="372"/>
        <v>0</v>
      </c>
      <c r="EK211" s="23">
        <f t="shared" ca="1" si="373"/>
        <v>0</v>
      </c>
      <c r="EL211" s="23">
        <f t="shared" ca="1" si="382"/>
        <v>0</v>
      </c>
      <c r="EM211" s="23">
        <f t="shared" ca="1" si="383"/>
        <v>0</v>
      </c>
      <c r="EN211" s="228">
        <f t="shared" ca="1" si="402"/>
        <v>0</v>
      </c>
      <c r="EO211" s="93">
        <f t="shared" ca="1" si="403"/>
        <v>0</v>
      </c>
      <c r="EP211" s="93">
        <f t="shared" ca="1" si="404"/>
        <v>0</v>
      </c>
    </row>
    <row r="212" spans="1:146" x14ac:dyDescent="0.2">
      <c r="A212" s="172">
        <f ca="1">VLOOKUP($D212,Curves!$A$2:$I$1700,9)</f>
        <v>6.2869974369570994E-2</v>
      </c>
      <c r="B212" s="86">
        <f t="shared" ca="1" si="387"/>
        <v>0.34978794301664751</v>
      </c>
      <c r="C212" s="86">
        <f t="shared" si="388"/>
        <v>31</v>
      </c>
      <c r="D212" s="139">
        <v>43101</v>
      </c>
      <c r="E212" s="173">
        <f ca="1">VLOOKUP($D212,Curves!$A$2:$H$1700,2)*$B212</f>
        <v>1.8731144348541475</v>
      </c>
      <c r="F212" s="172">
        <f ca="1">VLOOKUP($D212,Curves!$A$2:$H$1700,3)*$B212</f>
        <v>4.1974553161997698E-2</v>
      </c>
      <c r="G212" s="172">
        <f ca="1">VLOOKUP($D212,Curves!$A$2:$H$1700,7)*$B212</f>
        <v>-6.6459709173163031E-2</v>
      </c>
      <c r="H212" s="172">
        <f ca="1">VLOOKUP($D212,Curves!$A$2:$H$1700,5)*$B212</f>
        <v>0</v>
      </c>
      <c r="I212" s="172">
        <f ca="1">VLOOKUP($D212,Curves!$A$2:$H$1700,4)*$B212</f>
        <v>0</v>
      </c>
      <c r="J212" s="174">
        <f ca="1">VLOOKUP($D212,Curves!$A$2:$H$1700,8)*$B212</f>
        <v>0</v>
      </c>
      <c r="K212" s="172">
        <f t="shared" ca="1" si="389"/>
        <v>16.048358261406108</v>
      </c>
      <c r="L212" s="140">
        <f ca="1">VLOOKUP($D212,Curves!$N$2:$T$2600,2)*$B212</f>
        <v>19.150365198246927</v>
      </c>
      <c r="M212" s="141">
        <f ca="1">VLOOKUP($D212,Curves!$N$2:$T$2600,3)*$B212</f>
        <v>9.5751825991234636</v>
      </c>
      <c r="N212" s="181">
        <f t="shared" ca="1" si="390"/>
        <v>1</v>
      </c>
      <c r="O212" s="182">
        <f t="shared" ca="1" si="391"/>
        <v>0</v>
      </c>
      <c r="P212" s="173">
        <f t="shared" ca="1" si="386"/>
        <v>16.048358261406108</v>
      </c>
      <c r="Q212" s="140">
        <f ca="1">VLOOKUP($D212,Curves!$N$2:$T$2600,4)*$B212</f>
        <v>19.150365198246927</v>
      </c>
      <c r="R212" s="141">
        <f ca="1">VLOOKUP($D212,Curves!$N$2:$T$2600,5)*$B212</f>
        <v>9.5751825991234636</v>
      </c>
      <c r="S212" s="181">
        <f t="shared" ca="1" si="392"/>
        <v>1</v>
      </c>
      <c r="T212" s="182">
        <f t="shared" ca="1" si="393"/>
        <v>0</v>
      </c>
      <c r="U212" s="151">
        <f t="shared" ca="1" si="394"/>
        <v>15.549910442607382</v>
      </c>
      <c r="V212" s="151">
        <f t="shared" ca="1" si="395"/>
        <v>16.048358261406108</v>
      </c>
      <c r="W212" s="151">
        <f t="shared" ca="1" si="396"/>
        <v>16.048358261406108</v>
      </c>
      <c r="X212" s="343">
        <f ca="1">VLOOKUP($D212,[2]CurveFetch!$D$8:$S$13000,16,0)*$B212</f>
        <v>19.150365198246927</v>
      </c>
      <c r="Y212" s="141">
        <f ca="1">VLOOKUP($D212,Curves!$N$2:$T$2600,7)*$B212</f>
        <v>9.5751825991234636</v>
      </c>
      <c r="Z212" s="200">
        <f t="shared" ca="1" si="397"/>
        <v>1</v>
      </c>
      <c r="AA212" s="181">
        <f t="shared" ca="1" si="398"/>
        <v>0</v>
      </c>
      <c r="AB212" s="181">
        <f t="shared" ca="1" si="399"/>
        <v>1</v>
      </c>
      <c r="AC212" s="181">
        <f t="shared" ca="1" si="399"/>
        <v>1</v>
      </c>
      <c r="AD212" s="181">
        <f t="shared" ca="1" si="400"/>
        <v>1</v>
      </c>
      <c r="AE212" s="182">
        <f t="shared" ca="1" si="401"/>
        <v>0</v>
      </c>
      <c r="AF212" s="23">
        <f t="shared" ca="1" si="427"/>
        <v>5880</v>
      </c>
      <c r="AG212" s="23">
        <f t="shared" ca="1" si="428"/>
        <v>0</v>
      </c>
      <c r="AH212" s="23">
        <f t="shared" ref="AH212:AH275" ca="1" si="445">$AH$7*$J$2*$J$5*$N212</f>
        <v>48000</v>
      </c>
      <c r="AI212" s="23">
        <f t="shared" ref="AI212:AI275" ca="1" si="446">$AH$7*$J$2*$J$5*$O212</f>
        <v>0</v>
      </c>
      <c r="AJ212" s="23">
        <f t="shared" ca="1" si="331"/>
        <v>54000</v>
      </c>
      <c r="AK212" s="23">
        <f t="shared" ca="1" si="332"/>
        <v>0</v>
      </c>
      <c r="AL212" s="23">
        <f t="shared" ca="1" si="341"/>
        <v>60000</v>
      </c>
      <c r="AM212" s="23">
        <f t="shared" ca="1" si="342"/>
        <v>0</v>
      </c>
      <c r="AN212" s="23">
        <f t="shared" ca="1" si="349"/>
        <v>60000</v>
      </c>
      <c r="AO212" s="23">
        <f t="shared" ca="1" si="350"/>
        <v>0</v>
      </c>
      <c r="AP212" s="23">
        <f t="shared" ca="1" si="343"/>
        <v>86400</v>
      </c>
      <c r="AQ212" s="23">
        <f t="shared" ca="1" si="344"/>
        <v>0</v>
      </c>
      <c r="AR212" s="23">
        <f t="shared" ca="1" si="353"/>
        <v>61200</v>
      </c>
      <c r="AS212" s="23">
        <f t="shared" ca="1" si="354"/>
        <v>0</v>
      </c>
      <c r="AT212" s="23">
        <f t="shared" ca="1" si="374"/>
        <v>132000</v>
      </c>
      <c r="AU212" s="23">
        <f t="shared" ca="1" si="375"/>
        <v>0</v>
      </c>
      <c r="AV212" s="228">
        <f t="shared" ca="1" si="405"/>
        <v>152280</v>
      </c>
      <c r="AW212" s="26">
        <f t="shared" ca="1" si="406"/>
        <v>447480</v>
      </c>
      <c r="AX212" s="228">
        <f t="shared" ca="1" si="407"/>
        <v>507480</v>
      </c>
      <c r="AY212" s="23">
        <f t="shared" ca="1" si="421"/>
        <v>62400</v>
      </c>
      <c r="AZ212" s="23">
        <f t="shared" ca="1" si="422"/>
        <v>0</v>
      </c>
      <c r="BA212" s="23">
        <f t="shared" ca="1" si="429"/>
        <v>60000</v>
      </c>
      <c r="BB212" s="23">
        <f t="shared" ca="1" si="430"/>
        <v>0</v>
      </c>
      <c r="BC212" s="23">
        <f t="shared" ca="1" si="423"/>
        <v>10560</v>
      </c>
      <c r="BD212" s="23">
        <f t="shared" ca="1" si="424"/>
        <v>0</v>
      </c>
      <c r="BE212" s="23">
        <f t="shared" ca="1" si="431"/>
        <v>6120</v>
      </c>
      <c r="BF212" s="23">
        <f t="shared" ca="1" si="432"/>
        <v>0</v>
      </c>
      <c r="BG212" s="23">
        <f t="shared" ca="1" si="437"/>
        <v>20400</v>
      </c>
      <c r="BH212" s="23">
        <f t="shared" ca="1" si="438"/>
        <v>0</v>
      </c>
      <c r="BI212" s="23">
        <f t="shared" ca="1" si="327"/>
        <v>105600</v>
      </c>
      <c r="BJ212" s="23">
        <f t="shared" ca="1" si="328"/>
        <v>0</v>
      </c>
      <c r="BK212" s="23">
        <f t="shared" ca="1" si="329"/>
        <v>127200</v>
      </c>
      <c r="BL212" s="23">
        <f t="shared" ca="1" si="330"/>
        <v>0</v>
      </c>
      <c r="BM212" s="23">
        <f t="shared" ca="1" si="333"/>
        <v>60000</v>
      </c>
      <c r="BN212" s="23">
        <f t="shared" ca="1" si="334"/>
        <v>0</v>
      </c>
      <c r="BO212" s="23">
        <f t="shared" ca="1" si="351"/>
        <v>63600</v>
      </c>
      <c r="BP212" s="23">
        <f t="shared" ca="1" si="352"/>
        <v>0</v>
      </c>
      <c r="BQ212" s="23">
        <f t="shared" ca="1" si="362"/>
        <v>62400</v>
      </c>
      <c r="BR212" s="23">
        <f t="shared" ca="1" si="363"/>
        <v>0</v>
      </c>
      <c r="BS212" s="23">
        <f t="shared" ca="1" si="378"/>
        <v>132000</v>
      </c>
      <c r="BT212" s="23">
        <f t="shared" ca="1" si="379"/>
        <v>0</v>
      </c>
      <c r="BU212" s="23">
        <f t="shared" ca="1" si="380"/>
        <v>120000</v>
      </c>
      <c r="BV212" s="23">
        <f t="shared" ca="1" si="381"/>
        <v>0</v>
      </c>
      <c r="BW212" s="389">
        <f t="shared" ca="1" si="408"/>
        <v>371880</v>
      </c>
      <c r="BX212" s="224">
        <f t="shared" ca="1" si="409"/>
        <v>623880</v>
      </c>
      <c r="BY212" s="93">
        <f t="shared" ca="1" si="410"/>
        <v>830280</v>
      </c>
      <c r="BZ212" s="23">
        <f t="shared" ca="1" si="435"/>
        <v>125760</v>
      </c>
      <c r="CA212" s="23">
        <f t="shared" ca="1" si="436"/>
        <v>0</v>
      </c>
      <c r="CB212" s="23">
        <f t="shared" ca="1" si="335"/>
        <v>115200</v>
      </c>
      <c r="CC212" s="23">
        <f t="shared" ca="1" si="336"/>
        <v>0</v>
      </c>
      <c r="CD212" s="23">
        <f t="shared" ca="1" si="366"/>
        <v>120000</v>
      </c>
      <c r="CE212" s="23">
        <f t="shared" ca="1" si="367"/>
        <v>0</v>
      </c>
      <c r="CF212" s="228">
        <f t="shared" ca="1" si="411"/>
        <v>125760</v>
      </c>
      <c r="CG212" s="224">
        <f t="shared" ca="1" si="412"/>
        <v>240960</v>
      </c>
      <c r="CH212" s="228">
        <f t="shared" ca="1" si="413"/>
        <v>360960</v>
      </c>
      <c r="CI212" s="23">
        <f t="shared" ca="1" si="414"/>
        <v>65400</v>
      </c>
      <c r="CJ212" s="23">
        <f t="shared" ca="1" si="415"/>
        <v>32700</v>
      </c>
      <c r="CK212" s="23">
        <f t="shared" ca="1" si="419"/>
        <v>62400</v>
      </c>
      <c r="CL212" s="23">
        <f t="shared" ca="1" si="420"/>
        <v>31200</v>
      </c>
      <c r="CM212" s="23">
        <f t="shared" ca="1" si="425"/>
        <v>60000</v>
      </c>
      <c r="CN212" s="23">
        <f t="shared" ca="1" si="426"/>
        <v>30000</v>
      </c>
      <c r="CO212" s="23">
        <f t="shared" ca="1" si="433"/>
        <v>8400</v>
      </c>
      <c r="CP212" s="23">
        <f t="shared" ca="1" si="434"/>
        <v>4200</v>
      </c>
      <c r="CQ212" s="23">
        <f t="shared" ca="1" si="439"/>
        <v>27000</v>
      </c>
      <c r="CR212" s="23">
        <f t="shared" ca="1" si="440"/>
        <v>13500</v>
      </c>
      <c r="CS212" s="23">
        <f t="shared" ca="1" si="441"/>
        <v>15600</v>
      </c>
      <c r="CT212" s="23">
        <f t="shared" ca="1" si="442"/>
        <v>7800</v>
      </c>
      <c r="CU212" s="23">
        <f t="shared" ca="1" si="321"/>
        <v>42000</v>
      </c>
      <c r="CV212" s="23">
        <f t="shared" ca="1" si="322"/>
        <v>21000</v>
      </c>
      <c r="CW212" s="23">
        <f t="shared" ca="1" si="360"/>
        <v>63600</v>
      </c>
      <c r="CX212" s="23">
        <f t="shared" ca="1" si="361"/>
        <v>31800</v>
      </c>
      <c r="CY212" s="23">
        <f t="shared" ca="1" si="323"/>
        <v>72000</v>
      </c>
      <c r="CZ212" s="23">
        <f t="shared" ca="1" si="324"/>
        <v>36000</v>
      </c>
      <c r="DA212" s="23">
        <f t="shared" ca="1" si="337"/>
        <v>99000</v>
      </c>
      <c r="DB212" s="23">
        <f t="shared" ca="1" si="338"/>
        <v>49500</v>
      </c>
      <c r="DC212" s="23"/>
      <c r="DD212" s="23"/>
      <c r="DE212" s="23">
        <f t="shared" ca="1" si="339"/>
        <v>240000</v>
      </c>
      <c r="DF212" s="23">
        <f t="shared" ca="1" si="340"/>
        <v>120000</v>
      </c>
      <c r="DG212" s="23">
        <f t="shared" ca="1" si="345"/>
        <v>120000</v>
      </c>
      <c r="DH212" s="23">
        <f t="shared" ca="1" si="346"/>
        <v>60000</v>
      </c>
      <c r="DI212" s="23">
        <f t="shared" ca="1" si="355"/>
        <v>127200</v>
      </c>
      <c r="DJ212" s="23">
        <f t="shared" ca="1" si="356"/>
        <v>63600</v>
      </c>
      <c r="DK212" s="23">
        <f t="shared" ca="1" si="364"/>
        <v>63600</v>
      </c>
      <c r="DL212" s="23">
        <f t="shared" ca="1" si="365"/>
        <v>31800</v>
      </c>
      <c r="DM212" s="23">
        <f t="shared" ca="1" si="368"/>
        <v>150000</v>
      </c>
      <c r="DN212" s="23">
        <f t="shared" ca="1" si="369"/>
        <v>75000</v>
      </c>
      <c r="DO212" s="23">
        <f t="shared" ca="1" si="370"/>
        <v>66000</v>
      </c>
      <c r="DP212" s="23">
        <f t="shared" ca="1" si="371"/>
        <v>33000</v>
      </c>
      <c r="DQ212" s="23">
        <f t="shared" ca="1" si="384"/>
        <v>129600</v>
      </c>
      <c r="DR212" s="23">
        <f t="shared" ca="1" si="385"/>
        <v>64800</v>
      </c>
      <c r="DS212" s="228">
        <f t="shared" ca="1" si="416"/>
        <v>610200</v>
      </c>
      <c r="DT212" s="93">
        <f t="shared" ca="1" si="417"/>
        <v>1450800</v>
      </c>
      <c r="DU212" s="228">
        <f t="shared" ca="1" si="418"/>
        <v>2117700</v>
      </c>
      <c r="DZ212" s="23">
        <f t="shared" ca="1" si="443"/>
        <v>60000</v>
      </c>
      <c r="EA212" s="23">
        <f t="shared" ca="1" si="444"/>
        <v>30000</v>
      </c>
      <c r="EB212" s="23">
        <f t="shared" ca="1" si="325"/>
        <v>26400</v>
      </c>
      <c r="EC212" s="23">
        <f t="shared" ca="1" si="326"/>
        <v>13200</v>
      </c>
      <c r="ED212" s="23">
        <f t="shared" ca="1" si="347"/>
        <v>120000</v>
      </c>
      <c r="EE212" s="23">
        <f t="shared" ca="1" si="348"/>
        <v>60000</v>
      </c>
      <c r="EF212" s="23">
        <f t="shared" ca="1" si="376"/>
        <v>168000</v>
      </c>
      <c r="EG212" s="23">
        <f t="shared" ca="1" si="377"/>
        <v>84000</v>
      </c>
      <c r="EH212" s="23">
        <f t="shared" ca="1" si="357"/>
        <v>60000</v>
      </c>
      <c r="EI212" s="23">
        <f t="shared" ca="1" si="358"/>
        <v>30000</v>
      </c>
      <c r="EJ212" s="23">
        <f t="shared" ca="1" si="372"/>
        <v>60000</v>
      </c>
      <c r="EK212" s="23">
        <f t="shared" ca="1" si="373"/>
        <v>30000</v>
      </c>
      <c r="EL212" s="23">
        <f t="shared" ca="1" si="382"/>
        <v>120000</v>
      </c>
      <c r="EM212" s="23">
        <f t="shared" ca="1" si="383"/>
        <v>60000</v>
      </c>
      <c r="EN212" s="228">
        <f t="shared" ca="1" si="402"/>
        <v>39600</v>
      </c>
      <c r="EO212" s="93">
        <f t="shared" ca="1" si="403"/>
        <v>489600</v>
      </c>
      <c r="EP212" s="93">
        <f t="shared" ca="1" si="404"/>
        <v>921600</v>
      </c>
    </row>
    <row r="213" spans="1:146" x14ac:dyDescent="0.2">
      <c r="A213" s="172">
        <f ca="1">VLOOKUP($D213,Curves!$A$2:$I$1700,9)</f>
        <v>6.2896629155685002E-2</v>
      </c>
      <c r="B213" s="86">
        <f t="shared" ca="1" si="387"/>
        <v>0.34780171824589906</v>
      </c>
      <c r="C213" s="86">
        <f t="shared" si="388"/>
        <v>28</v>
      </c>
      <c r="D213" s="139">
        <v>43132</v>
      </c>
      <c r="E213" s="173">
        <f ca="1">VLOOKUP($D213,Curves!$A$2:$H$1700,2)*$B213</f>
        <v>1.8256112190727241</v>
      </c>
      <c r="F213" s="172">
        <f ca="1">VLOOKUP($D213,Curves!$A$2:$H$1700,3)*$B213</f>
        <v>4.1736206189507886E-2</v>
      </c>
      <c r="G213" s="172">
        <f ca="1">VLOOKUP($D213,Curves!$A$2:$H$1700,7)*$B213</f>
        <v>-6.6082326466720825E-2</v>
      </c>
      <c r="H213" s="172">
        <f ca="1">VLOOKUP($D213,Curves!$A$2:$H$1700,5)*$B213</f>
        <v>0</v>
      </c>
      <c r="I213" s="172">
        <f ca="1">VLOOKUP($D213,Curves!$A$2:$H$1700,4)*$B213</f>
        <v>0</v>
      </c>
      <c r="J213" s="174">
        <f ca="1">VLOOKUP($D213,Curves!$A$2:$H$1700,8)*$B213</f>
        <v>0</v>
      </c>
      <c r="K213" s="172">
        <f t="shared" ca="1" si="389"/>
        <v>15.692084143045431</v>
      </c>
      <c r="L213" s="140">
        <f ca="1">VLOOKUP($D213,Curves!$N$2:$T$2600,2)*$B213</f>
        <v>15.563605188926614</v>
      </c>
      <c r="M213" s="141">
        <f ca="1">VLOOKUP($D213,Curves!$N$2:$T$2600,3)*$B213</f>
        <v>7.7818025944633069</v>
      </c>
      <c r="N213" s="181">
        <f t="shared" ca="1" si="390"/>
        <v>0</v>
      </c>
      <c r="O213" s="182">
        <f t="shared" ca="1" si="391"/>
        <v>0</v>
      </c>
      <c r="P213" s="173">
        <f t="shared" ca="1" si="386"/>
        <v>15.692084143045431</v>
      </c>
      <c r="Q213" s="140">
        <f ca="1">VLOOKUP($D213,Curves!$N$2:$T$2600,4)*$B213</f>
        <v>15.563605188926614</v>
      </c>
      <c r="R213" s="141">
        <f ca="1">VLOOKUP($D213,Curves!$N$2:$T$2600,5)*$B213</f>
        <v>7.7818025944633069</v>
      </c>
      <c r="S213" s="181">
        <f t="shared" ca="1" si="392"/>
        <v>0</v>
      </c>
      <c r="T213" s="182">
        <f t="shared" ca="1" si="393"/>
        <v>0</v>
      </c>
      <c r="U213" s="151">
        <f t="shared" ca="1" si="394"/>
        <v>15.196466694545025</v>
      </c>
      <c r="V213" s="151">
        <f t="shared" ca="1" si="395"/>
        <v>15.692084143045431</v>
      </c>
      <c r="W213" s="151">
        <f t="shared" ca="1" si="396"/>
        <v>15.692084143045431</v>
      </c>
      <c r="X213" s="343">
        <f ca="1">VLOOKUP($D213,[2]CurveFetch!$D$8:$S$13000,16,0)*$B213</f>
        <v>15.563605188926614</v>
      </c>
      <c r="Y213" s="141">
        <f ca="1">VLOOKUP($D213,Curves!$N$2:$T$2600,7)*$B213</f>
        <v>7.7818025944633069</v>
      </c>
      <c r="Z213" s="200">
        <f t="shared" ca="1" si="397"/>
        <v>1</v>
      </c>
      <c r="AA213" s="181">
        <f t="shared" ca="1" si="398"/>
        <v>0</v>
      </c>
      <c r="AB213" s="181">
        <f t="shared" ca="1" si="399"/>
        <v>0</v>
      </c>
      <c r="AC213" s="181">
        <f t="shared" ca="1" si="399"/>
        <v>0</v>
      </c>
      <c r="AD213" s="181">
        <f t="shared" ca="1" si="400"/>
        <v>0</v>
      </c>
      <c r="AE213" s="182">
        <f t="shared" ca="1" si="401"/>
        <v>0</v>
      </c>
      <c r="AF213" s="23">
        <f t="shared" ca="1" si="427"/>
        <v>0</v>
      </c>
      <c r="AG213" s="23">
        <f t="shared" ca="1" si="428"/>
        <v>0</v>
      </c>
      <c r="AH213" s="23">
        <f t="shared" ca="1" si="445"/>
        <v>0</v>
      </c>
      <c r="AI213" s="23">
        <f t="shared" ca="1" si="446"/>
        <v>0</v>
      </c>
      <c r="AJ213" s="23">
        <f t="shared" ca="1" si="331"/>
        <v>0</v>
      </c>
      <c r="AK213" s="23">
        <f t="shared" ca="1" si="332"/>
        <v>0</v>
      </c>
      <c r="AL213" s="23">
        <f t="shared" ca="1" si="341"/>
        <v>0</v>
      </c>
      <c r="AM213" s="23">
        <f t="shared" ca="1" si="342"/>
        <v>0</v>
      </c>
      <c r="AN213" s="23">
        <f t="shared" ca="1" si="349"/>
        <v>0</v>
      </c>
      <c r="AO213" s="23">
        <f t="shared" ca="1" si="350"/>
        <v>0</v>
      </c>
      <c r="AP213" s="23">
        <f t="shared" ca="1" si="343"/>
        <v>0</v>
      </c>
      <c r="AQ213" s="23">
        <f t="shared" ca="1" si="344"/>
        <v>0</v>
      </c>
      <c r="AR213" s="23">
        <f t="shared" ca="1" si="353"/>
        <v>0</v>
      </c>
      <c r="AS213" s="23">
        <f t="shared" ca="1" si="354"/>
        <v>0</v>
      </c>
      <c r="AT213" s="23">
        <f t="shared" ca="1" si="374"/>
        <v>0</v>
      </c>
      <c r="AU213" s="23">
        <f t="shared" ca="1" si="375"/>
        <v>0</v>
      </c>
      <c r="AV213" s="228">
        <f t="shared" ca="1" si="405"/>
        <v>0</v>
      </c>
      <c r="AW213" s="26">
        <f t="shared" ca="1" si="406"/>
        <v>0</v>
      </c>
      <c r="AX213" s="228">
        <f t="shared" ca="1" si="407"/>
        <v>0</v>
      </c>
      <c r="AY213" s="23">
        <f t="shared" ca="1" si="421"/>
        <v>0</v>
      </c>
      <c r="AZ213" s="23">
        <f t="shared" ca="1" si="422"/>
        <v>0</v>
      </c>
      <c r="BA213" s="23">
        <f t="shared" ca="1" si="429"/>
        <v>0</v>
      </c>
      <c r="BB213" s="23">
        <f t="shared" ca="1" si="430"/>
        <v>0</v>
      </c>
      <c r="BC213" s="23">
        <f t="shared" ca="1" si="423"/>
        <v>0</v>
      </c>
      <c r="BD213" s="23">
        <f t="shared" ca="1" si="424"/>
        <v>0</v>
      </c>
      <c r="BE213" s="23">
        <f t="shared" ca="1" si="431"/>
        <v>0</v>
      </c>
      <c r="BF213" s="23">
        <f t="shared" ca="1" si="432"/>
        <v>0</v>
      </c>
      <c r="BG213" s="23">
        <f t="shared" ca="1" si="437"/>
        <v>0</v>
      </c>
      <c r="BH213" s="23">
        <f t="shared" ca="1" si="438"/>
        <v>0</v>
      </c>
      <c r="BI213" s="23">
        <f t="shared" ca="1" si="327"/>
        <v>0</v>
      </c>
      <c r="BJ213" s="23">
        <f t="shared" ca="1" si="328"/>
        <v>0</v>
      </c>
      <c r="BK213" s="23">
        <f t="shared" ca="1" si="329"/>
        <v>0</v>
      </c>
      <c r="BL213" s="23">
        <f t="shared" ca="1" si="330"/>
        <v>0</v>
      </c>
      <c r="BM213" s="23">
        <f t="shared" ca="1" si="333"/>
        <v>0</v>
      </c>
      <c r="BN213" s="23">
        <f t="shared" ca="1" si="334"/>
        <v>0</v>
      </c>
      <c r="BO213" s="23">
        <f t="shared" ca="1" si="351"/>
        <v>0</v>
      </c>
      <c r="BP213" s="23">
        <f t="shared" ca="1" si="352"/>
        <v>0</v>
      </c>
      <c r="BQ213" s="23">
        <f t="shared" ca="1" si="362"/>
        <v>0</v>
      </c>
      <c r="BR213" s="23">
        <f t="shared" ca="1" si="363"/>
        <v>0</v>
      </c>
      <c r="BS213" s="23">
        <f t="shared" ca="1" si="378"/>
        <v>0</v>
      </c>
      <c r="BT213" s="23">
        <f t="shared" ca="1" si="379"/>
        <v>0</v>
      </c>
      <c r="BU213" s="23">
        <f t="shared" ca="1" si="380"/>
        <v>0</v>
      </c>
      <c r="BV213" s="23">
        <f t="shared" ca="1" si="381"/>
        <v>0</v>
      </c>
      <c r="BW213" s="389">
        <f t="shared" ca="1" si="408"/>
        <v>0</v>
      </c>
      <c r="BX213" s="224">
        <f t="shared" ca="1" si="409"/>
        <v>0</v>
      </c>
      <c r="BY213" s="93">
        <f t="shared" ca="1" si="410"/>
        <v>0</v>
      </c>
      <c r="BZ213" s="23">
        <f t="shared" ca="1" si="435"/>
        <v>0</v>
      </c>
      <c r="CA213" s="23">
        <f t="shared" ca="1" si="436"/>
        <v>0</v>
      </c>
      <c r="CB213" s="23">
        <f t="shared" ca="1" si="335"/>
        <v>0</v>
      </c>
      <c r="CC213" s="23">
        <f t="shared" ca="1" si="336"/>
        <v>0</v>
      </c>
      <c r="CD213" s="23">
        <f t="shared" ca="1" si="366"/>
        <v>0</v>
      </c>
      <c r="CE213" s="23">
        <f t="shared" ca="1" si="367"/>
        <v>0</v>
      </c>
      <c r="CF213" s="228">
        <f t="shared" ca="1" si="411"/>
        <v>0</v>
      </c>
      <c r="CG213" s="224">
        <f t="shared" ca="1" si="412"/>
        <v>0</v>
      </c>
      <c r="CH213" s="228">
        <f t="shared" ca="1" si="413"/>
        <v>0</v>
      </c>
      <c r="CI213" s="23">
        <f t="shared" ca="1" si="414"/>
        <v>0</v>
      </c>
      <c r="CJ213" s="23">
        <f t="shared" ca="1" si="415"/>
        <v>0</v>
      </c>
      <c r="CK213" s="23">
        <f t="shared" ca="1" si="419"/>
        <v>0</v>
      </c>
      <c r="CL213" s="23">
        <f t="shared" ca="1" si="420"/>
        <v>0</v>
      </c>
      <c r="CM213" s="23">
        <f t="shared" ca="1" si="425"/>
        <v>0</v>
      </c>
      <c r="CN213" s="23">
        <f t="shared" ca="1" si="426"/>
        <v>0</v>
      </c>
      <c r="CO213" s="23">
        <f t="shared" ca="1" si="433"/>
        <v>0</v>
      </c>
      <c r="CP213" s="23">
        <f t="shared" ca="1" si="434"/>
        <v>0</v>
      </c>
      <c r="CQ213" s="23">
        <f t="shared" ca="1" si="439"/>
        <v>0</v>
      </c>
      <c r="CR213" s="23">
        <f t="shared" ca="1" si="440"/>
        <v>0</v>
      </c>
      <c r="CS213" s="23">
        <f t="shared" ca="1" si="441"/>
        <v>0</v>
      </c>
      <c r="CT213" s="23">
        <f t="shared" ca="1" si="442"/>
        <v>0</v>
      </c>
      <c r="CU213" s="23">
        <f t="shared" ca="1" si="321"/>
        <v>0</v>
      </c>
      <c r="CV213" s="23">
        <f t="shared" ca="1" si="322"/>
        <v>0</v>
      </c>
      <c r="CW213" s="23">
        <f t="shared" ca="1" si="360"/>
        <v>0</v>
      </c>
      <c r="CX213" s="23">
        <f t="shared" ca="1" si="361"/>
        <v>0</v>
      </c>
      <c r="CY213" s="23">
        <f t="shared" ca="1" si="323"/>
        <v>0</v>
      </c>
      <c r="CZ213" s="23">
        <f t="shared" ca="1" si="324"/>
        <v>0</v>
      </c>
      <c r="DA213" s="23">
        <f t="shared" ca="1" si="337"/>
        <v>0</v>
      </c>
      <c r="DB213" s="23">
        <f t="shared" ca="1" si="338"/>
        <v>0</v>
      </c>
      <c r="DC213" s="23"/>
      <c r="DD213" s="23"/>
      <c r="DE213" s="23">
        <f t="shared" ca="1" si="339"/>
        <v>0</v>
      </c>
      <c r="DF213" s="23">
        <f t="shared" ca="1" si="340"/>
        <v>0</v>
      </c>
      <c r="DG213" s="23">
        <f t="shared" ca="1" si="345"/>
        <v>0</v>
      </c>
      <c r="DH213" s="23">
        <f t="shared" ca="1" si="346"/>
        <v>0</v>
      </c>
      <c r="DI213" s="23">
        <f t="shared" ca="1" si="355"/>
        <v>0</v>
      </c>
      <c r="DJ213" s="23">
        <f t="shared" ca="1" si="356"/>
        <v>0</v>
      </c>
      <c r="DK213" s="23">
        <f t="shared" ca="1" si="364"/>
        <v>0</v>
      </c>
      <c r="DL213" s="23">
        <f t="shared" ca="1" si="365"/>
        <v>0</v>
      </c>
      <c r="DM213" s="23">
        <f t="shared" ca="1" si="368"/>
        <v>0</v>
      </c>
      <c r="DN213" s="23">
        <f t="shared" ca="1" si="369"/>
        <v>0</v>
      </c>
      <c r="DO213" s="23">
        <f t="shared" ca="1" si="370"/>
        <v>0</v>
      </c>
      <c r="DP213" s="23">
        <f t="shared" ca="1" si="371"/>
        <v>0</v>
      </c>
      <c r="DQ213" s="23">
        <f t="shared" ca="1" si="384"/>
        <v>0</v>
      </c>
      <c r="DR213" s="23">
        <f t="shared" ca="1" si="385"/>
        <v>0</v>
      </c>
      <c r="DS213" s="228">
        <f t="shared" ca="1" si="416"/>
        <v>0</v>
      </c>
      <c r="DT213" s="93">
        <f t="shared" ca="1" si="417"/>
        <v>0</v>
      </c>
      <c r="DU213" s="228">
        <f t="shared" ca="1" si="418"/>
        <v>0</v>
      </c>
      <c r="DZ213" s="23">
        <f t="shared" ca="1" si="443"/>
        <v>0</v>
      </c>
      <c r="EA213" s="23">
        <f t="shared" ca="1" si="444"/>
        <v>0</v>
      </c>
      <c r="EB213" s="23">
        <f t="shared" ca="1" si="325"/>
        <v>0</v>
      </c>
      <c r="EC213" s="23">
        <f t="shared" ca="1" si="326"/>
        <v>0</v>
      </c>
      <c r="ED213" s="23">
        <f t="shared" ca="1" si="347"/>
        <v>0</v>
      </c>
      <c r="EE213" s="23">
        <f t="shared" ca="1" si="348"/>
        <v>0</v>
      </c>
      <c r="EF213" s="23">
        <f t="shared" ca="1" si="376"/>
        <v>0</v>
      </c>
      <c r="EG213" s="23">
        <f t="shared" ca="1" si="377"/>
        <v>0</v>
      </c>
      <c r="EH213" s="23">
        <f t="shared" ca="1" si="357"/>
        <v>0</v>
      </c>
      <c r="EI213" s="23">
        <f t="shared" ca="1" si="358"/>
        <v>0</v>
      </c>
      <c r="EJ213" s="23">
        <f t="shared" ca="1" si="372"/>
        <v>0</v>
      </c>
      <c r="EK213" s="23">
        <f t="shared" ca="1" si="373"/>
        <v>0</v>
      </c>
      <c r="EL213" s="23">
        <f t="shared" ca="1" si="382"/>
        <v>0</v>
      </c>
      <c r="EM213" s="23">
        <f t="shared" ca="1" si="383"/>
        <v>0</v>
      </c>
      <c r="EN213" s="228">
        <f t="shared" ca="1" si="402"/>
        <v>0</v>
      </c>
      <c r="EO213" s="93">
        <f t="shared" ca="1" si="403"/>
        <v>0</v>
      </c>
      <c r="EP213" s="93">
        <f t="shared" ca="1" si="404"/>
        <v>0</v>
      </c>
    </row>
    <row r="214" spans="1:146" x14ac:dyDescent="0.2">
      <c r="A214" s="172">
        <f ca="1">VLOOKUP($D214,Curves!$A$2:$I$1700,9)</f>
        <v>6.2920704446570996E-2</v>
      </c>
      <c r="B214" s="86">
        <f t="shared" ca="1" si="387"/>
        <v>0.34601610175370251</v>
      </c>
      <c r="C214" s="86">
        <f t="shared" si="388"/>
        <v>31</v>
      </c>
      <c r="D214" s="139">
        <v>43160</v>
      </c>
      <c r="E214" s="173">
        <f ca="1">VLOOKUP($D214,Curves!$A$2:$H$1700,2)*$B214</f>
        <v>1.7643361028421292</v>
      </c>
      <c r="F214" s="172">
        <f ca="1">VLOOKUP($D214,Curves!$A$2:$H$1700,3)*$B214</f>
        <v>4.1521932210444298E-2</v>
      </c>
      <c r="G214" s="172">
        <f ca="1">VLOOKUP($D214,Curves!$A$2:$H$1700,7)*$B214</f>
        <v>-6.5743059333203471E-2</v>
      </c>
      <c r="H214" s="172">
        <f ca="1">VLOOKUP($D214,Curves!$A$2:$H$1700,5)*$B214</f>
        <v>0</v>
      </c>
      <c r="I214" s="172">
        <f ca="1">VLOOKUP($D214,Curves!$A$2:$H$1700,4)*$B214</f>
        <v>0</v>
      </c>
      <c r="J214" s="174">
        <f ca="1">VLOOKUP($D214,Curves!$A$2:$H$1700,8)*$B214</f>
        <v>0</v>
      </c>
      <c r="K214" s="172">
        <f t="shared" ca="1" si="389"/>
        <v>15.232520771315968</v>
      </c>
      <c r="L214" s="140">
        <f ca="1">VLOOKUP($D214,Curves!$N$2:$T$2600,2)*$B214</f>
        <v>12.023540511788532</v>
      </c>
      <c r="M214" s="141">
        <f ca="1">VLOOKUP($D214,Curves!$N$2:$T$2600,3)*$B214</f>
        <v>6.0117702558942661</v>
      </c>
      <c r="N214" s="181">
        <f t="shared" ca="1" si="390"/>
        <v>0</v>
      </c>
      <c r="O214" s="182">
        <f t="shared" ca="1" si="391"/>
        <v>0</v>
      </c>
      <c r="P214" s="173">
        <f t="shared" ca="1" si="386"/>
        <v>15.232520771315968</v>
      </c>
      <c r="Q214" s="140">
        <f ca="1">VLOOKUP($D214,Curves!$N$2:$T$2600,4)*$B214</f>
        <v>12.023540511788532</v>
      </c>
      <c r="R214" s="141">
        <f ca="1">VLOOKUP($D214,Curves!$N$2:$T$2600,5)*$B214</f>
        <v>6.0117702558942661</v>
      </c>
      <c r="S214" s="181">
        <f t="shared" ca="1" si="392"/>
        <v>0</v>
      </c>
      <c r="T214" s="182">
        <f t="shared" ca="1" si="393"/>
        <v>0</v>
      </c>
      <c r="U214" s="151">
        <f t="shared" ca="1" si="394"/>
        <v>14.739447826316942</v>
      </c>
      <c r="V214" s="151">
        <f t="shared" ca="1" si="395"/>
        <v>15.232520771315968</v>
      </c>
      <c r="W214" s="151">
        <f t="shared" ca="1" si="396"/>
        <v>15.232520771315968</v>
      </c>
      <c r="X214" s="343">
        <f ca="1">VLOOKUP($D214,[2]CurveFetch!$D$8:$S$13000,16,0)*$B214</f>
        <v>12.023540511788532</v>
      </c>
      <c r="Y214" s="141">
        <f ca="1">VLOOKUP($D214,Curves!$N$2:$T$2600,7)*$B214</f>
        <v>6.0117702558942661</v>
      </c>
      <c r="Z214" s="200">
        <f t="shared" ca="1" si="397"/>
        <v>0</v>
      </c>
      <c r="AA214" s="181">
        <f t="shared" ca="1" si="398"/>
        <v>0</v>
      </c>
      <c r="AB214" s="181">
        <f t="shared" ca="1" si="399"/>
        <v>0</v>
      </c>
      <c r="AC214" s="181">
        <f t="shared" ca="1" si="399"/>
        <v>0</v>
      </c>
      <c r="AD214" s="181">
        <f t="shared" ca="1" si="400"/>
        <v>0</v>
      </c>
      <c r="AE214" s="182">
        <f t="shared" ca="1" si="401"/>
        <v>0</v>
      </c>
      <c r="AF214" s="23">
        <f t="shared" ca="1" si="427"/>
        <v>0</v>
      </c>
      <c r="AG214" s="23">
        <f t="shared" ca="1" si="428"/>
        <v>0</v>
      </c>
      <c r="AH214" s="23">
        <f t="shared" ca="1" si="445"/>
        <v>0</v>
      </c>
      <c r="AI214" s="23">
        <f t="shared" ca="1" si="446"/>
        <v>0</v>
      </c>
      <c r="AJ214" s="23">
        <f t="shared" ca="1" si="331"/>
        <v>0</v>
      </c>
      <c r="AK214" s="23">
        <f t="shared" ca="1" si="332"/>
        <v>0</v>
      </c>
      <c r="AL214" s="23">
        <f t="shared" ca="1" si="341"/>
        <v>0</v>
      </c>
      <c r="AM214" s="23">
        <f t="shared" ca="1" si="342"/>
        <v>0</v>
      </c>
      <c r="AN214" s="23">
        <f t="shared" ca="1" si="349"/>
        <v>0</v>
      </c>
      <c r="AO214" s="23">
        <f t="shared" ca="1" si="350"/>
        <v>0</v>
      </c>
      <c r="AP214" s="23">
        <f t="shared" ca="1" si="343"/>
        <v>0</v>
      </c>
      <c r="AQ214" s="23">
        <f t="shared" ca="1" si="344"/>
        <v>0</v>
      </c>
      <c r="AR214" s="23">
        <f t="shared" ca="1" si="353"/>
        <v>0</v>
      </c>
      <c r="AS214" s="23">
        <f t="shared" ca="1" si="354"/>
        <v>0</v>
      </c>
      <c r="AT214" s="23">
        <f t="shared" ca="1" si="374"/>
        <v>0</v>
      </c>
      <c r="AU214" s="23">
        <f t="shared" ca="1" si="375"/>
        <v>0</v>
      </c>
      <c r="AV214" s="228">
        <f t="shared" ca="1" si="405"/>
        <v>0</v>
      </c>
      <c r="AW214" s="26">
        <f t="shared" ca="1" si="406"/>
        <v>0</v>
      </c>
      <c r="AX214" s="228">
        <f t="shared" ca="1" si="407"/>
        <v>0</v>
      </c>
      <c r="AY214" s="23">
        <f t="shared" ca="1" si="421"/>
        <v>0</v>
      </c>
      <c r="AZ214" s="23">
        <f t="shared" ca="1" si="422"/>
        <v>0</v>
      </c>
      <c r="BA214" s="23">
        <f t="shared" ca="1" si="429"/>
        <v>0</v>
      </c>
      <c r="BB214" s="23">
        <f t="shared" ca="1" si="430"/>
        <v>0</v>
      </c>
      <c r="BC214" s="23">
        <f t="shared" ca="1" si="423"/>
        <v>0</v>
      </c>
      <c r="BD214" s="23">
        <f t="shared" ca="1" si="424"/>
        <v>0</v>
      </c>
      <c r="BE214" s="23">
        <f t="shared" ca="1" si="431"/>
        <v>0</v>
      </c>
      <c r="BF214" s="23">
        <f t="shared" ca="1" si="432"/>
        <v>0</v>
      </c>
      <c r="BG214" s="23">
        <f t="shared" ca="1" si="437"/>
        <v>0</v>
      </c>
      <c r="BH214" s="23">
        <f t="shared" ca="1" si="438"/>
        <v>0</v>
      </c>
      <c r="BI214" s="23">
        <f t="shared" ca="1" si="327"/>
        <v>0</v>
      </c>
      <c r="BJ214" s="23">
        <f t="shared" ca="1" si="328"/>
        <v>0</v>
      </c>
      <c r="BK214" s="23">
        <f t="shared" ca="1" si="329"/>
        <v>0</v>
      </c>
      <c r="BL214" s="23">
        <f t="shared" ca="1" si="330"/>
        <v>0</v>
      </c>
      <c r="BM214" s="23">
        <f t="shared" ca="1" si="333"/>
        <v>0</v>
      </c>
      <c r="BN214" s="23">
        <f t="shared" ca="1" si="334"/>
        <v>0</v>
      </c>
      <c r="BO214" s="23">
        <f t="shared" ca="1" si="351"/>
        <v>0</v>
      </c>
      <c r="BP214" s="23">
        <f t="shared" ca="1" si="352"/>
        <v>0</v>
      </c>
      <c r="BQ214" s="23">
        <f t="shared" ca="1" si="362"/>
        <v>0</v>
      </c>
      <c r="BR214" s="23">
        <f t="shared" ca="1" si="363"/>
        <v>0</v>
      </c>
      <c r="BS214" s="23">
        <f t="shared" ca="1" si="378"/>
        <v>0</v>
      </c>
      <c r="BT214" s="23">
        <f t="shared" ca="1" si="379"/>
        <v>0</v>
      </c>
      <c r="BU214" s="23">
        <f t="shared" ca="1" si="380"/>
        <v>0</v>
      </c>
      <c r="BV214" s="23">
        <f t="shared" ca="1" si="381"/>
        <v>0</v>
      </c>
      <c r="BW214" s="389">
        <f t="shared" ca="1" si="408"/>
        <v>0</v>
      </c>
      <c r="BX214" s="224">
        <f t="shared" ca="1" si="409"/>
        <v>0</v>
      </c>
      <c r="BY214" s="93">
        <f t="shared" ca="1" si="410"/>
        <v>0</v>
      </c>
      <c r="BZ214" s="23">
        <f t="shared" ca="1" si="435"/>
        <v>0</v>
      </c>
      <c r="CA214" s="23">
        <f t="shared" ca="1" si="436"/>
        <v>0</v>
      </c>
      <c r="CB214" s="23">
        <f t="shared" ca="1" si="335"/>
        <v>0</v>
      </c>
      <c r="CC214" s="23">
        <f t="shared" ca="1" si="336"/>
        <v>0</v>
      </c>
      <c r="CD214" s="23">
        <f t="shared" ca="1" si="366"/>
        <v>0</v>
      </c>
      <c r="CE214" s="23">
        <f t="shared" ca="1" si="367"/>
        <v>0</v>
      </c>
      <c r="CF214" s="228">
        <f t="shared" ca="1" si="411"/>
        <v>0</v>
      </c>
      <c r="CG214" s="224">
        <f t="shared" ca="1" si="412"/>
        <v>0</v>
      </c>
      <c r="CH214" s="228">
        <f t="shared" ca="1" si="413"/>
        <v>0</v>
      </c>
      <c r="CI214" s="23">
        <f t="shared" ca="1" si="414"/>
        <v>0</v>
      </c>
      <c r="CJ214" s="23">
        <f t="shared" ca="1" si="415"/>
        <v>0</v>
      </c>
      <c r="CK214" s="23">
        <f t="shared" ca="1" si="419"/>
        <v>0</v>
      </c>
      <c r="CL214" s="23">
        <f t="shared" ca="1" si="420"/>
        <v>0</v>
      </c>
      <c r="CM214" s="23">
        <f t="shared" ca="1" si="425"/>
        <v>0</v>
      </c>
      <c r="CN214" s="23">
        <f t="shared" ca="1" si="426"/>
        <v>0</v>
      </c>
      <c r="CO214" s="23">
        <f t="shared" ca="1" si="433"/>
        <v>0</v>
      </c>
      <c r="CP214" s="23">
        <f t="shared" ca="1" si="434"/>
        <v>0</v>
      </c>
      <c r="CQ214" s="23">
        <f t="shared" ca="1" si="439"/>
        <v>0</v>
      </c>
      <c r="CR214" s="23">
        <f t="shared" ca="1" si="440"/>
        <v>0</v>
      </c>
      <c r="CS214" s="23">
        <f t="shared" ca="1" si="441"/>
        <v>0</v>
      </c>
      <c r="CT214" s="23">
        <f t="shared" ca="1" si="442"/>
        <v>0</v>
      </c>
      <c r="CU214" s="23">
        <f t="shared" ref="CU214:CU280" ca="1" si="447">$CU$7*$J$2*$J$5*$AB214</f>
        <v>0</v>
      </c>
      <c r="CV214" s="23">
        <f t="shared" ref="CV214:CV280" ca="1" si="448">$CU$7*$J$3*$J$5*$AC214</f>
        <v>0</v>
      </c>
      <c r="CW214" s="23">
        <f t="shared" ca="1" si="360"/>
        <v>0</v>
      </c>
      <c r="CX214" s="23">
        <f t="shared" ca="1" si="361"/>
        <v>0</v>
      </c>
      <c r="CY214" s="23">
        <f t="shared" ca="1" si="323"/>
        <v>0</v>
      </c>
      <c r="CZ214" s="23">
        <f t="shared" ca="1" si="324"/>
        <v>0</v>
      </c>
      <c r="DA214" s="23">
        <f t="shared" ca="1" si="337"/>
        <v>0</v>
      </c>
      <c r="DB214" s="23">
        <f t="shared" ca="1" si="338"/>
        <v>0</v>
      </c>
      <c r="DC214" s="23"/>
      <c r="DD214" s="23"/>
      <c r="DE214" s="23">
        <f t="shared" ca="1" si="339"/>
        <v>0</v>
      </c>
      <c r="DF214" s="23">
        <f t="shared" ca="1" si="340"/>
        <v>0</v>
      </c>
      <c r="DG214" s="23">
        <f t="shared" ca="1" si="345"/>
        <v>0</v>
      </c>
      <c r="DH214" s="23">
        <f t="shared" ca="1" si="346"/>
        <v>0</v>
      </c>
      <c r="DI214" s="23">
        <f t="shared" ca="1" si="355"/>
        <v>0</v>
      </c>
      <c r="DJ214" s="23">
        <f t="shared" ca="1" si="356"/>
        <v>0</v>
      </c>
      <c r="DK214" s="23">
        <f t="shared" ca="1" si="364"/>
        <v>0</v>
      </c>
      <c r="DL214" s="23">
        <f t="shared" ca="1" si="365"/>
        <v>0</v>
      </c>
      <c r="DM214" s="23">
        <f t="shared" ca="1" si="368"/>
        <v>0</v>
      </c>
      <c r="DN214" s="23">
        <f t="shared" ca="1" si="369"/>
        <v>0</v>
      </c>
      <c r="DO214" s="23">
        <f t="shared" ca="1" si="370"/>
        <v>0</v>
      </c>
      <c r="DP214" s="23">
        <f t="shared" ca="1" si="371"/>
        <v>0</v>
      </c>
      <c r="DQ214" s="23">
        <f t="shared" ca="1" si="384"/>
        <v>0</v>
      </c>
      <c r="DR214" s="23">
        <f t="shared" ca="1" si="385"/>
        <v>0</v>
      </c>
      <c r="DS214" s="228">
        <f t="shared" ca="1" si="416"/>
        <v>0</v>
      </c>
      <c r="DT214" s="93">
        <f t="shared" ca="1" si="417"/>
        <v>0</v>
      </c>
      <c r="DU214" s="228">
        <f t="shared" ca="1" si="418"/>
        <v>0</v>
      </c>
      <c r="DZ214" s="23">
        <f t="shared" ca="1" si="443"/>
        <v>0</v>
      </c>
      <c r="EA214" s="23">
        <f t="shared" ca="1" si="444"/>
        <v>0</v>
      </c>
      <c r="EB214" s="23">
        <f t="shared" ca="1" si="325"/>
        <v>0</v>
      </c>
      <c r="EC214" s="23">
        <f t="shared" ca="1" si="326"/>
        <v>0</v>
      </c>
      <c r="ED214" s="23">
        <f t="shared" ca="1" si="347"/>
        <v>0</v>
      </c>
      <c r="EE214" s="23">
        <f t="shared" ca="1" si="348"/>
        <v>0</v>
      </c>
      <c r="EF214" s="23">
        <f t="shared" ca="1" si="376"/>
        <v>0</v>
      </c>
      <c r="EG214" s="23">
        <f t="shared" ca="1" si="377"/>
        <v>0</v>
      </c>
      <c r="EH214" s="23">
        <f t="shared" ca="1" si="357"/>
        <v>0</v>
      </c>
      <c r="EI214" s="23">
        <f t="shared" ca="1" si="358"/>
        <v>0</v>
      </c>
      <c r="EJ214" s="23">
        <f t="shared" ca="1" si="372"/>
        <v>0</v>
      </c>
      <c r="EK214" s="23">
        <f t="shared" ca="1" si="373"/>
        <v>0</v>
      </c>
      <c r="EL214" s="23">
        <f t="shared" ca="1" si="382"/>
        <v>0</v>
      </c>
      <c r="EM214" s="23">
        <f t="shared" ca="1" si="383"/>
        <v>0</v>
      </c>
      <c r="EN214" s="228">
        <f t="shared" ca="1" si="402"/>
        <v>0</v>
      </c>
      <c r="EO214" s="93">
        <f t="shared" ca="1" si="403"/>
        <v>0</v>
      </c>
      <c r="EP214" s="93">
        <f t="shared" ca="1" si="404"/>
        <v>0</v>
      </c>
    </row>
    <row r="215" spans="1:146" x14ac:dyDescent="0.2">
      <c r="A215" s="172">
        <f ca="1">VLOOKUP($D215,Curves!$A$2:$I$1700,9)</f>
        <v>6.2947359233134006E-2</v>
      </c>
      <c r="B215" s="86">
        <f t="shared" ca="1" si="387"/>
        <v>0.34404842626470516</v>
      </c>
      <c r="C215" s="86">
        <f t="shared" si="388"/>
        <v>30</v>
      </c>
      <c r="D215" s="139">
        <v>43191</v>
      </c>
      <c r="E215" s="173">
        <f ca="1">VLOOKUP($D215,Curves!$A$2:$H$1700,2)*$B215</f>
        <v>1.6913420635172907</v>
      </c>
      <c r="F215" s="172">
        <f ca="1">VLOOKUP($D215,Curves!$A$2:$H$1700,3)*$B215</f>
        <v>0.10149428574808801</v>
      </c>
      <c r="G215" s="172">
        <f ca="1">VLOOKUP($D215,Curves!$A$2:$H$1700,7)*$B215</f>
        <v>-6.5369200990293988E-2</v>
      </c>
      <c r="H215" s="172">
        <f ca="1">VLOOKUP($D215,Curves!$A$2:$H$1700,5)*$B215</f>
        <v>0</v>
      </c>
      <c r="I215" s="172">
        <f ca="1">VLOOKUP($D215,Curves!$A$2:$H$1700,4)*$B215</f>
        <v>0</v>
      </c>
      <c r="J215" s="174">
        <f ca="1">VLOOKUP($D215,Curves!$A$2:$H$1700,8)*$B215</f>
        <v>0</v>
      </c>
      <c r="K215" s="172">
        <f t="shared" ca="1" si="389"/>
        <v>14.68506547637968</v>
      </c>
      <c r="L215" s="140">
        <f ca="1">VLOOKUP($D215,Curves!$N$2:$T$2600,2)*$B215</f>
        <v>11.564602966563415</v>
      </c>
      <c r="M215" s="141">
        <f ca="1">VLOOKUP($D215,Curves!$N$2:$T$2600,3)*$B215</f>
        <v>5.7823014832817075</v>
      </c>
      <c r="N215" s="181">
        <f t="shared" ca="1" si="390"/>
        <v>0</v>
      </c>
      <c r="O215" s="182">
        <f t="shared" ca="1" si="391"/>
        <v>0</v>
      </c>
      <c r="P215" s="173">
        <f t="shared" ca="1" si="386"/>
        <v>14.68506547637968</v>
      </c>
      <c r="Q215" s="140">
        <f ca="1">VLOOKUP($D215,Curves!$N$2:$T$2600,4)*$B215</f>
        <v>11.564602966563415</v>
      </c>
      <c r="R215" s="141">
        <f ca="1">VLOOKUP($D215,Curves!$N$2:$T$2600,5)*$B215</f>
        <v>5.7823014832817075</v>
      </c>
      <c r="S215" s="181">
        <f t="shared" ca="1" si="392"/>
        <v>0</v>
      </c>
      <c r="T215" s="182">
        <f t="shared" ca="1" si="393"/>
        <v>0</v>
      </c>
      <c r="U215" s="151">
        <f t="shared" ca="1" si="394"/>
        <v>14.194796468952475</v>
      </c>
      <c r="V215" s="151">
        <f t="shared" ca="1" si="395"/>
        <v>14.68506547637968</v>
      </c>
      <c r="W215" s="151">
        <f t="shared" ca="1" si="396"/>
        <v>14.68506547637968</v>
      </c>
      <c r="X215" s="343">
        <f ca="1">VLOOKUP($D215,[2]CurveFetch!$D$8:$S$13000,16,0)*$B215</f>
        <v>11.564602966563415</v>
      </c>
      <c r="Y215" s="141">
        <f ca="1">VLOOKUP($D215,Curves!$N$2:$T$2600,7)*$B215</f>
        <v>5.7823014832817075</v>
      </c>
      <c r="Z215" s="200">
        <f t="shared" ca="1" si="397"/>
        <v>0</v>
      </c>
      <c r="AA215" s="181">
        <f t="shared" ca="1" si="398"/>
        <v>0</v>
      </c>
      <c r="AB215" s="181">
        <f t="shared" ca="1" si="399"/>
        <v>0</v>
      </c>
      <c r="AC215" s="181">
        <f t="shared" ca="1" si="399"/>
        <v>0</v>
      </c>
      <c r="AD215" s="181">
        <f t="shared" ca="1" si="400"/>
        <v>0</v>
      </c>
      <c r="AE215" s="182">
        <f t="shared" ca="1" si="401"/>
        <v>0</v>
      </c>
      <c r="AF215" s="23">
        <f t="shared" ca="1" si="427"/>
        <v>0</v>
      </c>
      <c r="AG215" s="23">
        <f t="shared" ca="1" si="428"/>
        <v>0</v>
      </c>
      <c r="AH215" s="23">
        <f t="shared" ca="1" si="445"/>
        <v>0</v>
      </c>
      <c r="AI215" s="23">
        <f t="shared" ca="1" si="446"/>
        <v>0</v>
      </c>
      <c r="AJ215" s="23">
        <f t="shared" ca="1" si="331"/>
        <v>0</v>
      </c>
      <c r="AK215" s="23">
        <f t="shared" ca="1" si="332"/>
        <v>0</v>
      </c>
      <c r="AL215" s="23">
        <f t="shared" ca="1" si="341"/>
        <v>0</v>
      </c>
      <c r="AM215" s="23">
        <f t="shared" ca="1" si="342"/>
        <v>0</v>
      </c>
      <c r="AN215" s="23">
        <f t="shared" ca="1" si="349"/>
        <v>0</v>
      </c>
      <c r="AO215" s="23">
        <f t="shared" ca="1" si="350"/>
        <v>0</v>
      </c>
      <c r="AP215" s="23">
        <f t="shared" ca="1" si="343"/>
        <v>0</v>
      </c>
      <c r="AQ215" s="23">
        <f t="shared" ca="1" si="344"/>
        <v>0</v>
      </c>
      <c r="AR215" s="23">
        <f t="shared" ca="1" si="353"/>
        <v>0</v>
      </c>
      <c r="AS215" s="23">
        <f t="shared" ca="1" si="354"/>
        <v>0</v>
      </c>
      <c r="AT215" s="23">
        <f t="shared" ca="1" si="374"/>
        <v>0</v>
      </c>
      <c r="AU215" s="23">
        <f t="shared" ca="1" si="375"/>
        <v>0</v>
      </c>
      <c r="AV215" s="228">
        <f t="shared" ca="1" si="405"/>
        <v>0</v>
      </c>
      <c r="AW215" s="26">
        <f t="shared" ca="1" si="406"/>
        <v>0</v>
      </c>
      <c r="AX215" s="228">
        <f t="shared" ca="1" si="407"/>
        <v>0</v>
      </c>
      <c r="AY215" s="23">
        <f t="shared" ca="1" si="421"/>
        <v>0</v>
      </c>
      <c r="AZ215" s="23">
        <f t="shared" ca="1" si="422"/>
        <v>0</v>
      </c>
      <c r="BA215" s="23">
        <f t="shared" ca="1" si="429"/>
        <v>0</v>
      </c>
      <c r="BB215" s="23">
        <f t="shared" ca="1" si="430"/>
        <v>0</v>
      </c>
      <c r="BC215" s="23">
        <f t="shared" ca="1" si="423"/>
        <v>0</v>
      </c>
      <c r="BD215" s="23">
        <f t="shared" ca="1" si="424"/>
        <v>0</v>
      </c>
      <c r="BE215" s="23">
        <f t="shared" ca="1" si="431"/>
        <v>0</v>
      </c>
      <c r="BF215" s="23">
        <f t="shared" ca="1" si="432"/>
        <v>0</v>
      </c>
      <c r="BG215" s="23">
        <f t="shared" ca="1" si="437"/>
        <v>0</v>
      </c>
      <c r="BH215" s="23">
        <f t="shared" ca="1" si="438"/>
        <v>0</v>
      </c>
      <c r="BI215" s="23">
        <f t="shared" ca="1" si="327"/>
        <v>0</v>
      </c>
      <c r="BJ215" s="23">
        <f t="shared" ca="1" si="328"/>
        <v>0</v>
      </c>
      <c r="BK215" s="23">
        <f t="shared" ca="1" si="329"/>
        <v>0</v>
      </c>
      <c r="BL215" s="23">
        <f t="shared" ca="1" si="330"/>
        <v>0</v>
      </c>
      <c r="BM215" s="23">
        <f t="shared" ca="1" si="333"/>
        <v>0</v>
      </c>
      <c r="BN215" s="23">
        <f t="shared" ca="1" si="334"/>
        <v>0</v>
      </c>
      <c r="BO215" s="23">
        <f t="shared" ca="1" si="351"/>
        <v>0</v>
      </c>
      <c r="BP215" s="23">
        <f t="shared" ca="1" si="352"/>
        <v>0</v>
      </c>
      <c r="BQ215" s="23">
        <f t="shared" ca="1" si="362"/>
        <v>0</v>
      </c>
      <c r="BR215" s="23">
        <f t="shared" ca="1" si="363"/>
        <v>0</v>
      </c>
      <c r="BS215" s="23">
        <f t="shared" ca="1" si="378"/>
        <v>0</v>
      </c>
      <c r="BT215" s="23">
        <f t="shared" ca="1" si="379"/>
        <v>0</v>
      </c>
      <c r="BU215" s="23">
        <f t="shared" ca="1" si="380"/>
        <v>0</v>
      </c>
      <c r="BV215" s="23">
        <f t="shared" ca="1" si="381"/>
        <v>0</v>
      </c>
      <c r="BW215" s="389">
        <f t="shared" ca="1" si="408"/>
        <v>0</v>
      </c>
      <c r="BX215" s="224">
        <f t="shared" ca="1" si="409"/>
        <v>0</v>
      </c>
      <c r="BY215" s="93">
        <f t="shared" ca="1" si="410"/>
        <v>0</v>
      </c>
      <c r="BZ215" s="23">
        <f t="shared" ca="1" si="435"/>
        <v>0</v>
      </c>
      <c r="CA215" s="23">
        <f t="shared" ca="1" si="436"/>
        <v>0</v>
      </c>
      <c r="CB215" s="23">
        <f t="shared" ca="1" si="335"/>
        <v>0</v>
      </c>
      <c r="CC215" s="23">
        <f t="shared" ca="1" si="336"/>
        <v>0</v>
      </c>
      <c r="CD215" s="23">
        <f t="shared" ca="1" si="366"/>
        <v>0</v>
      </c>
      <c r="CE215" s="23">
        <f t="shared" ca="1" si="367"/>
        <v>0</v>
      </c>
      <c r="CF215" s="228">
        <f t="shared" ca="1" si="411"/>
        <v>0</v>
      </c>
      <c r="CG215" s="224">
        <f t="shared" ca="1" si="412"/>
        <v>0</v>
      </c>
      <c r="CH215" s="228">
        <f t="shared" ca="1" si="413"/>
        <v>0</v>
      </c>
      <c r="CI215" s="23">
        <f t="shared" ca="1" si="414"/>
        <v>0</v>
      </c>
      <c r="CJ215" s="23">
        <f t="shared" ca="1" si="415"/>
        <v>0</v>
      </c>
      <c r="CK215" s="23">
        <f t="shared" ca="1" si="419"/>
        <v>0</v>
      </c>
      <c r="CL215" s="23">
        <f t="shared" ca="1" si="420"/>
        <v>0</v>
      </c>
      <c r="CM215" s="23">
        <f t="shared" ca="1" si="425"/>
        <v>0</v>
      </c>
      <c r="CN215" s="23">
        <f t="shared" ca="1" si="426"/>
        <v>0</v>
      </c>
      <c r="CO215" s="23">
        <f t="shared" ca="1" si="433"/>
        <v>0</v>
      </c>
      <c r="CP215" s="23">
        <f t="shared" ca="1" si="434"/>
        <v>0</v>
      </c>
      <c r="CQ215" s="23">
        <f t="shared" ca="1" si="439"/>
        <v>0</v>
      </c>
      <c r="CR215" s="23">
        <f t="shared" ca="1" si="440"/>
        <v>0</v>
      </c>
      <c r="CS215" s="23">
        <f t="shared" ca="1" si="441"/>
        <v>0</v>
      </c>
      <c r="CT215" s="23">
        <f t="shared" ca="1" si="442"/>
        <v>0</v>
      </c>
      <c r="CU215" s="23">
        <f t="shared" ca="1" si="447"/>
        <v>0</v>
      </c>
      <c r="CV215" s="23">
        <f t="shared" ca="1" si="448"/>
        <v>0</v>
      </c>
      <c r="CW215" s="23">
        <f t="shared" ca="1" si="360"/>
        <v>0</v>
      </c>
      <c r="CX215" s="23">
        <f t="shared" ca="1" si="361"/>
        <v>0</v>
      </c>
      <c r="CY215" s="23">
        <f t="shared" ca="1" si="323"/>
        <v>0</v>
      </c>
      <c r="CZ215" s="23">
        <f t="shared" ca="1" si="324"/>
        <v>0</v>
      </c>
      <c r="DA215" s="23">
        <f t="shared" ca="1" si="337"/>
        <v>0</v>
      </c>
      <c r="DB215" s="23">
        <f t="shared" ca="1" si="338"/>
        <v>0</v>
      </c>
      <c r="DC215" s="23"/>
      <c r="DD215" s="23"/>
      <c r="DE215" s="23">
        <f t="shared" ca="1" si="339"/>
        <v>0</v>
      </c>
      <c r="DF215" s="23">
        <f t="shared" ca="1" si="340"/>
        <v>0</v>
      </c>
      <c r="DG215" s="23">
        <f t="shared" ca="1" si="345"/>
        <v>0</v>
      </c>
      <c r="DH215" s="23">
        <f t="shared" ca="1" si="346"/>
        <v>0</v>
      </c>
      <c r="DI215" s="23">
        <f t="shared" ca="1" si="355"/>
        <v>0</v>
      </c>
      <c r="DJ215" s="23">
        <f t="shared" ca="1" si="356"/>
        <v>0</v>
      </c>
      <c r="DK215" s="23">
        <f t="shared" ca="1" si="364"/>
        <v>0</v>
      </c>
      <c r="DL215" s="23">
        <f t="shared" ca="1" si="365"/>
        <v>0</v>
      </c>
      <c r="DM215" s="23">
        <f t="shared" ca="1" si="368"/>
        <v>0</v>
      </c>
      <c r="DN215" s="23">
        <f t="shared" ca="1" si="369"/>
        <v>0</v>
      </c>
      <c r="DO215" s="23">
        <f t="shared" ca="1" si="370"/>
        <v>0</v>
      </c>
      <c r="DP215" s="23">
        <f t="shared" ca="1" si="371"/>
        <v>0</v>
      </c>
      <c r="DQ215" s="23">
        <f t="shared" ca="1" si="384"/>
        <v>0</v>
      </c>
      <c r="DR215" s="23">
        <f t="shared" ca="1" si="385"/>
        <v>0</v>
      </c>
      <c r="DS215" s="228">
        <f t="shared" ca="1" si="416"/>
        <v>0</v>
      </c>
      <c r="DT215" s="93">
        <f t="shared" ca="1" si="417"/>
        <v>0</v>
      </c>
      <c r="DU215" s="228">
        <f t="shared" ca="1" si="418"/>
        <v>0</v>
      </c>
      <c r="DZ215" s="23">
        <f t="shared" ca="1" si="443"/>
        <v>0</v>
      </c>
      <c r="EA215" s="23">
        <f t="shared" ca="1" si="444"/>
        <v>0</v>
      </c>
      <c r="EB215" s="23">
        <f t="shared" ca="1" si="325"/>
        <v>0</v>
      </c>
      <c r="EC215" s="23">
        <f t="shared" ca="1" si="326"/>
        <v>0</v>
      </c>
      <c r="ED215" s="23">
        <f t="shared" ca="1" si="347"/>
        <v>0</v>
      </c>
      <c r="EE215" s="23">
        <f t="shared" ca="1" si="348"/>
        <v>0</v>
      </c>
      <c r="EF215" s="23">
        <f t="shared" ca="1" si="376"/>
        <v>0</v>
      </c>
      <c r="EG215" s="23">
        <f t="shared" ca="1" si="377"/>
        <v>0</v>
      </c>
      <c r="EH215" s="23">
        <f t="shared" ca="1" si="357"/>
        <v>0</v>
      </c>
      <c r="EI215" s="23">
        <f t="shared" ca="1" si="358"/>
        <v>0</v>
      </c>
      <c r="EJ215" s="23">
        <f t="shared" ca="1" si="372"/>
        <v>0</v>
      </c>
      <c r="EK215" s="23">
        <f t="shared" ca="1" si="373"/>
        <v>0</v>
      </c>
      <c r="EL215" s="23">
        <f t="shared" ca="1" si="382"/>
        <v>0</v>
      </c>
      <c r="EM215" s="23">
        <f t="shared" ca="1" si="383"/>
        <v>0</v>
      </c>
      <c r="EN215" s="228">
        <f t="shared" ca="1" si="402"/>
        <v>0</v>
      </c>
      <c r="EO215" s="93">
        <f t="shared" ca="1" si="403"/>
        <v>0</v>
      </c>
      <c r="EP215" s="93">
        <f t="shared" ca="1" si="404"/>
        <v>0</v>
      </c>
    </row>
    <row r="216" spans="1:146" x14ac:dyDescent="0.2">
      <c r="A216" s="172">
        <f ca="1">VLOOKUP($D216,Curves!$A$2:$I$1700,9)</f>
        <v>6.2973154188096001E-2</v>
      </c>
      <c r="B216" s="86">
        <f t="shared" ca="1" si="387"/>
        <v>0.34215345157626764</v>
      </c>
      <c r="C216" s="86">
        <f t="shared" si="388"/>
        <v>31</v>
      </c>
      <c r="D216" s="139">
        <v>43221</v>
      </c>
      <c r="E216" s="173">
        <f ca="1">VLOOKUP($D216,Curves!$A$2:$H$1700,2)*$B216</f>
        <v>1.6734725316595251</v>
      </c>
      <c r="F216" s="172">
        <f ca="1">VLOOKUP($D216,Curves!$A$2:$H$1700,3)*$B216</f>
        <v>0.10093526821499894</v>
      </c>
      <c r="G216" s="172">
        <f ca="1">VLOOKUP($D216,Curves!$A$2:$H$1700,7)*$B216</f>
        <v>-6.5009155799490848E-2</v>
      </c>
      <c r="H216" s="172">
        <f ca="1">VLOOKUP($D216,Curves!$A$2:$H$1700,5)*$B216</f>
        <v>0</v>
      </c>
      <c r="I216" s="172">
        <f ca="1">VLOOKUP($D216,Curves!$A$2:$H$1700,4)*$B216</f>
        <v>0</v>
      </c>
      <c r="J216" s="174">
        <f ca="1">VLOOKUP($D216,Curves!$A$2:$H$1700,8)*$B216</f>
        <v>0</v>
      </c>
      <c r="K216" s="172">
        <f t="shared" ca="1" si="389"/>
        <v>14.551043987446439</v>
      </c>
      <c r="L216" s="140">
        <f ca="1">VLOOKUP($D216,Curves!$N$2:$T$2600,2)*$B216</f>
        <v>13.211673871749896</v>
      </c>
      <c r="M216" s="141">
        <f ca="1">VLOOKUP($D216,Curves!$N$2:$T$2600,3)*$B216</f>
        <v>6.6058369358749482</v>
      </c>
      <c r="N216" s="181">
        <f t="shared" ca="1" si="390"/>
        <v>0</v>
      </c>
      <c r="O216" s="182">
        <f t="shared" ca="1" si="391"/>
        <v>0</v>
      </c>
      <c r="P216" s="173">
        <f t="shared" ca="1" si="386"/>
        <v>14.551043987446439</v>
      </c>
      <c r="Q216" s="140">
        <f ca="1">VLOOKUP($D216,Curves!$N$2:$T$2600,4)*$B216</f>
        <v>13.211673871749896</v>
      </c>
      <c r="R216" s="141">
        <f ca="1">VLOOKUP($D216,Curves!$N$2:$T$2600,5)*$B216</f>
        <v>6.6058369358749482</v>
      </c>
      <c r="S216" s="181">
        <f t="shared" ca="1" si="392"/>
        <v>0</v>
      </c>
      <c r="T216" s="182">
        <f t="shared" ca="1" si="393"/>
        <v>0</v>
      </c>
      <c r="U216" s="151">
        <f t="shared" ca="1" si="394"/>
        <v>14.063475318950257</v>
      </c>
      <c r="V216" s="151">
        <f t="shared" ca="1" si="395"/>
        <v>14.551043987446439</v>
      </c>
      <c r="W216" s="151">
        <f t="shared" ca="1" si="396"/>
        <v>14.551043987446439</v>
      </c>
      <c r="X216" s="343">
        <f ca="1">VLOOKUP($D216,[2]CurveFetch!$D$8:$S$13000,16,0)*$B216</f>
        <v>13.211673871749896</v>
      </c>
      <c r="Y216" s="141">
        <f ca="1">VLOOKUP($D216,Curves!$N$2:$T$2600,7)*$B216</f>
        <v>6.6058369358749482</v>
      </c>
      <c r="Z216" s="200">
        <f t="shared" ca="1" si="397"/>
        <v>0</v>
      </c>
      <c r="AA216" s="181">
        <f t="shared" ca="1" si="398"/>
        <v>0</v>
      </c>
      <c r="AB216" s="181">
        <f t="shared" ca="1" si="399"/>
        <v>0</v>
      </c>
      <c r="AC216" s="181">
        <f t="shared" ca="1" si="399"/>
        <v>0</v>
      </c>
      <c r="AD216" s="181">
        <f t="shared" ca="1" si="400"/>
        <v>0</v>
      </c>
      <c r="AE216" s="182">
        <f t="shared" ca="1" si="401"/>
        <v>0</v>
      </c>
      <c r="AF216" s="23">
        <f t="shared" ca="1" si="427"/>
        <v>0</v>
      </c>
      <c r="AG216" s="23">
        <f t="shared" ca="1" si="428"/>
        <v>0</v>
      </c>
      <c r="AH216" s="23">
        <f t="shared" ca="1" si="445"/>
        <v>0</v>
      </c>
      <c r="AI216" s="23">
        <f t="shared" ca="1" si="446"/>
        <v>0</v>
      </c>
      <c r="AJ216" s="23">
        <f t="shared" ca="1" si="331"/>
        <v>0</v>
      </c>
      <c r="AK216" s="23">
        <f t="shared" ca="1" si="332"/>
        <v>0</v>
      </c>
      <c r="AL216" s="23">
        <f t="shared" ca="1" si="341"/>
        <v>0</v>
      </c>
      <c r="AM216" s="23">
        <f t="shared" ca="1" si="342"/>
        <v>0</v>
      </c>
      <c r="AN216" s="23">
        <f t="shared" ca="1" si="349"/>
        <v>0</v>
      </c>
      <c r="AO216" s="23">
        <f t="shared" ca="1" si="350"/>
        <v>0</v>
      </c>
      <c r="AP216" s="23">
        <f t="shared" ca="1" si="343"/>
        <v>0</v>
      </c>
      <c r="AQ216" s="23">
        <f t="shared" ca="1" si="344"/>
        <v>0</v>
      </c>
      <c r="AR216" s="23">
        <f t="shared" ca="1" si="353"/>
        <v>0</v>
      </c>
      <c r="AS216" s="23">
        <f t="shared" ca="1" si="354"/>
        <v>0</v>
      </c>
      <c r="AT216" s="23">
        <f t="shared" ca="1" si="374"/>
        <v>0</v>
      </c>
      <c r="AU216" s="23">
        <f t="shared" ca="1" si="375"/>
        <v>0</v>
      </c>
      <c r="AV216" s="228">
        <f t="shared" ca="1" si="405"/>
        <v>0</v>
      </c>
      <c r="AW216" s="26">
        <f t="shared" ca="1" si="406"/>
        <v>0</v>
      </c>
      <c r="AX216" s="228">
        <f t="shared" ca="1" si="407"/>
        <v>0</v>
      </c>
      <c r="AY216" s="23">
        <f t="shared" ca="1" si="421"/>
        <v>0</v>
      </c>
      <c r="AZ216" s="23">
        <f t="shared" ca="1" si="422"/>
        <v>0</v>
      </c>
      <c r="BA216" s="23">
        <f t="shared" ca="1" si="429"/>
        <v>0</v>
      </c>
      <c r="BB216" s="23">
        <f t="shared" ca="1" si="430"/>
        <v>0</v>
      </c>
      <c r="BC216" s="23">
        <f t="shared" ca="1" si="423"/>
        <v>0</v>
      </c>
      <c r="BD216" s="23">
        <f t="shared" ca="1" si="424"/>
        <v>0</v>
      </c>
      <c r="BE216" s="23">
        <f t="shared" ca="1" si="431"/>
        <v>0</v>
      </c>
      <c r="BF216" s="23">
        <f t="shared" ca="1" si="432"/>
        <v>0</v>
      </c>
      <c r="BG216" s="23">
        <f t="shared" ca="1" si="437"/>
        <v>0</v>
      </c>
      <c r="BH216" s="23">
        <f t="shared" ca="1" si="438"/>
        <v>0</v>
      </c>
      <c r="BI216" s="23">
        <f t="shared" ca="1" si="327"/>
        <v>0</v>
      </c>
      <c r="BJ216" s="23">
        <f t="shared" ca="1" si="328"/>
        <v>0</v>
      </c>
      <c r="BK216" s="23">
        <f t="shared" ca="1" si="329"/>
        <v>0</v>
      </c>
      <c r="BL216" s="23">
        <f t="shared" ca="1" si="330"/>
        <v>0</v>
      </c>
      <c r="BM216" s="23">
        <f t="shared" ca="1" si="333"/>
        <v>0</v>
      </c>
      <c r="BN216" s="23">
        <f t="shared" ca="1" si="334"/>
        <v>0</v>
      </c>
      <c r="BO216" s="23">
        <f t="shared" ca="1" si="351"/>
        <v>0</v>
      </c>
      <c r="BP216" s="23">
        <f t="shared" ca="1" si="352"/>
        <v>0</v>
      </c>
      <c r="BQ216" s="23">
        <f t="shared" ca="1" si="362"/>
        <v>0</v>
      </c>
      <c r="BR216" s="23">
        <f t="shared" ca="1" si="363"/>
        <v>0</v>
      </c>
      <c r="BS216" s="23">
        <f t="shared" ca="1" si="378"/>
        <v>0</v>
      </c>
      <c r="BT216" s="23">
        <f t="shared" ca="1" si="379"/>
        <v>0</v>
      </c>
      <c r="BU216" s="23">
        <f t="shared" ca="1" si="380"/>
        <v>0</v>
      </c>
      <c r="BV216" s="23">
        <f t="shared" ca="1" si="381"/>
        <v>0</v>
      </c>
      <c r="BW216" s="389">
        <f t="shared" ca="1" si="408"/>
        <v>0</v>
      </c>
      <c r="BX216" s="224">
        <f t="shared" ca="1" si="409"/>
        <v>0</v>
      </c>
      <c r="BY216" s="93">
        <f t="shared" ca="1" si="410"/>
        <v>0</v>
      </c>
      <c r="BZ216" s="23">
        <f t="shared" ca="1" si="435"/>
        <v>0</v>
      </c>
      <c r="CA216" s="23">
        <f t="shared" ca="1" si="436"/>
        <v>0</v>
      </c>
      <c r="CB216" s="23">
        <f t="shared" ca="1" si="335"/>
        <v>0</v>
      </c>
      <c r="CC216" s="23">
        <f t="shared" ca="1" si="336"/>
        <v>0</v>
      </c>
      <c r="CD216" s="23">
        <f t="shared" ca="1" si="366"/>
        <v>0</v>
      </c>
      <c r="CE216" s="23">
        <f t="shared" ca="1" si="367"/>
        <v>0</v>
      </c>
      <c r="CF216" s="228">
        <f t="shared" ca="1" si="411"/>
        <v>0</v>
      </c>
      <c r="CG216" s="224">
        <f t="shared" ca="1" si="412"/>
        <v>0</v>
      </c>
      <c r="CH216" s="228">
        <f t="shared" ca="1" si="413"/>
        <v>0</v>
      </c>
      <c r="CI216" s="23">
        <f t="shared" ca="1" si="414"/>
        <v>0</v>
      </c>
      <c r="CJ216" s="23">
        <f t="shared" ca="1" si="415"/>
        <v>0</v>
      </c>
      <c r="CK216" s="23">
        <f t="shared" ca="1" si="419"/>
        <v>0</v>
      </c>
      <c r="CL216" s="23">
        <f t="shared" ca="1" si="420"/>
        <v>0</v>
      </c>
      <c r="CM216" s="23">
        <f t="shared" ca="1" si="425"/>
        <v>0</v>
      </c>
      <c r="CN216" s="23">
        <f t="shared" ca="1" si="426"/>
        <v>0</v>
      </c>
      <c r="CO216" s="23">
        <f t="shared" ca="1" si="433"/>
        <v>0</v>
      </c>
      <c r="CP216" s="23">
        <f t="shared" ca="1" si="434"/>
        <v>0</v>
      </c>
      <c r="CQ216" s="23">
        <f t="shared" ca="1" si="439"/>
        <v>0</v>
      </c>
      <c r="CR216" s="23">
        <f t="shared" ca="1" si="440"/>
        <v>0</v>
      </c>
      <c r="CS216" s="23">
        <f t="shared" ca="1" si="441"/>
        <v>0</v>
      </c>
      <c r="CT216" s="23">
        <f t="shared" ca="1" si="442"/>
        <v>0</v>
      </c>
      <c r="CU216" s="23">
        <f t="shared" ca="1" si="447"/>
        <v>0</v>
      </c>
      <c r="CV216" s="23">
        <f t="shared" ca="1" si="448"/>
        <v>0</v>
      </c>
      <c r="CW216" s="23">
        <f t="shared" ca="1" si="360"/>
        <v>0</v>
      </c>
      <c r="CX216" s="23">
        <f t="shared" ca="1" si="361"/>
        <v>0</v>
      </c>
      <c r="CY216" s="23">
        <f t="shared" ca="1" si="323"/>
        <v>0</v>
      </c>
      <c r="CZ216" s="23">
        <f t="shared" ca="1" si="324"/>
        <v>0</v>
      </c>
      <c r="DA216" s="23">
        <f t="shared" ca="1" si="337"/>
        <v>0</v>
      </c>
      <c r="DB216" s="23">
        <f t="shared" ca="1" si="338"/>
        <v>0</v>
      </c>
      <c r="DC216" s="23"/>
      <c r="DD216" s="23"/>
      <c r="DE216" s="23">
        <f t="shared" ca="1" si="339"/>
        <v>0</v>
      </c>
      <c r="DF216" s="23">
        <f t="shared" ca="1" si="340"/>
        <v>0</v>
      </c>
      <c r="DG216" s="23">
        <f t="shared" ca="1" si="345"/>
        <v>0</v>
      </c>
      <c r="DH216" s="23">
        <f t="shared" ca="1" si="346"/>
        <v>0</v>
      </c>
      <c r="DI216" s="23">
        <f t="shared" ca="1" si="355"/>
        <v>0</v>
      </c>
      <c r="DJ216" s="23">
        <f t="shared" ca="1" si="356"/>
        <v>0</v>
      </c>
      <c r="DK216" s="23">
        <f t="shared" ca="1" si="364"/>
        <v>0</v>
      </c>
      <c r="DL216" s="23">
        <f t="shared" ca="1" si="365"/>
        <v>0</v>
      </c>
      <c r="DM216" s="23">
        <f t="shared" ca="1" si="368"/>
        <v>0</v>
      </c>
      <c r="DN216" s="23">
        <f t="shared" ca="1" si="369"/>
        <v>0</v>
      </c>
      <c r="DO216" s="23">
        <f t="shared" ca="1" si="370"/>
        <v>0</v>
      </c>
      <c r="DP216" s="23">
        <f t="shared" ca="1" si="371"/>
        <v>0</v>
      </c>
      <c r="DQ216" s="23">
        <f t="shared" ca="1" si="384"/>
        <v>0</v>
      </c>
      <c r="DR216" s="23">
        <f t="shared" ca="1" si="385"/>
        <v>0</v>
      </c>
      <c r="DS216" s="228">
        <f t="shared" ca="1" si="416"/>
        <v>0</v>
      </c>
      <c r="DT216" s="93">
        <f t="shared" ca="1" si="417"/>
        <v>0</v>
      </c>
      <c r="DU216" s="228">
        <f t="shared" ca="1" si="418"/>
        <v>0</v>
      </c>
      <c r="DZ216" s="23">
        <f t="shared" ca="1" si="443"/>
        <v>0</v>
      </c>
      <c r="EA216" s="23">
        <f t="shared" ca="1" si="444"/>
        <v>0</v>
      </c>
      <c r="EB216" s="23">
        <f t="shared" ca="1" si="325"/>
        <v>0</v>
      </c>
      <c r="EC216" s="23">
        <f t="shared" ca="1" si="326"/>
        <v>0</v>
      </c>
      <c r="ED216" s="23">
        <f t="shared" ca="1" si="347"/>
        <v>0</v>
      </c>
      <c r="EE216" s="23">
        <f t="shared" ca="1" si="348"/>
        <v>0</v>
      </c>
      <c r="EF216" s="23">
        <f t="shared" ca="1" si="376"/>
        <v>0</v>
      </c>
      <c r="EG216" s="23">
        <f t="shared" ca="1" si="377"/>
        <v>0</v>
      </c>
      <c r="EH216" s="23">
        <f t="shared" ca="1" si="357"/>
        <v>0</v>
      </c>
      <c r="EI216" s="23">
        <f t="shared" ca="1" si="358"/>
        <v>0</v>
      </c>
      <c r="EJ216" s="23">
        <f t="shared" ca="1" si="372"/>
        <v>0</v>
      </c>
      <c r="EK216" s="23">
        <f t="shared" ca="1" si="373"/>
        <v>0</v>
      </c>
      <c r="EL216" s="23">
        <f t="shared" ca="1" si="382"/>
        <v>0</v>
      </c>
      <c r="EM216" s="23">
        <f t="shared" ca="1" si="383"/>
        <v>0</v>
      </c>
      <c r="EN216" s="228">
        <f t="shared" ca="1" si="402"/>
        <v>0</v>
      </c>
      <c r="EO216" s="93">
        <f t="shared" ca="1" si="403"/>
        <v>0</v>
      </c>
      <c r="EP216" s="93">
        <f t="shared" ca="1" si="404"/>
        <v>0</v>
      </c>
    </row>
    <row r="217" spans="1:146" x14ac:dyDescent="0.2">
      <c r="A217" s="172">
        <f ca="1">VLOOKUP($D217,Curves!$A$2:$I$1700,9)</f>
        <v>6.2999808975123001E-2</v>
      </c>
      <c r="B217" s="86">
        <f t="shared" ca="1" si="387"/>
        <v>0.3402048090403974</v>
      </c>
      <c r="C217" s="86">
        <f t="shared" si="388"/>
        <v>30</v>
      </c>
      <c r="D217" s="139">
        <v>43252</v>
      </c>
      <c r="E217" s="173">
        <f ca="1">VLOOKUP($D217,Curves!$A$2:$H$1700,2)*$B217</f>
        <v>1.6738076604787553</v>
      </c>
      <c r="F217" s="172">
        <f ca="1">VLOOKUP($D217,Curves!$A$2:$H$1700,3)*$B217</f>
        <v>0.10036041866691722</v>
      </c>
      <c r="G217" s="172">
        <f ca="1">VLOOKUP($D217,Curves!$A$2:$H$1700,7)*$B217</f>
        <v>-6.4638913717675509E-2</v>
      </c>
      <c r="H217" s="172">
        <f ca="1">VLOOKUP($D217,Curves!$A$2:$H$1700,5)*$B217</f>
        <v>0</v>
      </c>
      <c r="I217" s="172">
        <f ca="1">VLOOKUP($D217,Curves!$A$2:$H$1700,4)*$B217</f>
        <v>0</v>
      </c>
      <c r="J217" s="174">
        <f ca="1">VLOOKUP($D217,Curves!$A$2:$H$1700,8)*$B217</f>
        <v>0</v>
      </c>
      <c r="K217" s="172">
        <f t="shared" ca="1" si="389"/>
        <v>14.553557453590665</v>
      </c>
      <c r="L217" s="140">
        <f ca="1">VLOOKUP($D217,Curves!$N$2:$T$2600,2)*$B217</f>
        <v>21.641550578929515</v>
      </c>
      <c r="M217" s="141">
        <f ca="1">VLOOKUP($D217,Curves!$N$2:$T$2600,3)*$B217</f>
        <v>10.820775289464757</v>
      </c>
      <c r="N217" s="181">
        <f t="shared" ca="1" si="390"/>
        <v>1</v>
      </c>
      <c r="O217" s="182">
        <f t="shared" ca="1" si="391"/>
        <v>0</v>
      </c>
      <c r="P217" s="173">
        <f t="shared" ca="1" si="386"/>
        <v>14.553557453590665</v>
      </c>
      <c r="Q217" s="140">
        <f ca="1">VLOOKUP($D217,Curves!$N$2:$T$2600,4)*$B217</f>
        <v>21.641550578929515</v>
      </c>
      <c r="R217" s="141">
        <f ca="1">VLOOKUP($D217,Curves!$N$2:$T$2600,5)*$B217</f>
        <v>10.820775289464757</v>
      </c>
      <c r="S217" s="181">
        <f t="shared" ca="1" si="392"/>
        <v>1</v>
      </c>
      <c r="T217" s="182">
        <f t="shared" ca="1" si="393"/>
        <v>0</v>
      </c>
      <c r="U217" s="151">
        <f t="shared" ca="1" si="394"/>
        <v>14.068765600708099</v>
      </c>
      <c r="V217" s="151">
        <f t="shared" ca="1" si="395"/>
        <v>14.553557453590665</v>
      </c>
      <c r="W217" s="151">
        <f t="shared" ca="1" si="396"/>
        <v>14.553557453590665</v>
      </c>
      <c r="X217" s="343">
        <f ca="1">VLOOKUP($D217,[2]CurveFetch!$D$8:$S$13000,16,0)*$B217</f>
        <v>21.641550578929515</v>
      </c>
      <c r="Y217" s="141">
        <f ca="1">VLOOKUP($D217,Curves!$N$2:$T$2600,7)*$B217</f>
        <v>10.820775289464757</v>
      </c>
      <c r="Z217" s="200">
        <f t="shared" ca="1" si="397"/>
        <v>1</v>
      </c>
      <c r="AA217" s="181">
        <f t="shared" ca="1" si="398"/>
        <v>0</v>
      </c>
      <c r="AB217" s="181">
        <f t="shared" ca="1" si="399"/>
        <v>1</v>
      </c>
      <c r="AC217" s="181">
        <f t="shared" ca="1" si="399"/>
        <v>1</v>
      </c>
      <c r="AD217" s="181">
        <f t="shared" ca="1" si="400"/>
        <v>1</v>
      </c>
      <c r="AE217" s="182">
        <f t="shared" ca="1" si="401"/>
        <v>0</v>
      </c>
      <c r="AF217" s="23">
        <f t="shared" ca="1" si="427"/>
        <v>5880</v>
      </c>
      <c r="AG217" s="23">
        <f t="shared" ca="1" si="428"/>
        <v>0</v>
      </c>
      <c r="AH217" s="23">
        <f t="shared" ca="1" si="445"/>
        <v>48000</v>
      </c>
      <c r="AI217" s="23">
        <f t="shared" ca="1" si="446"/>
        <v>0</v>
      </c>
      <c r="AJ217" s="23">
        <f t="shared" ca="1" si="331"/>
        <v>54000</v>
      </c>
      <c r="AK217" s="23">
        <f t="shared" ca="1" si="332"/>
        <v>0</v>
      </c>
      <c r="AL217" s="23">
        <f t="shared" ca="1" si="341"/>
        <v>60000</v>
      </c>
      <c r="AM217" s="23">
        <f t="shared" ca="1" si="342"/>
        <v>0</v>
      </c>
      <c r="AN217" s="23">
        <f t="shared" ca="1" si="349"/>
        <v>60000</v>
      </c>
      <c r="AO217" s="23">
        <f t="shared" ca="1" si="350"/>
        <v>0</v>
      </c>
      <c r="AP217" s="23">
        <f t="shared" ca="1" si="343"/>
        <v>86400</v>
      </c>
      <c r="AQ217" s="23">
        <f t="shared" ca="1" si="344"/>
        <v>0</v>
      </c>
      <c r="AR217" s="23">
        <f t="shared" ca="1" si="353"/>
        <v>61200</v>
      </c>
      <c r="AS217" s="23">
        <f t="shared" ca="1" si="354"/>
        <v>0</v>
      </c>
      <c r="AT217" s="23">
        <f t="shared" ca="1" si="374"/>
        <v>132000</v>
      </c>
      <c r="AU217" s="23">
        <f t="shared" ca="1" si="375"/>
        <v>0</v>
      </c>
      <c r="AV217" s="228">
        <f t="shared" ca="1" si="405"/>
        <v>152280</v>
      </c>
      <c r="AW217" s="26">
        <f t="shared" ca="1" si="406"/>
        <v>447480</v>
      </c>
      <c r="AX217" s="228">
        <f t="shared" ca="1" si="407"/>
        <v>507480</v>
      </c>
      <c r="AY217" s="23">
        <f t="shared" ca="1" si="421"/>
        <v>62400</v>
      </c>
      <c r="AZ217" s="23">
        <f t="shared" ca="1" si="422"/>
        <v>0</v>
      </c>
      <c r="BA217" s="23">
        <f t="shared" ca="1" si="429"/>
        <v>60000</v>
      </c>
      <c r="BB217" s="23">
        <f t="shared" ca="1" si="430"/>
        <v>0</v>
      </c>
      <c r="BC217" s="23">
        <f t="shared" ca="1" si="423"/>
        <v>10560</v>
      </c>
      <c r="BD217" s="23">
        <f t="shared" ca="1" si="424"/>
        <v>0</v>
      </c>
      <c r="BE217" s="23">
        <f t="shared" ca="1" si="431"/>
        <v>6120</v>
      </c>
      <c r="BF217" s="23">
        <f t="shared" ca="1" si="432"/>
        <v>0</v>
      </c>
      <c r="BG217" s="23">
        <f t="shared" ca="1" si="437"/>
        <v>20400</v>
      </c>
      <c r="BH217" s="23">
        <f t="shared" ca="1" si="438"/>
        <v>0</v>
      </c>
      <c r="BI217" s="23">
        <f t="shared" ca="1" si="327"/>
        <v>105600</v>
      </c>
      <c r="BJ217" s="23">
        <f t="shared" ca="1" si="328"/>
        <v>0</v>
      </c>
      <c r="BK217" s="23">
        <f t="shared" ca="1" si="329"/>
        <v>127200</v>
      </c>
      <c r="BL217" s="23">
        <f t="shared" ca="1" si="330"/>
        <v>0</v>
      </c>
      <c r="BM217" s="23">
        <f t="shared" ca="1" si="333"/>
        <v>60000</v>
      </c>
      <c r="BN217" s="23">
        <f t="shared" ca="1" si="334"/>
        <v>0</v>
      </c>
      <c r="BO217" s="23">
        <f t="shared" ca="1" si="351"/>
        <v>63600</v>
      </c>
      <c r="BP217" s="23">
        <f t="shared" ca="1" si="352"/>
        <v>0</v>
      </c>
      <c r="BQ217" s="23">
        <f t="shared" ca="1" si="362"/>
        <v>62400</v>
      </c>
      <c r="BR217" s="23">
        <f t="shared" ca="1" si="363"/>
        <v>0</v>
      </c>
      <c r="BS217" s="23">
        <f t="shared" ca="1" si="378"/>
        <v>132000</v>
      </c>
      <c r="BT217" s="23">
        <f t="shared" ca="1" si="379"/>
        <v>0</v>
      </c>
      <c r="BU217" s="23">
        <f t="shared" ca="1" si="380"/>
        <v>120000</v>
      </c>
      <c r="BV217" s="23">
        <f t="shared" ca="1" si="381"/>
        <v>0</v>
      </c>
      <c r="BW217" s="389">
        <f t="shared" ca="1" si="408"/>
        <v>371880</v>
      </c>
      <c r="BX217" s="224">
        <f t="shared" ca="1" si="409"/>
        <v>623880</v>
      </c>
      <c r="BY217" s="93">
        <f t="shared" ca="1" si="410"/>
        <v>830280</v>
      </c>
      <c r="BZ217" s="23">
        <f t="shared" ca="1" si="435"/>
        <v>125760</v>
      </c>
      <c r="CA217" s="23">
        <f t="shared" ca="1" si="436"/>
        <v>0</v>
      </c>
      <c r="CB217" s="23">
        <f t="shared" ca="1" si="335"/>
        <v>115200</v>
      </c>
      <c r="CC217" s="23">
        <f t="shared" ca="1" si="336"/>
        <v>0</v>
      </c>
      <c r="CD217" s="23">
        <f t="shared" ca="1" si="366"/>
        <v>120000</v>
      </c>
      <c r="CE217" s="23">
        <f t="shared" ca="1" si="367"/>
        <v>0</v>
      </c>
      <c r="CF217" s="228">
        <f t="shared" ca="1" si="411"/>
        <v>125760</v>
      </c>
      <c r="CG217" s="224">
        <f t="shared" ca="1" si="412"/>
        <v>240960</v>
      </c>
      <c r="CH217" s="228">
        <f t="shared" ca="1" si="413"/>
        <v>360960</v>
      </c>
      <c r="CI217" s="23">
        <f t="shared" ca="1" si="414"/>
        <v>65400</v>
      </c>
      <c r="CJ217" s="23">
        <f t="shared" ca="1" si="415"/>
        <v>32700</v>
      </c>
      <c r="CK217" s="23">
        <f t="shared" ca="1" si="419"/>
        <v>62400</v>
      </c>
      <c r="CL217" s="23">
        <f t="shared" ca="1" si="420"/>
        <v>31200</v>
      </c>
      <c r="CM217" s="23">
        <f t="shared" ca="1" si="425"/>
        <v>60000</v>
      </c>
      <c r="CN217" s="23">
        <f t="shared" ca="1" si="426"/>
        <v>30000</v>
      </c>
      <c r="CO217" s="23">
        <f t="shared" ca="1" si="433"/>
        <v>8400</v>
      </c>
      <c r="CP217" s="23">
        <f t="shared" ca="1" si="434"/>
        <v>4200</v>
      </c>
      <c r="CQ217" s="23">
        <f t="shared" ca="1" si="439"/>
        <v>27000</v>
      </c>
      <c r="CR217" s="23">
        <f t="shared" ca="1" si="440"/>
        <v>13500</v>
      </c>
      <c r="CS217" s="23">
        <f t="shared" ca="1" si="441"/>
        <v>15600</v>
      </c>
      <c r="CT217" s="23">
        <f t="shared" ca="1" si="442"/>
        <v>7800</v>
      </c>
      <c r="CU217" s="23">
        <f t="shared" ca="1" si="447"/>
        <v>42000</v>
      </c>
      <c r="CV217" s="23">
        <f t="shared" ca="1" si="448"/>
        <v>21000</v>
      </c>
      <c r="CW217" s="23">
        <f t="shared" ca="1" si="360"/>
        <v>63600</v>
      </c>
      <c r="CX217" s="23">
        <f t="shared" ca="1" si="361"/>
        <v>31800</v>
      </c>
      <c r="CY217" s="23">
        <f t="shared" ref="CY217:CY278" ca="1" si="449">$CY$7*$J$2*$J$5*$AB217</f>
        <v>72000</v>
      </c>
      <c r="CZ217" s="23">
        <f t="shared" ref="CZ217:CZ278" ca="1" si="450">$CY$7*$J$3*$J$5*$AC217</f>
        <v>36000</v>
      </c>
      <c r="DA217" s="23">
        <f t="shared" ca="1" si="337"/>
        <v>99000</v>
      </c>
      <c r="DB217" s="23">
        <f t="shared" ca="1" si="338"/>
        <v>49500</v>
      </c>
      <c r="DC217" s="23"/>
      <c r="DD217" s="23"/>
      <c r="DE217" s="23">
        <f t="shared" ca="1" si="339"/>
        <v>240000</v>
      </c>
      <c r="DF217" s="23">
        <f t="shared" ca="1" si="340"/>
        <v>120000</v>
      </c>
      <c r="DG217" s="23">
        <f t="shared" ca="1" si="345"/>
        <v>120000</v>
      </c>
      <c r="DH217" s="23">
        <f t="shared" ca="1" si="346"/>
        <v>60000</v>
      </c>
      <c r="DI217" s="23">
        <f t="shared" ca="1" si="355"/>
        <v>127200</v>
      </c>
      <c r="DJ217" s="23">
        <f t="shared" ca="1" si="356"/>
        <v>63600</v>
      </c>
      <c r="DK217" s="23">
        <f t="shared" ca="1" si="364"/>
        <v>63600</v>
      </c>
      <c r="DL217" s="23">
        <f t="shared" ca="1" si="365"/>
        <v>31800</v>
      </c>
      <c r="DM217" s="23">
        <f t="shared" ca="1" si="368"/>
        <v>150000</v>
      </c>
      <c r="DN217" s="23">
        <f t="shared" ca="1" si="369"/>
        <v>75000</v>
      </c>
      <c r="DO217" s="23">
        <f t="shared" ca="1" si="370"/>
        <v>66000</v>
      </c>
      <c r="DP217" s="23">
        <f t="shared" ca="1" si="371"/>
        <v>33000</v>
      </c>
      <c r="DQ217" s="23">
        <f t="shared" ca="1" si="384"/>
        <v>129600</v>
      </c>
      <c r="DR217" s="23">
        <f t="shared" ca="1" si="385"/>
        <v>64800</v>
      </c>
      <c r="DS217" s="228">
        <f t="shared" ca="1" si="416"/>
        <v>610200</v>
      </c>
      <c r="DT217" s="93">
        <f t="shared" ca="1" si="417"/>
        <v>1450800</v>
      </c>
      <c r="DU217" s="228">
        <f t="shared" ca="1" si="418"/>
        <v>2117700</v>
      </c>
      <c r="DZ217" s="23">
        <f t="shared" ca="1" si="443"/>
        <v>60000</v>
      </c>
      <c r="EA217" s="23">
        <f t="shared" ca="1" si="444"/>
        <v>30000</v>
      </c>
      <c r="EB217" s="23">
        <f t="shared" ref="EB217:EB280" ca="1" si="451">$EB$7*$J$2*$J$5*$AB217</f>
        <v>26400</v>
      </c>
      <c r="EC217" s="23">
        <f t="shared" ref="EC217:EC280" ca="1" si="452">$EB$7*$J$3*$J$5*$AC217</f>
        <v>13200</v>
      </c>
      <c r="ED217" s="23">
        <f t="shared" ca="1" si="347"/>
        <v>120000</v>
      </c>
      <c r="EE217" s="23">
        <f t="shared" ca="1" si="348"/>
        <v>60000</v>
      </c>
      <c r="EF217" s="23">
        <f t="shared" ca="1" si="376"/>
        <v>168000</v>
      </c>
      <c r="EG217" s="23">
        <f t="shared" ca="1" si="377"/>
        <v>84000</v>
      </c>
      <c r="EH217" s="23">
        <f t="shared" ca="1" si="357"/>
        <v>60000</v>
      </c>
      <c r="EI217" s="23">
        <f t="shared" ca="1" si="358"/>
        <v>30000</v>
      </c>
      <c r="EJ217" s="23">
        <f t="shared" ca="1" si="372"/>
        <v>60000</v>
      </c>
      <c r="EK217" s="23">
        <f t="shared" ca="1" si="373"/>
        <v>30000</v>
      </c>
      <c r="EL217" s="23">
        <f t="shared" ca="1" si="382"/>
        <v>120000</v>
      </c>
      <c r="EM217" s="23">
        <f t="shared" ca="1" si="383"/>
        <v>60000</v>
      </c>
      <c r="EN217" s="228">
        <f t="shared" ca="1" si="402"/>
        <v>39600</v>
      </c>
      <c r="EO217" s="93">
        <f t="shared" ca="1" si="403"/>
        <v>489600</v>
      </c>
      <c r="EP217" s="93">
        <f t="shared" ca="1" si="404"/>
        <v>921600</v>
      </c>
    </row>
    <row r="218" spans="1:146" x14ac:dyDescent="0.2">
      <c r="A218" s="172">
        <f ca="1">VLOOKUP($D218,Curves!$A$2:$I$1700,9)</f>
        <v>6.3025603930533997E-2</v>
      </c>
      <c r="B218" s="86">
        <f t="shared" ca="1" si="387"/>
        <v>0.33832818219311983</v>
      </c>
      <c r="C218" s="86">
        <f t="shared" si="388"/>
        <v>31</v>
      </c>
      <c r="D218" s="139">
        <v>43282</v>
      </c>
      <c r="E218" s="173">
        <f ca="1">VLOOKUP($D218,Curves!$A$2:$H$1700,2)*$B218</f>
        <v>1.6747245018559431</v>
      </c>
      <c r="F218" s="172">
        <f ca="1">VLOOKUP($D218,Curves!$A$2:$H$1700,3)*$B218</f>
        <v>9.9806813746970341E-2</v>
      </c>
      <c r="G218" s="172">
        <f ca="1">VLOOKUP($D218,Curves!$A$2:$H$1700,7)*$B218</f>
        <v>-6.4282354616692766E-2</v>
      </c>
      <c r="H218" s="172">
        <f ca="1">VLOOKUP($D218,Curves!$A$2:$H$1700,5)*$B218</f>
        <v>0</v>
      </c>
      <c r="I218" s="172">
        <f ca="1">VLOOKUP($D218,Curves!$A$2:$H$1700,4)*$B218</f>
        <v>0</v>
      </c>
      <c r="J218" s="174">
        <f ca="1">VLOOKUP($D218,Curves!$A$2:$H$1700,8)*$B218</f>
        <v>0</v>
      </c>
      <c r="K218" s="172">
        <f t="shared" ca="1" si="389"/>
        <v>14.560433763919573</v>
      </c>
      <c r="L218" s="140">
        <f ca="1">VLOOKUP($D218,Curves!$N$2:$T$2600,2)*$B218</f>
        <v>20.466622056681274</v>
      </c>
      <c r="M218" s="141">
        <f ca="1">VLOOKUP($D218,Curves!$N$2:$T$2600,3)*$B218</f>
        <v>10.233311028340637</v>
      </c>
      <c r="N218" s="181">
        <f t="shared" ca="1" si="390"/>
        <v>1</v>
      </c>
      <c r="O218" s="182">
        <f t="shared" ca="1" si="391"/>
        <v>0</v>
      </c>
      <c r="P218" s="173">
        <f t="shared" ca="1" si="386"/>
        <v>14.560433763919573</v>
      </c>
      <c r="Q218" s="140">
        <f ca="1">VLOOKUP($D218,Curves!$N$2:$T$2600,4)*$B218</f>
        <v>20.466622056681274</v>
      </c>
      <c r="R218" s="141">
        <f ca="1">VLOOKUP($D218,Curves!$N$2:$T$2600,5)*$B218</f>
        <v>10.233311028340637</v>
      </c>
      <c r="S218" s="181">
        <f t="shared" ca="1" si="392"/>
        <v>1</v>
      </c>
      <c r="T218" s="182">
        <f t="shared" ca="1" si="393"/>
        <v>0</v>
      </c>
      <c r="U218" s="151">
        <f t="shared" ca="1" si="394"/>
        <v>14.078316104294377</v>
      </c>
      <c r="V218" s="151">
        <f t="shared" ca="1" si="395"/>
        <v>14.560433763919573</v>
      </c>
      <c r="W218" s="151">
        <f t="shared" ca="1" si="396"/>
        <v>14.560433763919573</v>
      </c>
      <c r="X218" s="343">
        <f ca="1">VLOOKUP($D218,[2]CurveFetch!$D$8:$S$13000,16,0)*$B218</f>
        <v>20.466622056681274</v>
      </c>
      <c r="Y218" s="141">
        <f ca="1">VLOOKUP($D218,Curves!$N$2:$T$2600,7)*$B218</f>
        <v>10.233311028340637</v>
      </c>
      <c r="Z218" s="200">
        <f t="shared" ca="1" si="397"/>
        <v>1</v>
      </c>
      <c r="AA218" s="181">
        <f t="shared" ca="1" si="398"/>
        <v>0</v>
      </c>
      <c r="AB218" s="181">
        <f t="shared" ca="1" si="399"/>
        <v>1</v>
      </c>
      <c r="AC218" s="181">
        <f t="shared" ca="1" si="399"/>
        <v>1</v>
      </c>
      <c r="AD218" s="181">
        <f t="shared" ca="1" si="400"/>
        <v>1</v>
      </c>
      <c r="AE218" s="182">
        <f t="shared" ca="1" si="401"/>
        <v>0</v>
      </c>
      <c r="AF218" s="23">
        <f t="shared" ca="1" si="427"/>
        <v>5880</v>
      </c>
      <c r="AG218" s="23">
        <f t="shared" ca="1" si="428"/>
        <v>0</v>
      </c>
      <c r="AH218" s="23">
        <f t="shared" ca="1" si="445"/>
        <v>48000</v>
      </c>
      <c r="AI218" s="23">
        <f t="shared" ca="1" si="446"/>
        <v>0</v>
      </c>
      <c r="AJ218" s="23">
        <f t="shared" ca="1" si="331"/>
        <v>54000</v>
      </c>
      <c r="AK218" s="23">
        <f t="shared" ca="1" si="332"/>
        <v>0</v>
      </c>
      <c r="AL218" s="23">
        <f t="shared" ca="1" si="341"/>
        <v>60000</v>
      </c>
      <c r="AM218" s="23">
        <f t="shared" ca="1" si="342"/>
        <v>0</v>
      </c>
      <c r="AN218" s="23">
        <f t="shared" ca="1" si="349"/>
        <v>60000</v>
      </c>
      <c r="AO218" s="23">
        <f t="shared" ca="1" si="350"/>
        <v>0</v>
      </c>
      <c r="AP218" s="23">
        <f t="shared" ca="1" si="343"/>
        <v>86400</v>
      </c>
      <c r="AQ218" s="23">
        <f t="shared" ca="1" si="344"/>
        <v>0</v>
      </c>
      <c r="AR218" s="23">
        <f t="shared" ca="1" si="353"/>
        <v>61200</v>
      </c>
      <c r="AS218" s="23">
        <f t="shared" ca="1" si="354"/>
        <v>0</v>
      </c>
      <c r="AT218" s="23">
        <f t="shared" ca="1" si="374"/>
        <v>132000</v>
      </c>
      <c r="AU218" s="23">
        <f t="shared" ca="1" si="375"/>
        <v>0</v>
      </c>
      <c r="AV218" s="228">
        <f t="shared" ca="1" si="405"/>
        <v>152280</v>
      </c>
      <c r="AW218" s="26">
        <f t="shared" ca="1" si="406"/>
        <v>447480</v>
      </c>
      <c r="AX218" s="228">
        <f t="shared" ca="1" si="407"/>
        <v>507480</v>
      </c>
      <c r="AY218" s="23">
        <f t="shared" ca="1" si="421"/>
        <v>62400</v>
      </c>
      <c r="AZ218" s="23">
        <f t="shared" ca="1" si="422"/>
        <v>0</v>
      </c>
      <c r="BA218" s="23">
        <f t="shared" ca="1" si="429"/>
        <v>60000</v>
      </c>
      <c r="BB218" s="23">
        <f t="shared" ca="1" si="430"/>
        <v>0</v>
      </c>
      <c r="BC218" s="23">
        <f t="shared" ca="1" si="423"/>
        <v>10560</v>
      </c>
      <c r="BD218" s="23">
        <f t="shared" ca="1" si="424"/>
        <v>0</v>
      </c>
      <c r="BE218" s="23">
        <f t="shared" ca="1" si="431"/>
        <v>6120</v>
      </c>
      <c r="BF218" s="23">
        <f t="shared" ca="1" si="432"/>
        <v>0</v>
      </c>
      <c r="BG218" s="23">
        <f t="shared" ca="1" si="437"/>
        <v>20400</v>
      </c>
      <c r="BH218" s="23">
        <f t="shared" ca="1" si="438"/>
        <v>0</v>
      </c>
      <c r="BI218" s="23">
        <f t="shared" ref="BI218:BI279" ca="1" si="453">$BI$7*$J$2*$J$5*$S218</f>
        <v>105600</v>
      </c>
      <c r="BJ218" s="23">
        <f t="shared" ref="BJ218:BJ279" ca="1" si="454">$BI$7*$J$3*$J$5*$T218</f>
        <v>0</v>
      </c>
      <c r="BK218" s="23">
        <f t="shared" ref="BK218:BK277" ca="1" si="455">$BK$7*$J$2*$J$5*$S218</f>
        <v>127200</v>
      </c>
      <c r="BL218" s="23">
        <f t="shared" ref="BL218:BL277" ca="1" si="456">$BK$7*$J$3*$J$5*$T218</f>
        <v>0</v>
      </c>
      <c r="BM218" s="23">
        <f t="shared" ca="1" si="333"/>
        <v>60000</v>
      </c>
      <c r="BN218" s="23">
        <f t="shared" ca="1" si="334"/>
        <v>0</v>
      </c>
      <c r="BO218" s="23">
        <f t="shared" ca="1" si="351"/>
        <v>63600</v>
      </c>
      <c r="BP218" s="23">
        <f t="shared" ca="1" si="352"/>
        <v>0</v>
      </c>
      <c r="BQ218" s="23">
        <f t="shared" ca="1" si="362"/>
        <v>62400</v>
      </c>
      <c r="BR218" s="23">
        <f t="shared" ca="1" si="363"/>
        <v>0</v>
      </c>
      <c r="BS218" s="23">
        <f t="shared" ca="1" si="378"/>
        <v>132000</v>
      </c>
      <c r="BT218" s="23">
        <f t="shared" ca="1" si="379"/>
        <v>0</v>
      </c>
      <c r="BU218" s="23">
        <f t="shared" ca="1" si="380"/>
        <v>120000</v>
      </c>
      <c r="BV218" s="23">
        <f t="shared" ca="1" si="381"/>
        <v>0</v>
      </c>
      <c r="BW218" s="389">
        <f t="shared" ca="1" si="408"/>
        <v>371880</v>
      </c>
      <c r="BX218" s="224">
        <f t="shared" ca="1" si="409"/>
        <v>623880</v>
      </c>
      <c r="BY218" s="93">
        <f t="shared" ca="1" si="410"/>
        <v>830280</v>
      </c>
      <c r="BZ218" s="23">
        <f t="shared" ca="1" si="435"/>
        <v>125760</v>
      </c>
      <c r="CA218" s="23">
        <f t="shared" ca="1" si="436"/>
        <v>0</v>
      </c>
      <c r="CB218" s="23">
        <f t="shared" ca="1" si="335"/>
        <v>115200</v>
      </c>
      <c r="CC218" s="23">
        <f t="shared" ca="1" si="336"/>
        <v>0</v>
      </c>
      <c r="CD218" s="23">
        <f t="shared" ca="1" si="366"/>
        <v>120000</v>
      </c>
      <c r="CE218" s="23">
        <f t="shared" ca="1" si="367"/>
        <v>0</v>
      </c>
      <c r="CF218" s="228">
        <f t="shared" ca="1" si="411"/>
        <v>125760</v>
      </c>
      <c r="CG218" s="224">
        <f t="shared" ca="1" si="412"/>
        <v>240960</v>
      </c>
      <c r="CH218" s="228">
        <f t="shared" ca="1" si="413"/>
        <v>360960</v>
      </c>
      <c r="CI218" s="23">
        <f t="shared" ca="1" si="414"/>
        <v>65400</v>
      </c>
      <c r="CJ218" s="23">
        <f t="shared" ca="1" si="415"/>
        <v>32700</v>
      </c>
      <c r="CK218" s="23">
        <f t="shared" ca="1" si="419"/>
        <v>62400</v>
      </c>
      <c r="CL218" s="23">
        <f t="shared" ca="1" si="420"/>
        <v>31200</v>
      </c>
      <c r="CM218" s="23">
        <f t="shared" ca="1" si="425"/>
        <v>60000</v>
      </c>
      <c r="CN218" s="23">
        <f t="shared" ca="1" si="426"/>
        <v>30000</v>
      </c>
      <c r="CO218" s="23">
        <f t="shared" ca="1" si="433"/>
        <v>8400</v>
      </c>
      <c r="CP218" s="23">
        <f t="shared" ca="1" si="434"/>
        <v>4200</v>
      </c>
      <c r="CQ218" s="23">
        <f t="shared" ca="1" si="439"/>
        <v>27000</v>
      </c>
      <c r="CR218" s="23">
        <f t="shared" ca="1" si="440"/>
        <v>13500</v>
      </c>
      <c r="CS218" s="23">
        <f t="shared" ca="1" si="441"/>
        <v>15600</v>
      </c>
      <c r="CT218" s="23">
        <f t="shared" ca="1" si="442"/>
        <v>7800</v>
      </c>
      <c r="CU218" s="23">
        <f t="shared" ca="1" si="447"/>
        <v>42000</v>
      </c>
      <c r="CV218" s="23">
        <f t="shared" ca="1" si="448"/>
        <v>21000</v>
      </c>
      <c r="CW218" s="23">
        <f t="shared" ca="1" si="360"/>
        <v>63600</v>
      </c>
      <c r="CX218" s="23">
        <f t="shared" ca="1" si="361"/>
        <v>31800</v>
      </c>
      <c r="CY218" s="23">
        <f t="shared" ca="1" si="449"/>
        <v>72000</v>
      </c>
      <c r="CZ218" s="23">
        <f t="shared" ca="1" si="450"/>
        <v>36000</v>
      </c>
      <c r="DA218" s="23">
        <f t="shared" ca="1" si="337"/>
        <v>99000</v>
      </c>
      <c r="DB218" s="23">
        <f t="shared" ca="1" si="338"/>
        <v>49500</v>
      </c>
      <c r="DC218" s="23"/>
      <c r="DD218" s="23"/>
      <c r="DE218" s="23">
        <f t="shared" ca="1" si="339"/>
        <v>240000</v>
      </c>
      <c r="DF218" s="23">
        <f t="shared" ca="1" si="340"/>
        <v>120000</v>
      </c>
      <c r="DG218" s="23">
        <f t="shared" ca="1" si="345"/>
        <v>120000</v>
      </c>
      <c r="DH218" s="23">
        <f t="shared" ca="1" si="346"/>
        <v>60000</v>
      </c>
      <c r="DI218" s="23">
        <f t="shared" ca="1" si="355"/>
        <v>127200</v>
      </c>
      <c r="DJ218" s="23">
        <f t="shared" ca="1" si="356"/>
        <v>63600</v>
      </c>
      <c r="DK218" s="23">
        <f t="shared" ca="1" si="364"/>
        <v>63600</v>
      </c>
      <c r="DL218" s="23">
        <f t="shared" ca="1" si="365"/>
        <v>31800</v>
      </c>
      <c r="DM218" s="23">
        <f t="shared" ca="1" si="368"/>
        <v>150000</v>
      </c>
      <c r="DN218" s="23">
        <f t="shared" ca="1" si="369"/>
        <v>75000</v>
      </c>
      <c r="DO218" s="23">
        <f t="shared" ca="1" si="370"/>
        <v>66000</v>
      </c>
      <c r="DP218" s="23">
        <f t="shared" ca="1" si="371"/>
        <v>33000</v>
      </c>
      <c r="DQ218" s="23">
        <f t="shared" ca="1" si="384"/>
        <v>129600</v>
      </c>
      <c r="DR218" s="23">
        <f t="shared" ca="1" si="385"/>
        <v>64800</v>
      </c>
      <c r="DS218" s="228">
        <f t="shared" ca="1" si="416"/>
        <v>610200</v>
      </c>
      <c r="DT218" s="93">
        <f t="shared" ca="1" si="417"/>
        <v>1450800</v>
      </c>
      <c r="DU218" s="228">
        <f t="shared" ca="1" si="418"/>
        <v>2117700</v>
      </c>
      <c r="DZ218" s="23">
        <f t="shared" ca="1" si="443"/>
        <v>60000</v>
      </c>
      <c r="EA218" s="23">
        <f t="shared" ca="1" si="444"/>
        <v>30000</v>
      </c>
      <c r="EB218" s="23">
        <f t="shared" ca="1" si="451"/>
        <v>26400</v>
      </c>
      <c r="EC218" s="23">
        <f t="shared" ca="1" si="452"/>
        <v>13200</v>
      </c>
      <c r="ED218" s="23">
        <f t="shared" ca="1" si="347"/>
        <v>120000</v>
      </c>
      <c r="EE218" s="23">
        <f t="shared" ca="1" si="348"/>
        <v>60000</v>
      </c>
      <c r="EF218" s="23">
        <f t="shared" ca="1" si="376"/>
        <v>168000</v>
      </c>
      <c r="EG218" s="23">
        <f t="shared" ca="1" si="377"/>
        <v>84000</v>
      </c>
      <c r="EH218" s="23">
        <f t="shared" ca="1" si="357"/>
        <v>60000</v>
      </c>
      <c r="EI218" s="23">
        <f t="shared" ca="1" si="358"/>
        <v>30000</v>
      </c>
      <c r="EJ218" s="23">
        <f t="shared" ca="1" si="372"/>
        <v>60000</v>
      </c>
      <c r="EK218" s="23">
        <f t="shared" ca="1" si="373"/>
        <v>30000</v>
      </c>
      <c r="EL218" s="23">
        <f t="shared" ca="1" si="382"/>
        <v>120000</v>
      </c>
      <c r="EM218" s="23">
        <f t="shared" ca="1" si="383"/>
        <v>60000</v>
      </c>
      <c r="EN218" s="228">
        <f t="shared" ca="1" si="402"/>
        <v>39600</v>
      </c>
      <c r="EO218" s="93">
        <f t="shared" ca="1" si="403"/>
        <v>489600</v>
      </c>
      <c r="EP218" s="93">
        <f t="shared" ca="1" si="404"/>
        <v>921600</v>
      </c>
    </row>
    <row r="219" spans="1:146" x14ac:dyDescent="0.2">
      <c r="A219" s="172">
        <f ca="1">VLOOKUP($D219,Curves!$A$2:$I$1700,9)</f>
        <v>6.3052258718025E-2</v>
      </c>
      <c r="B219" s="86">
        <f t="shared" ca="1" si="387"/>
        <v>0.33639842574729401</v>
      </c>
      <c r="C219" s="86">
        <f t="shared" si="388"/>
        <v>31</v>
      </c>
      <c r="D219" s="139">
        <v>43313</v>
      </c>
      <c r="E219" s="173">
        <f ca="1">VLOOKUP($D219,Curves!$A$2:$H$1700,2)*$B219</f>
        <v>1.671900175964051</v>
      </c>
      <c r="F219" s="172">
        <f ca="1">VLOOKUP($D219,Curves!$A$2:$H$1700,3)*$B219</f>
        <v>9.9237535595451731E-2</v>
      </c>
      <c r="G219" s="172">
        <f ca="1">VLOOKUP($D219,Curves!$A$2:$H$1700,7)*$B219</f>
        <v>-6.3915700891985866E-2</v>
      </c>
      <c r="H219" s="172">
        <f ca="1">VLOOKUP($D219,Curves!$A$2:$H$1700,5)*$B219</f>
        <v>0</v>
      </c>
      <c r="I219" s="172">
        <f ca="1">VLOOKUP($D219,Curves!$A$2:$H$1700,4)*$B219</f>
        <v>0</v>
      </c>
      <c r="J219" s="174">
        <f ca="1">VLOOKUP($D219,Curves!$A$2:$H$1700,8)*$B219</f>
        <v>0</v>
      </c>
      <c r="K219" s="172">
        <f t="shared" ca="1" si="389"/>
        <v>14.539251319730383</v>
      </c>
      <c r="L219" s="140">
        <f ca="1">VLOOKUP($D219,Curves!$N$2:$T$2600,2)*$B219</f>
        <v>23.713868785574292</v>
      </c>
      <c r="M219" s="141">
        <f ca="1">VLOOKUP($D219,Curves!$N$2:$T$2600,3)*$B219</f>
        <v>11.856934392787146</v>
      </c>
      <c r="N219" s="181">
        <f t="shared" ca="1" si="390"/>
        <v>1</v>
      </c>
      <c r="O219" s="182">
        <f t="shared" ca="1" si="391"/>
        <v>0</v>
      </c>
      <c r="P219" s="173">
        <f t="shared" ca="1" si="386"/>
        <v>14.539251319730383</v>
      </c>
      <c r="Q219" s="140">
        <f ca="1">VLOOKUP($D219,Curves!$N$2:$T$2600,4)*$B219</f>
        <v>23.713868785574292</v>
      </c>
      <c r="R219" s="141">
        <f ca="1">VLOOKUP($D219,Curves!$N$2:$T$2600,5)*$B219</f>
        <v>11.856934392787146</v>
      </c>
      <c r="S219" s="181">
        <f t="shared" ca="1" si="392"/>
        <v>1</v>
      </c>
      <c r="T219" s="182">
        <f t="shared" ca="1" si="393"/>
        <v>0</v>
      </c>
      <c r="U219" s="151">
        <f t="shared" ca="1" si="394"/>
        <v>14.059883563040488</v>
      </c>
      <c r="V219" s="151">
        <f t="shared" ca="1" si="395"/>
        <v>14.539251319730383</v>
      </c>
      <c r="W219" s="151">
        <f t="shared" ca="1" si="396"/>
        <v>14.539251319730383</v>
      </c>
      <c r="X219" s="343">
        <f ca="1">VLOOKUP($D219,[2]CurveFetch!$D$8:$S$13000,16,0)*$B219</f>
        <v>23.713868785574292</v>
      </c>
      <c r="Y219" s="141">
        <f ca="1">VLOOKUP($D219,Curves!$N$2:$T$2600,7)*$B219</f>
        <v>11.856934392787146</v>
      </c>
      <c r="Z219" s="200">
        <f t="shared" ca="1" si="397"/>
        <v>1</v>
      </c>
      <c r="AA219" s="181">
        <f t="shared" ca="1" si="398"/>
        <v>0</v>
      </c>
      <c r="AB219" s="181">
        <f t="shared" ca="1" si="399"/>
        <v>1</v>
      </c>
      <c r="AC219" s="181">
        <f t="shared" ca="1" si="399"/>
        <v>1</v>
      </c>
      <c r="AD219" s="181">
        <f t="shared" ca="1" si="400"/>
        <v>1</v>
      </c>
      <c r="AE219" s="182">
        <f t="shared" ca="1" si="401"/>
        <v>0</v>
      </c>
      <c r="AF219" s="23">
        <f t="shared" ca="1" si="427"/>
        <v>5880</v>
      </c>
      <c r="AG219" s="23">
        <f t="shared" ca="1" si="428"/>
        <v>0</v>
      </c>
      <c r="AH219" s="23">
        <f t="shared" ca="1" si="445"/>
        <v>48000</v>
      </c>
      <c r="AI219" s="23">
        <f t="shared" ca="1" si="446"/>
        <v>0</v>
      </c>
      <c r="AJ219" s="23">
        <f t="shared" ca="1" si="331"/>
        <v>54000</v>
      </c>
      <c r="AK219" s="23">
        <f t="shared" ca="1" si="332"/>
        <v>0</v>
      </c>
      <c r="AL219" s="23">
        <f t="shared" ca="1" si="341"/>
        <v>60000</v>
      </c>
      <c r="AM219" s="23">
        <f t="shared" ca="1" si="342"/>
        <v>0</v>
      </c>
      <c r="AN219" s="23">
        <f t="shared" ca="1" si="349"/>
        <v>60000</v>
      </c>
      <c r="AO219" s="23">
        <f t="shared" ca="1" si="350"/>
        <v>0</v>
      </c>
      <c r="AP219" s="23">
        <f t="shared" ca="1" si="343"/>
        <v>86400</v>
      </c>
      <c r="AQ219" s="23">
        <f t="shared" ca="1" si="344"/>
        <v>0</v>
      </c>
      <c r="AR219" s="23">
        <f t="shared" ca="1" si="353"/>
        <v>61200</v>
      </c>
      <c r="AS219" s="23">
        <f t="shared" ca="1" si="354"/>
        <v>0</v>
      </c>
      <c r="AT219" s="23">
        <f t="shared" ca="1" si="374"/>
        <v>132000</v>
      </c>
      <c r="AU219" s="23">
        <f t="shared" ca="1" si="375"/>
        <v>0</v>
      </c>
      <c r="AV219" s="228">
        <f t="shared" ca="1" si="405"/>
        <v>152280</v>
      </c>
      <c r="AW219" s="26">
        <f t="shared" ca="1" si="406"/>
        <v>447480</v>
      </c>
      <c r="AX219" s="228">
        <f t="shared" ca="1" si="407"/>
        <v>507480</v>
      </c>
      <c r="AY219" s="23">
        <f t="shared" ca="1" si="421"/>
        <v>62400</v>
      </c>
      <c r="AZ219" s="23">
        <f t="shared" ca="1" si="422"/>
        <v>0</v>
      </c>
      <c r="BA219" s="23">
        <f t="shared" ca="1" si="429"/>
        <v>60000</v>
      </c>
      <c r="BB219" s="23">
        <f t="shared" ca="1" si="430"/>
        <v>0</v>
      </c>
      <c r="BC219" s="23">
        <f t="shared" ca="1" si="423"/>
        <v>10560</v>
      </c>
      <c r="BD219" s="23">
        <f t="shared" ca="1" si="424"/>
        <v>0</v>
      </c>
      <c r="BE219" s="23">
        <f t="shared" ca="1" si="431"/>
        <v>6120</v>
      </c>
      <c r="BF219" s="23">
        <f t="shared" ca="1" si="432"/>
        <v>0</v>
      </c>
      <c r="BG219" s="23">
        <f t="shared" ca="1" si="437"/>
        <v>20400</v>
      </c>
      <c r="BH219" s="23">
        <f t="shared" ca="1" si="438"/>
        <v>0</v>
      </c>
      <c r="BI219" s="23">
        <f t="shared" ca="1" si="453"/>
        <v>105600</v>
      </c>
      <c r="BJ219" s="23">
        <f t="shared" ca="1" si="454"/>
        <v>0</v>
      </c>
      <c r="BK219" s="23">
        <f t="shared" ca="1" si="455"/>
        <v>127200</v>
      </c>
      <c r="BL219" s="23">
        <f t="shared" ca="1" si="456"/>
        <v>0</v>
      </c>
      <c r="BM219" s="23">
        <f t="shared" ca="1" si="333"/>
        <v>60000</v>
      </c>
      <c r="BN219" s="23">
        <f t="shared" ca="1" si="334"/>
        <v>0</v>
      </c>
      <c r="BO219" s="23">
        <f t="shared" ca="1" si="351"/>
        <v>63600</v>
      </c>
      <c r="BP219" s="23">
        <f t="shared" ca="1" si="352"/>
        <v>0</v>
      </c>
      <c r="BQ219" s="23">
        <f t="shared" ca="1" si="362"/>
        <v>62400</v>
      </c>
      <c r="BR219" s="23">
        <f t="shared" ca="1" si="363"/>
        <v>0</v>
      </c>
      <c r="BS219" s="23">
        <f t="shared" ca="1" si="378"/>
        <v>132000</v>
      </c>
      <c r="BT219" s="23">
        <f t="shared" ca="1" si="379"/>
        <v>0</v>
      </c>
      <c r="BU219" s="23">
        <f t="shared" ca="1" si="380"/>
        <v>120000</v>
      </c>
      <c r="BV219" s="23">
        <f t="shared" ca="1" si="381"/>
        <v>0</v>
      </c>
      <c r="BW219" s="389">
        <f t="shared" ca="1" si="408"/>
        <v>371880</v>
      </c>
      <c r="BX219" s="224">
        <f t="shared" ca="1" si="409"/>
        <v>623880</v>
      </c>
      <c r="BY219" s="93">
        <f t="shared" ca="1" si="410"/>
        <v>830280</v>
      </c>
      <c r="BZ219" s="23">
        <f t="shared" ca="1" si="435"/>
        <v>125760</v>
      </c>
      <c r="CA219" s="23">
        <f t="shared" ca="1" si="436"/>
        <v>0</v>
      </c>
      <c r="CB219" s="23">
        <f t="shared" ca="1" si="335"/>
        <v>115200</v>
      </c>
      <c r="CC219" s="23">
        <f t="shared" ca="1" si="336"/>
        <v>0</v>
      </c>
      <c r="CD219" s="23">
        <f t="shared" ca="1" si="366"/>
        <v>120000</v>
      </c>
      <c r="CE219" s="23">
        <f t="shared" ca="1" si="367"/>
        <v>0</v>
      </c>
      <c r="CF219" s="228">
        <f t="shared" ca="1" si="411"/>
        <v>125760</v>
      </c>
      <c r="CG219" s="224">
        <f t="shared" ca="1" si="412"/>
        <v>240960</v>
      </c>
      <c r="CH219" s="228">
        <f t="shared" ca="1" si="413"/>
        <v>360960</v>
      </c>
      <c r="CI219" s="23">
        <f t="shared" ca="1" si="414"/>
        <v>65400</v>
      </c>
      <c r="CJ219" s="23">
        <f t="shared" ca="1" si="415"/>
        <v>32700</v>
      </c>
      <c r="CK219" s="23">
        <f t="shared" ca="1" si="419"/>
        <v>62400</v>
      </c>
      <c r="CL219" s="23">
        <f t="shared" ca="1" si="420"/>
        <v>31200</v>
      </c>
      <c r="CM219" s="23">
        <f t="shared" ca="1" si="425"/>
        <v>60000</v>
      </c>
      <c r="CN219" s="23">
        <f t="shared" ca="1" si="426"/>
        <v>30000</v>
      </c>
      <c r="CO219" s="23">
        <f t="shared" ca="1" si="433"/>
        <v>8400</v>
      </c>
      <c r="CP219" s="23">
        <f t="shared" ca="1" si="434"/>
        <v>4200</v>
      </c>
      <c r="CQ219" s="23">
        <f t="shared" ca="1" si="439"/>
        <v>27000</v>
      </c>
      <c r="CR219" s="23">
        <f t="shared" ca="1" si="440"/>
        <v>13500</v>
      </c>
      <c r="CS219" s="23">
        <f t="shared" ca="1" si="441"/>
        <v>15600</v>
      </c>
      <c r="CT219" s="23">
        <f t="shared" ca="1" si="442"/>
        <v>7800</v>
      </c>
      <c r="CU219" s="23">
        <f t="shared" ca="1" si="447"/>
        <v>42000</v>
      </c>
      <c r="CV219" s="23">
        <f t="shared" ca="1" si="448"/>
        <v>21000</v>
      </c>
      <c r="CW219" s="23">
        <f t="shared" ca="1" si="360"/>
        <v>63600</v>
      </c>
      <c r="CX219" s="23">
        <f t="shared" ca="1" si="361"/>
        <v>31800</v>
      </c>
      <c r="CY219" s="23">
        <f t="shared" ca="1" si="449"/>
        <v>72000</v>
      </c>
      <c r="CZ219" s="23">
        <f t="shared" ca="1" si="450"/>
        <v>36000</v>
      </c>
      <c r="DA219" s="23">
        <f t="shared" ca="1" si="337"/>
        <v>99000</v>
      </c>
      <c r="DB219" s="23">
        <f t="shared" ca="1" si="338"/>
        <v>49500</v>
      </c>
      <c r="DC219" s="23"/>
      <c r="DD219" s="23"/>
      <c r="DE219" s="23">
        <f t="shared" ca="1" si="339"/>
        <v>240000</v>
      </c>
      <c r="DF219" s="23">
        <f t="shared" ca="1" si="340"/>
        <v>120000</v>
      </c>
      <c r="DG219" s="23">
        <f t="shared" ca="1" si="345"/>
        <v>120000</v>
      </c>
      <c r="DH219" s="23">
        <f t="shared" ca="1" si="346"/>
        <v>60000</v>
      </c>
      <c r="DI219" s="23">
        <f t="shared" ca="1" si="355"/>
        <v>127200</v>
      </c>
      <c r="DJ219" s="23">
        <f t="shared" ca="1" si="356"/>
        <v>63600</v>
      </c>
      <c r="DK219" s="23">
        <f t="shared" ca="1" si="364"/>
        <v>63600</v>
      </c>
      <c r="DL219" s="23">
        <f t="shared" ca="1" si="365"/>
        <v>31800</v>
      </c>
      <c r="DM219" s="23">
        <f t="shared" ca="1" si="368"/>
        <v>150000</v>
      </c>
      <c r="DN219" s="23">
        <f t="shared" ca="1" si="369"/>
        <v>75000</v>
      </c>
      <c r="DO219" s="23">
        <f t="shared" ca="1" si="370"/>
        <v>66000</v>
      </c>
      <c r="DP219" s="23">
        <f t="shared" ca="1" si="371"/>
        <v>33000</v>
      </c>
      <c r="DQ219" s="23">
        <f t="shared" ca="1" si="384"/>
        <v>129600</v>
      </c>
      <c r="DR219" s="23">
        <f t="shared" ca="1" si="385"/>
        <v>64800</v>
      </c>
      <c r="DS219" s="228">
        <f t="shared" ca="1" si="416"/>
        <v>610200</v>
      </c>
      <c r="DT219" s="93">
        <f t="shared" ca="1" si="417"/>
        <v>1450800</v>
      </c>
      <c r="DU219" s="228">
        <f t="shared" ca="1" si="418"/>
        <v>2117700</v>
      </c>
      <c r="DZ219" s="23">
        <f t="shared" ca="1" si="443"/>
        <v>60000</v>
      </c>
      <c r="EA219" s="23">
        <f t="shared" ca="1" si="444"/>
        <v>30000</v>
      </c>
      <c r="EB219" s="23">
        <f t="shared" ca="1" si="451"/>
        <v>26400</v>
      </c>
      <c r="EC219" s="23">
        <f t="shared" ca="1" si="452"/>
        <v>13200</v>
      </c>
      <c r="ED219" s="23">
        <f t="shared" ca="1" si="347"/>
        <v>120000</v>
      </c>
      <c r="EE219" s="23">
        <f t="shared" ca="1" si="348"/>
        <v>60000</v>
      </c>
      <c r="EF219" s="23">
        <f t="shared" ca="1" si="376"/>
        <v>168000</v>
      </c>
      <c r="EG219" s="23">
        <f t="shared" ca="1" si="377"/>
        <v>84000</v>
      </c>
      <c r="EH219" s="23">
        <f t="shared" ca="1" si="357"/>
        <v>60000</v>
      </c>
      <c r="EI219" s="23">
        <f t="shared" ca="1" si="358"/>
        <v>30000</v>
      </c>
      <c r="EJ219" s="23">
        <f t="shared" ca="1" si="372"/>
        <v>60000</v>
      </c>
      <c r="EK219" s="23">
        <f t="shared" ca="1" si="373"/>
        <v>30000</v>
      </c>
      <c r="EL219" s="23">
        <f t="shared" ca="1" si="382"/>
        <v>120000</v>
      </c>
      <c r="EM219" s="23">
        <f t="shared" ca="1" si="383"/>
        <v>60000</v>
      </c>
      <c r="EN219" s="228">
        <f t="shared" ca="1" si="402"/>
        <v>39600</v>
      </c>
      <c r="EO219" s="93">
        <f t="shared" ca="1" si="403"/>
        <v>489600</v>
      </c>
      <c r="EP219" s="93">
        <f t="shared" ca="1" si="404"/>
        <v>921600</v>
      </c>
    </row>
    <row r="220" spans="1:146" x14ac:dyDescent="0.2">
      <c r="A220" s="172">
        <f ca="1">VLOOKUP($D220,Curves!$A$2:$I$1700,9)</f>
        <v>6.3078913505750997E-2</v>
      </c>
      <c r="B220" s="86">
        <f t="shared" ca="1" si="387"/>
        <v>0.33447821108693288</v>
      </c>
      <c r="C220" s="86">
        <f t="shared" si="388"/>
        <v>30</v>
      </c>
      <c r="D220" s="139">
        <v>43344</v>
      </c>
      <c r="E220" s="173">
        <f ca="1">VLOOKUP($D220,Curves!$A$2:$H$1700,2)*$B220</f>
        <v>1.669380751534882</v>
      </c>
      <c r="F220" s="172">
        <f ca="1">VLOOKUP($D220,Curves!$A$2:$H$1700,3)*$B220</f>
        <v>9.8671072270645199E-2</v>
      </c>
      <c r="G220" s="172">
        <f ca="1">VLOOKUP($D220,Curves!$A$2:$H$1700,7)*$B220</f>
        <v>-6.355086010651724E-2</v>
      </c>
      <c r="H220" s="172">
        <f ca="1">VLOOKUP($D220,Curves!$A$2:$H$1700,5)*$B220</f>
        <v>0</v>
      </c>
      <c r="I220" s="172">
        <f ca="1">VLOOKUP($D220,Curves!$A$2:$H$1700,4)*$B220</f>
        <v>0</v>
      </c>
      <c r="J220" s="174">
        <f ca="1">VLOOKUP($D220,Curves!$A$2:$H$1700,8)*$B220</f>
        <v>0</v>
      </c>
      <c r="K220" s="172">
        <f t="shared" ca="1" si="389"/>
        <v>14.520355636511615</v>
      </c>
      <c r="L220" s="140">
        <f ca="1">VLOOKUP($D220,Curves!$N$2:$T$2600,2)*$B220</f>
        <v>16.888942103696937</v>
      </c>
      <c r="M220" s="141">
        <f ca="1">VLOOKUP($D220,Curves!$N$2:$T$2600,3)*$B220</f>
        <v>8.4444710518484687</v>
      </c>
      <c r="N220" s="181">
        <f t="shared" ca="1" si="390"/>
        <v>1</v>
      </c>
      <c r="O220" s="182">
        <f t="shared" ca="1" si="391"/>
        <v>0</v>
      </c>
      <c r="P220" s="173">
        <f t="shared" ca="1" si="386"/>
        <v>14.520355636511615</v>
      </c>
      <c r="Q220" s="140">
        <f ca="1">VLOOKUP($D220,Curves!$N$2:$T$2600,4)*$B220</f>
        <v>16.888942103696937</v>
      </c>
      <c r="R220" s="141">
        <f ca="1">VLOOKUP($D220,Curves!$N$2:$T$2600,5)*$B220</f>
        <v>8.4444710518484687</v>
      </c>
      <c r="S220" s="181">
        <f t="shared" ca="1" si="392"/>
        <v>1</v>
      </c>
      <c r="T220" s="182">
        <f t="shared" ca="1" si="393"/>
        <v>0</v>
      </c>
      <c r="U220" s="151">
        <f t="shared" ca="1" si="394"/>
        <v>14.043724185712735</v>
      </c>
      <c r="V220" s="151">
        <f t="shared" ca="1" si="395"/>
        <v>14.520355636511615</v>
      </c>
      <c r="W220" s="151">
        <f t="shared" ca="1" si="396"/>
        <v>14.520355636511615</v>
      </c>
      <c r="X220" s="343">
        <f ca="1">VLOOKUP($D220,[2]CurveFetch!$D$8:$S$13000,16,0)*$B220</f>
        <v>16.888942103696937</v>
      </c>
      <c r="Y220" s="141">
        <f ca="1">VLOOKUP($D220,Curves!$N$2:$T$2600,7)*$B220</f>
        <v>8.4444710518484687</v>
      </c>
      <c r="Z220" s="200">
        <f t="shared" ca="1" si="397"/>
        <v>1</v>
      </c>
      <c r="AA220" s="181">
        <f t="shared" ca="1" si="398"/>
        <v>0</v>
      </c>
      <c r="AB220" s="181">
        <f t="shared" ca="1" si="399"/>
        <v>1</v>
      </c>
      <c r="AC220" s="181">
        <f t="shared" ca="1" si="399"/>
        <v>1</v>
      </c>
      <c r="AD220" s="181">
        <f t="shared" ca="1" si="400"/>
        <v>1</v>
      </c>
      <c r="AE220" s="182">
        <f t="shared" ca="1" si="401"/>
        <v>0</v>
      </c>
      <c r="AF220" s="23">
        <f t="shared" ca="1" si="427"/>
        <v>5880</v>
      </c>
      <c r="AG220" s="23">
        <f t="shared" ca="1" si="428"/>
        <v>0</v>
      </c>
      <c r="AH220" s="23">
        <f t="shared" ca="1" si="445"/>
        <v>48000</v>
      </c>
      <c r="AI220" s="23">
        <f t="shared" ca="1" si="446"/>
        <v>0</v>
      </c>
      <c r="AJ220" s="23">
        <f t="shared" ref="AJ220:AJ282" ca="1" si="457">$AJ$7*$J$2*$J$5*$N220</f>
        <v>54000</v>
      </c>
      <c r="AK220" s="23">
        <f t="shared" ref="AK220:AK282" ca="1" si="458">$AJ$7*$J$2*$J$5*$O220</f>
        <v>0</v>
      </c>
      <c r="AL220" s="23">
        <f t="shared" ca="1" si="341"/>
        <v>60000</v>
      </c>
      <c r="AM220" s="23">
        <f t="shared" ca="1" si="342"/>
        <v>0</v>
      </c>
      <c r="AN220" s="23">
        <f t="shared" ca="1" si="349"/>
        <v>60000</v>
      </c>
      <c r="AO220" s="23">
        <f t="shared" ca="1" si="350"/>
        <v>0</v>
      </c>
      <c r="AP220" s="23">
        <f t="shared" ca="1" si="343"/>
        <v>86400</v>
      </c>
      <c r="AQ220" s="23">
        <f t="shared" ca="1" si="344"/>
        <v>0</v>
      </c>
      <c r="AR220" s="23">
        <f t="shared" ca="1" si="353"/>
        <v>61200</v>
      </c>
      <c r="AS220" s="23">
        <f t="shared" ca="1" si="354"/>
        <v>0</v>
      </c>
      <c r="AT220" s="23">
        <f t="shared" ca="1" si="374"/>
        <v>132000</v>
      </c>
      <c r="AU220" s="23">
        <f t="shared" ca="1" si="375"/>
        <v>0</v>
      </c>
      <c r="AV220" s="228">
        <f t="shared" ca="1" si="405"/>
        <v>152280</v>
      </c>
      <c r="AW220" s="26">
        <f t="shared" ca="1" si="406"/>
        <v>447480</v>
      </c>
      <c r="AX220" s="228">
        <f t="shared" ca="1" si="407"/>
        <v>507480</v>
      </c>
      <c r="AY220" s="23">
        <f t="shared" ca="1" si="421"/>
        <v>62400</v>
      </c>
      <c r="AZ220" s="23">
        <f t="shared" ca="1" si="422"/>
        <v>0</v>
      </c>
      <c r="BA220" s="23">
        <f t="shared" ca="1" si="429"/>
        <v>60000</v>
      </c>
      <c r="BB220" s="23">
        <f t="shared" ca="1" si="430"/>
        <v>0</v>
      </c>
      <c r="BC220" s="23">
        <f t="shared" ca="1" si="423"/>
        <v>10560</v>
      </c>
      <c r="BD220" s="23">
        <f t="shared" ca="1" si="424"/>
        <v>0</v>
      </c>
      <c r="BE220" s="23">
        <f t="shared" ca="1" si="431"/>
        <v>6120</v>
      </c>
      <c r="BF220" s="23">
        <f t="shared" ca="1" si="432"/>
        <v>0</v>
      </c>
      <c r="BG220" s="23">
        <f t="shared" ca="1" si="437"/>
        <v>20400</v>
      </c>
      <c r="BH220" s="23">
        <f t="shared" ca="1" si="438"/>
        <v>0</v>
      </c>
      <c r="BI220" s="23">
        <f t="shared" ca="1" si="453"/>
        <v>105600</v>
      </c>
      <c r="BJ220" s="23">
        <f t="shared" ca="1" si="454"/>
        <v>0</v>
      </c>
      <c r="BK220" s="23">
        <f t="shared" ca="1" si="455"/>
        <v>127200</v>
      </c>
      <c r="BL220" s="23">
        <f t="shared" ca="1" si="456"/>
        <v>0</v>
      </c>
      <c r="BM220" s="23">
        <f t="shared" ca="1" si="333"/>
        <v>60000</v>
      </c>
      <c r="BN220" s="23">
        <f t="shared" ca="1" si="334"/>
        <v>0</v>
      </c>
      <c r="BO220" s="23">
        <f t="shared" ca="1" si="351"/>
        <v>63600</v>
      </c>
      <c r="BP220" s="23">
        <f t="shared" ca="1" si="352"/>
        <v>0</v>
      </c>
      <c r="BQ220" s="23">
        <f t="shared" ca="1" si="362"/>
        <v>62400</v>
      </c>
      <c r="BR220" s="23">
        <f t="shared" ca="1" si="363"/>
        <v>0</v>
      </c>
      <c r="BS220" s="23">
        <f t="shared" ca="1" si="378"/>
        <v>132000</v>
      </c>
      <c r="BT220" s="23">
        <f t="shared" ca="1" si="379"/>
        <v>0</v>
      </c>
      <c r="BU220" s="23">
        <f t="shared" ca="1" si="380"/>
        <v>120000</v>
      </c>
      <c r="BV220" s="23">
        <f t="shared" ca="1" si="381"/>
        <v>0</v>
      </c>
      <c r="BW220" s="389">
        <f t="shared" ca="1" si="408"/>
        <v>371880</v>
      </c>
      <c r="BX220" s="224">
        <f t="shared" ca="1" si="409"/>
        <v>623880</v>
      </c>
      <c r="BY220" s="93">
        <f t="shared" ca="1" si="410"/>
        <v>830280</v>
      </c>
      <c r="BZ220" s="23">
        <f t="shared" ca="1" si="435"/>
        <v>125760</v>
      </c>
      <c r="CA220" s="23">
        <f t="shared" ca="1" si="436"/>
        <v>0</v>
      </c>
      <c r="CB220" s="23">
        <f t="shared" ca="1" si="335"/>
        <v>115200</v>
      </c>
      <c r="CC220" s="23">
        <f t="shared" ca="1" si="336"/>
        <v>0</v>
      </c>
      <c r="CD220" s="23">
        <f t="shared" ca="1" si="366"/>
        <v>120000</v>
      </c>
      <c r="CE220" s="23">
        <f t="shared" ca="1" si="367"/>
        <v>0</v>
      </c>
      <c r="CF220" s="228">
        <f t="shared" ca="1" si="411"/>
        <v>125760</v>
      </c>
      <c r="CG220" s="224">
        <f t="shared" ca="1" si="412"/>
        <v>240960</v>
      </c>
      <c r="CH220" s="228">
        <f t="shared" ca="1" si="413"/>
        <v>360960</v>
      </c>
      <c r="CI220" s="23">
        <f t="shared" ca="1" si="414"/>
        <v>65400</v>
      </c>
      <c r="CJ220" s="23">
        <f t="shared" ca="1" si="415"/>
        <v>32700</v>
      </c>
      <c r="CK220" s="23">
        <f t="shared" ca="1" si="419"/>
        <v>62400</v>
      </c>
      <c r="CL220" s="23">
        <f t="shared" ca="1" si="420"/>
        <v>31200</v>
      </c>
      <c r="CM220" s="23">
        <f t="shared" ca="1" si="425"/>
        <v>60000</v>
      </c>
      <c r="CN220" s="23">
        <f t="shared" ca="1" si="426"/>
        <v>30000</v>
      </c>
      <c r="CO220" s="23">
        <f t="shared" ca="1" si="433"/>
        <v>8400</v>
      </c>
      <c r="CP220" s="23">
        <f t="shared" ca="1" si="434"/>
        <v>4200</v>
      </c>
      <c r="CQ220" s="23">
        <f t="shared" ca="1" si="439"/>
        <v>27000</v>
      </c>
      <c r="CR220" s="23">
        <f t="shared" ca="1" si="440"/>
        <v>13500</v>
      </c>
      <c r="CS220" s="23">
        <f t="shared" ca="1" si="441"/>
        <v>15600</v>
      </c>
      <c r="CT220" s="23">
        <f t="shared" ca="1" si="442"/>
        <v>7800</v>
      </c>
      <c r="CU220" s="23">
        <f t="shared" ca="1" si="447"/>
        <v>42000</v>
      </c>
      <c r="CV220" s="23">
        <f t="shared" ca="1" si="448"/>
        <v>21000</v>
      </c>
      <c r="CW220" s="23">
        <f t="shared" ca="1" si="360"/>
        <v>63600</v>
      </c>
      <c r="CX220" s="23">
        <f t="shared" ca="1" si="361"/>
        <v>31800</v>
      </c>
      <c r="CY220" s="23">
        <f t="shared" ca="1" si="449"/>
        <v>72000</v>
      </c>
      <c r="CZ220" s="23">
        <f t="shared" ca="1" si="450"/>
        <v>36000</v>
      </c>
      <c r="DA220" s="23">
        <f t="shared" ca="1" si="337"/>
        <v>99000</v>
      </c>
      <c r="DB220" s="23">
        <f t="shared" ca="1" si="338"/>
        <v>49500</v>
      </c>
      <c r="DC220" s="23"/>
      <c r="DD220" s="23"/>
      <c r="DE220" s="23">
        <f t="shared" ca="1" si="339"/>
        <v>240000</v>
      </c>
      <c r="DF220" s="23">
        <f t="shared" ca="1" si="340"/>
        <v>120000</v>
      </c>
      <c r="DG220" s="23">
        <f t="shared" ca="1" si="345"/>
        <v>120000</v>
      </c>
      <c r="DH220" s="23">
        <f t="shared" ca="1" si="346"/>
        <v>60000</v>
      </c>
      <c r="DI220" s="23">
        <f t="shared" ca="1" si="355"/>
        <v>127200</v>
      </c>
      <c r="DJ220" s="23">
        <f t="shared" ca="1" si="356"/>
        <v>63600</v>
      </c>
      <c r="DK220" s="23">
        <f t="shared" ca="1" si="364"/>
        <v>63600</v>
      </c>
      <c r="DL220" s="23">
        <f t="shared" ca="1" si="365"/>
        <v>31800</v>
      </c>
      <c r="DM220" s="23">
        <f t="shared" ca="1" si="368"/>
        <v>150000</v>
      </c>
      <c r="DN220" s="23">
        <f t="shared" ca="1" si="369"/>
        <v>75000</v>
      </c>
      <c r="DO220" s="23">
        <f t="shared" ca="1" si="370"/>
        <v>66000</v>
      </c>
      <c r="DP220" s="23">
        <f t="shared" ca="1" si="371"/>
        <v>33000</v>
      </c>
      <c r="DQ220" s="23">
        <f t="shared" ca="1" si="384"/>
        <v>129600</v>
      </c>
      <c r="DR220" s="23">
        <f t="shared" ca="1" si="385"/>
        <v>64800</v>
      </c>
      <c r="DS220" s="228">
        <f t="shared" ca="1" si="416"/>
        <v>610200</v>
      </c>
      <c r="DT220" s="93">
        <f t="shared" ca="1" si="417"/>
        <v>1450800</v>
      </c>
      <c r="DU220" s="228">
        <f t="shared" ca="1" si="418"/>
        <v>2117700</v>
      </c>
      <c r="DZ220" s="23">
        <f t="shared" ca="1" si="443"/>
        <v>60000</v>
      </c>
      <c r="EA220" s="23">
        <f t="shared" ca="1" si="444"/>
        <v>30000</v>
      </c>
      <c r="EB220" s="23">
        <f t="shared" ca="1" si="451"/>
        <v>26400</v>
      </c>
      <c r="EC220" s="23">
        <f t="shared" ca="1" si="452"/>
        <v>13200</v>
      </c>
      <c r="ED220" s="23">
        <f t="shared" ca="1" si="347"/>
        <v>120000</v>
      </c>
      <c r="EE220" s="23">
        <f t="shared" ca="1" si="348"/>
        <v>60000</v>
      </c>
      <c r="EF220" s="23">
        <f t="shared" ca="1" si="376"/>
        <v>168000</v>
      </c>
      <c r="EG220" s="23">
        <f t="shared" ca="1" si="377"/>
        <v>84000</v>
      </c>
      <c r="EH220" s="23">
        <f t="shared" ca="1" si="357"/>
        <v>60000</v>
      </c>
      <c r="EI220" s="23">
        <f t="shared" ca="1" si="358"/>
        <v>30000</v>
      </c>
      <c r="EJ220" s="23">
        <f t="shared" ca="1" si="372"/>
        <v>60000</v>
      </c>
      <c r="EK220" s="23">
        <f t="shared" ca="1" si="373"/>
        <v>30000</v>
      </c>
      <c r="EL220" s="23">
        <f t="shared" ca="1" si="382"/>
        <v>120000</v>
      </c>
      <c r="EM220" s="23">
        <f t="shared" ca="1" si="383"/>
        <v>60000</v>
      </c>
      <c r="EN220" s="228">
        <f t="shared" ca="1" si="402"/>
        <v>39600</v>
      </c>
      <c r="EO220" s="93">
        <f t="shared" ca="1" si="403"/>
        <v>489600</v>
      </c>
      <c r="EP220" s="93">
        <f t="shared" ca="1" si="404"/>
        <v>921600</v>
      </c>
    </row>
    <row r="221" spans="1:146" x14ac:dyDescent="0.2">
      <c r="A221" s="172">
        <f ca="1">VLOOKUP($D221,Curves!$A$2:$I$1700,9)</f>
        <v>6.3104708461838993E-2</v>
      </c>
      <c r="B221" s="86">
        <f t="shared" ca="1" si="387"/>
        <v>0.33262898841023641</v>
      </c>
      <c r="C221" s="86">
        <f t="shared" si="388"/>
        <v>31</v>
      </c>
      <c r="D221" s="139">
        <v>43374</v>
      </c>
      <c r="E221" s="173">
        <f ca="1">VLOOKUP($D221,Curves!$A$2:$H$1700,2)*$B221</f>
        <v>1.670130150807797</v>
      </c>
      <c r="F221" s="172">
        <f ca="1">VLOOKUP($D221,Curves!$A$2:$H$1700,3)*$B221</f>
        <v>9.8125551581019738E-2</v>
      </c>
      <c r="G221" s="172">
        <f ca="1">VLOOKUP($D221,Curves!$A$2:$H$1700,7)*$B221</f>
        <v>-6.319950779794492E-2</v>
      </c>
      <c r="H221" s="172">
        <f ca="1">VLOOKUP($D221,Curves!$A$2:$H$1700,5)*$B221</f>
        <v>0</v>
      </c>
      <c r="I221" s="172">
        <f ca="1">VLOOKUP($D221,Curves!$A$2:$H$1700,4)*$B221</f>
        <v>0</v>
      </c>
      <c r="J221" s="174">
        <f ca="1">VLOOKUP($D221,Curves!$A$2:$H$1700,8)*$B221</f>
        <v>0</v>
      </c>
      <c r="K221" s="172">
        <f t="shared" ca="1" si="389"/>
        <v>14.525976131058478</v>
      </c>
      <c r="L221" s="140">
        <f ca="1">VLOOKUP($D221,Curves!$N$2:$T$2600,2)*$B221</f>
        <v>22.755614777728049</v>
      </c>
      <c r="M221" s="141">
        <f ca="1">VLOOKUP($D221,Curves!$N$2:$T$2600,3)*$B221</f>
        <v>11.377807388864024</v>
      </c>
      <c r="N221" s="181">
        <f t="shared" ca="1" si="390"/>
        <v>1</v>
      </c>
      <c r="O221" s="182">
        <f t="shared" ca="1" si="391"/>
        <v>0</v>
      </c>
      <c r="P221" s="173">
        <f t="shared" ca="1" si="386"/>
        <v>14.525976131058478</v>
      </c>
      <c r="Q221" s="140">
        <f ca="1">VLOOKUP($D221,Curves!$N$2:$T$2600,4)*$B221</f>
        <v>22.755614777728049</v>
      </c>
      <c r="R221" s="141">
        <f ca="1">VLOOKUP($D221,Curves!$N$2:$T$2600,5)*$B221</f>
        <v>11.377807388864024</v>
      </c>
      <c r="S221" s="181">
        <f t="shared" ca="1" si="392"/>
        <v>1</v>
      </c>
      <c r="T221" s="182">
        <f t="shared" ca="1" si="393"/>
        <v>0</v>
      </c>
      <c r="U221" s="151">
        <f t="shared" ca="1" si="394"/>
        <v>14.051979822573891</v>
      </c>
      <c r="V221" s="151">
        <f t="shared" ca="1" si="395"/>
        <v>14.525976131058478</v>
      </c>
      <c r="W221" s="151">
        <f t="shared" ca="1" si="396"/>
        <v>14.525976131058478</v>
      </c>
      <c r="X221" s="343">
        <f ca="1">VLOOKUP($D221,[2]CurveFetch!$D$8:$S$13000,16,0)*$B221</f>
        <v>22.755614777728049</v>
      </c>
      <c r="Y221" s="141">
        <f ca="1">VLOOKUP($D221,Curves!$N$2:$T$2600,7)*$B221</f>
        <v>11.377807388864024</v>
      </c>
      <c r="Z221" s="200">
        <f t="shared" ca="1" si="397"/>
        <v>1</v>
      </c>
      <c r="AA221" s="181">
        <f t="shared" ca="1" si="398"/>
        <v>0</v>
      </c>
      <c r="AB221" s="181">
        <f t="shared" ca="1" si="399"/>
        <v>1</v>
      </c>
      <c r="AC221" s="181">
        <f t="shared" ca="1" si="399"/>
        <v>1</v>
      </c>
      <c r="AD221" s="181">
        <f t="shared" ca="1" si="400"/>
        <v>1</v>
      </c>
      <c r="AE221" s="182">
        <f t="shared" ca="1" si="401"/>
        <v>0</v>
      </c>
      <c r="AF221" s="23">
        <f t="shared" ca="1" si="427"/>
        <v>5880</v>
      </c>
      <c r="AG221" s="23">
        <f t="shared" ca="1" si="428"/>
        <v>0</v>
      </c>
      <c r="AH221" s="23">
        <f t="shared" ca="1" si="445"/>
        <v>48000</v>
      </c>
      <c r="AI221" s="23">
        <f t="shared" ca="1" si="446"/>
        <v>0</v>
      </c>
      <c r="AJ221" s="23">
        <f t="shared" ca="1" si="457"/>
        <v>54000</v>
      </c>
      <c r="AK221" s="23">
        <f t="shared" ca="1" si="458"/>
        <v>0</v>
      </c>
      <c r="AL221" s="23">
        <f t="shared" ca="1" si="341"/>
        <v>60000</v>
      </c>
      <c r="AM221" s="23">
        <f t="shared" ca="1" si="342"/>
        <v>0</v>
      </c>
      <c r="AN221" s="23">
        <f t="shared" ca="1" si="349"/>
        <v>60000</v>
      </c>
      <c r="AO221" s="23">
        <f t="shared" ca="1" si="350"/>
        <v>0</v>
      </c>
      <c r="AP221" s="23">
        <f t="shared" ca="1" si="343"/>
        <v>86400</v>
      </c>
      <c r="AQ221" s="23">
        <f t="shared" ca="1" si="344"/>
        <v>0</v>
      </c>
      <c r="AR221" s="23">
        <f t="shared" ca="1" si="353"/>
        <v>61200</v>
      </c>
      <c r="AS221" s="23">
        <f t="shared" ca="1" si="354"/>
        <v>0</v>
      </c>
      <c r="AT221" s="23">
        <f t="shared" ca="1" si="374"/>
        <v>132000</v>
      </c>
      <c r="AU221" s="23">
        <f t="shared" ca="1" si="375"/>
        <v>0</v>
      </c>
      <c r="AV221" s="228">
        <f t="shared" ca="1" si="405"/>
        <v>152280</v>
      </c>
      <c r="AW221" s="26">
        <f t="shared" ca="1" si="406"/>
        <v>447480</v>
      </c>
      <c r="AX221" s="228">
        <f t="shared" ca="1" si="407"/>
        <v>507480</v>
      </c>
      <c r="AY221" s="23">
        <f t="shared" ca="1" si="421"/>
        <v>62400</v>
      </c>
      <c r="AZ221" s="23">
        <f t="shared" ca="1" si="422"/>
        <v>0</v>
      </c>
      <c r="BA221" s="23">
        <f t="shared" ca="1" si="429"/>
        <v>60000</v>
      </c>
      <c r="BB221" s="23">
        <f t="shared" ca="1" si="430"/>
        <v>0</v>
      </c>
      <c r="BC221" s="23">
        <f t="shared" ca="1" si="423"/>
        <v>10560</v>
      </c>
      <c r="BD221" s="23">
        <f t="shared" ca="1" si="424"/>
        <v>0</v>
      </c>
      <c r="BE221" s="23">
        <f t="shared" ca="1" si="431"/>
        <v>6120</v>
      </c>
      <c r="BF221" s="23">
        <f t="shared" ca="1" si="432"/>
        <v>0</v>
      </c>
      <c r="BG221" s="23">
        <f t="shared" ca="1" si="437"/>
        <v>20400</v>
      </c>
      <c r="BH221" s="23">
        <f t="shared" ca="1" si="438"/>
        <v>0</v>
      </c>
      <c r="BI221" s="23">
        <f t="shared" ca="1" si="453"/>
        <v>105600</v>
      </c>
      <c r="BJ221" s="23">
        <f t="shared" ca="1" si="454"/>
        <v>0</v>
      </c>
      <c r="BK221" s="23">
        <f t="shared" ca="1" si="455"/>
        <v>127200</v>
      </c>
      <c r="BL221" s="23">
        <f t="shared" ca="1" si="456"/>
        <v>0</v>
      </c>
      <c r="BM221" s="23">
        <f t="shared" ca="1" si="333"/>
        <v>60000</v>
      </c>
      <c r="BN221" s="23">
        <f t="shared" ca="1" si="334"/>
        <v>0</v>
      </c>
      <c r="BO221" s="23">
        <f t="shared" ca="1" si="351"/>
        <v>63600</v>
      </c>
      <c r="BP221" s="23">
        <f t="shared" ca="1" si="352"/>
        <v>0</v>
      </c>
      <c r="BQ221" s="23">
        <f t="shared" ca="1" si="362"/>
        <v>62400</v>
      </c>
      <c r="BR221" s="23">
        <f t="shared" ca="1" si="363"/>
        <v>0</v>
      </c>
      <c r="BS221" s="23">
        <f t="shared" ca="1" si="378"/>
        <v>132000</v>
      </c>
      <c r="BT221" s="23">
        <f t="shared" ca="1" si="379"/>
        <v>0</v>
      </c>
      <c r="BU221" s="23">
        <f t="shared" ca="1" si="380"/>
        <v>120000</v>
      </c>
      <c r="BV221" s="23">
        <f t="shared" ca="1" si="381"/>
        <v>0</v>
      </c>
      <c r="BW221" s="389">
        <f t="shared" ca="1" si="408"/>
        <v>371880</v>
      </c>
      <c r="BX221" s="224">
        <f t="shared" ca="1" si="409"/>
        <v>623880</v>
      </c>
      <c r="BY221" s="93">
        <f t="shared" ca="1" si="410"/>
        <v>830280</v>
      </c>
      <c r="BZ221" s="23">
        <f t="shared" ca="1" si="435"/>
        <v>125760</v>
      </c>
      <c r="CA221" s="23">
        <f t="shared" ca="1" si="436"/>
        <v>0</v>
      </c>
      <c r="CB221" s="23">
        <f t="shared" ca="1" si="335"/>
        <v>115200</v>
      </c>
      <c r="CC221" s="23">
        <f t="shared" ca="1" si="336"/>
        <v>0</v>
      </c>
      <c r="CD221" s="23">
        <f t="shared" ca="1" si="366"/>
        <v>120000</v>
      </c>
      <c r="CE221" s="23">
        <f t="shared" ca="1" si="367"/>
        <v>0</v>
      </c>
      <c r="CF221" s="228">
        <f t="shared" ca="1" si="411"/>
        <v>125760</v>
      </c>
      <c r="CG221" s="224">
        <f t="shared" ca="1" si="412"/>
        <v>240960</v>
      </c>
      <c r="CH221" s="228">
        <f t="shared" ca="1" si="413"/>
        <v>360960</v>
      </c>
      <c r="CI221" s="23">
        <f t="shared" ca="1" si="414"/>
        <v>65400</v>
      </c>
      <c r="CJ221" s="23">
        <f t="shared" ca="1" si="415"/>
        <v>32700</v>
      </c>
      <c r="CK221" s="23">
        <f t="shared" ca="1" si="419"/>
        <v>62400</v>
      </c>
      <c r="CL221" s="23">
        <f t="shared" ca="1" si="420"/>
        <v>31200</v>
      </c>
      <c r="CM221" s="23">
        <f t="shared" ca="1" si="425"/>
        <v>60000</v>
      </c>
      <c r="CN221" s="23">
        <f t="shared" ca="1" si="426"/>
        <v>30000</v>
      </c>
      <c r="CO221" s="23">
        <f t="shared" ca="1" si="433"/>
        <v>8400</v>
      </c>
      <c r="CP221" s="23">
        <f t="shared" ca="1" si="434"/>
        <v>4200</v>
      </c>
      <c r="CQ221" s="23">
        <f t="shared" ca="1" si="439"/>
        <v>27000</v>
      </c>
      <c r="CR221" s="23">
        <f t="shared" ca="1" si="440"/>
        <v>13500</v>
      </c>
      <c r="CS221" s="23">
        <f t="shared" ca="1" si="441"/>
        <v>15600</v>
      </c>
      <c r="CT221" s="23">
        <f t="shared" ca="1" si="442"/>
        <v>7800</v>
      </c>
      <c r="CU221" s="23">
        <f t="shared" ca="1" si="447"/>
        <v>42000</v>
      </c>
      <c r="CV221" s="23">
        <f t="shared" ca="1" si="448"/>
        <v>21000</v>
      </c>
      <c r="CW221" s="23">
        <f t="shared" ca="1" si="360"/>
        <v>63600</v>
      </c>
      <c r="CX221" s="23">
        <f t="shared" ca="1" si="361"/>
        <v>31800</v>
      </c>
      <c r="CY221" s="23">
        <f t="shared" ca="1" si="449"/>
        <v>72000</v>
      </c>
      <c r="CZ221" s="23">
        <f t="shared" ca="1" si="450"/>
        <v>36000</v>
      </c>
      <c r="DA221" s="23">
        <f t="shared" ca="1" si="337"/>
        <v>99000</v>
      </c>
      <c r="DB221" s="23">
        <f t="shared" ca="1" si="338"/>
        <v>49500</v>
      </c>
      <c r="DC221" s="23"/>
      <c r="DD221" s="23"/>
      <c r="DE221" s="23">
        <f t="shared" ca="1" si="339"/>
        <v>240000</v>
      </c>
      <c r="DF221" s="23">
        <f t="shared" ca="1" si="340"/>
        <v>120000</v>
      </c>
      <c r="DG221" s="23">
        <f t="shared" ca="1" si="345"/>
        <v>120000</v>
      </c>
      <c r="DH221" s="23">
        <f t="shared" ca="1" si="346"/>
        <v>60000</v>
      </c>
      <c r="DI221" s="23">
        <f t="shared" ca="1" si="355"/>
        <v>127200</v>
      </c>
      <c r="DJ221" s="23">
        <f t="shared" ca="1" si="356"/>
        <v>63600</v>
      </c>
      <c r="DK221" s="23">
        <f t="shared" ca="1" si="364"/>
        <v>63600</v>
      </c>
      <c r="DL221" s="23">
        <f t="shared" ca="1" si="365"/>
        <v>31800</v>
      </c>
      <c r="DM221" s="23">
        <f t="shared" ca="1" si="368"/>
        <v>150000</v>
      </c>
      <c r="DN221" s="23">
        <f t="shared" ca="1" si="369"/>
        <v>75000</v>
      </c>
      <c r="DO221" s="23">
        <f t="shared" ca="1" si="370"/>
        <v>66000</v>
      </c>
      <c r="DP221" s="23">
        <f t="shared" ca="1" si="371"/>
        <v>33000</v>
      </c>
      <c r="DQ221" s="23">
        <f t="shared" ca="1" si="384"/>
        <v>129600</v>
      </c>
      <c r="DR221" s="23">
        <f t="shared" ca="1" si="385"/>
        <v>64800</v>
      </c>
      <c r="DS221" s="228">
        <f t="shared" ca="1" si="416"/>
        <v>610200</v>
      </c>
      <c r="DT221" s="93">
        <f t="shared" ca="1" si="417"/>
        <v>1450800</v>
      </c>
      <c r="DU221" s="228">
        <f t="shared" ca="1" si="418"/>
        <v>2117700</v>
      </c>
      <c r="DZ221" s="23">
        <f t="shared" ca="1" si="443"/>
        <v>60000</v>
      </c>
      <c r="EA221" s="23">
        <f t="shared" ca="1" si="444"/>
        <v>30000</v>
      </c>
      <c r="EB221" s="23">
        <f t="shared" ca="1" si="451"/>
        <v>26400</v>
      </c>
      <c r="EC221" s="23">
        <f t="shared" ca="1" si="452"/>
        <v>13200</v>
      </c>
      <c r="ED221" s="23">
        <f t="shared" ca="1" si="347"/>
        <v>120000</v>
      </c>
      <c r="EE221" s="23">
        <f t="shared" ca="1" si="348"/>
        <v>60000</v>
      </c>
      <c r="EF221" s="23">
        <f t="shared" ca="1" si="376"/>
        <v>168000</v>
      </c>
      <c r="EG221" s="23">
        <f t="shared" ca="1" si="377"/>
        <v>84000</v>
      </c>
      <c r="EH221" s="23">
        <f t="shared" ca="1" si="357"/>
        <v>60000</v>
      </c>
      <c r="EI221" s="23">
        <f t="shared" ca="1" si="358"/>
        <v>30000</v>
      </c>
      <c r="EJ221" s="23">
        <f t="shared" ca="1" si="372"/>
        <v>60000</v>
      </c>
      <c r="EK221" s="23">
        <f t="shared" ca="1" si="373"/>
        <v>30000</v>
      </c>
      <c r="EL221" s="23">
        <f t="shared" ca="1" si="382"/>
        <v>120000</v>
      </c>
      <c r="EM221" s="23">
        <f t="shared" ca="1" si="383"/>
        <v>60000</v>
      </c>
      <c r="EN221" s="228">
        <f t="shared" ca="1" si="402"/>
        <v>39600</v>
      </c>
      <c r="EO221" s="93">
        <f t="shared" ca="1" si="403"/>
        <v>489600</v>
      </c>
      <c r="EP221" s="93">
        <f t="shared" ca="1" si="404"/>
        <v>921600</v>
      </c>
    </row>
    <row r="222" spans="1:146" x14ac:dyDescent="0.2">
      <c r="A222" s="172">
        <f ca="1">VLOOKUP($D222,Curves!$A$2:$I$1700,9)</f>
        <v>6.3131363250028993E-2</v>
      </c>
      <c r="B222" s="86">
        <f t="shared" ca="1" si="387"/>
        <v>0.33072743963443196</v>
      </c>
      <c r="C222" s="86">
        <f t="shared" si="388"/>
        <v>30</v>
      </c>
      <c r="D222" s="139">
        <v>43405</v>
      </c>
      <c r="E222" s="173">
        <f ca="1">VLOOKUP($D222,Curves!$A$2:$H$1700,2)*$B222</f>
        <v>1.7068843159533031</v>
      </c>
      <c r="F222" s="172">
        <f ca="1">VLOOKUP($D222,Curves!$A$2:$H$1700,3)*$B222</f>
        <v>3.9687292756131837E-2</v>
      </c>
      <c r="G222" s="172">
        <f ca="1">VLOOKUP($D222,Curves!$A$2:$H$1700,7)*$B222</f>
        <v>-6.2838213530542072E-2</v>
      </c>
      <c r="H222" s="172">
        <f ca="1">VLOOKUP($D222,Curves!$A$2:$H$1700,5)*$B222</f>
        <v>0</v>
      </c>
      <c r="I222" s="172">
        <f ca="1">VLOOKUP($D222,Curves!$A$2:$H$1700,4)*$B222</f>
        <v>0</v>
      </c>
      <c r="J222" s="174">
        <f ca="1">VLOOKUP($D222,Curves!$A$2:$H$1700,8)*$B222</f>
        <v>0</v>
      </c>
      <c r="K222" s="172">
        <f t="shared" ca="1" si="389"/>
        <v>14.801632369649774</v>
      </c>
      <c r="L222" s="140">
        <f ca="1">VLOOKUP($D222,Curves!$N$2:$T$2600,2)*$B222</f>
        <v>12.703703974774021</v>
      </c>
      <c r="M222" s="141">
        <f ca="1">VLOOKUP($D222,Curves!$N$2:$T$2600,3)*$B222</f>
        <v>6.3518519873870103</v>
      </c>
      <c r="N222" s="181">
        <f t="shared" ca="1" si="390"/>
        <v>0</v>
      </c>
      <c r="O222" s="182">
        <f t="shared" ca="1" si="391"/>
        <v>0</v>
      </c>
      <c r="P222" s="173">
        <f t="shared" ca="1" si="386"/>
        <v>14.801632369649774</v>
      </c>
      <c r="Q222" s="140">
        <f ca="1">VLOOKUP($D222,Curves!$N$2:$T$2600,4)*$B222</f>
        <v>12.703703974774021</v>
      </c>
      <c r="R222" s="141">
        <f ca="1">VLOOKUP($D222,Curves!$N$2:$T$2600,5)*$B222</f>
        <v>6.3518519873870103</v>
      </c>
      <c r="S222" s="181">
        <f t="shared" ca="1" si="392"/>
        <v>0</v>
      </c>
      <c r="T222" s="182">
        <f t="shared" ca="1" si="393"/>
        <v>0</v>
      </c>
      <c r="U222" s="151">
        <f t="shared" ca="1" si="394"/>
        <v>14.330345768170709</v>
      </c>
      <c r="V222" s="151">
        <f t="shared" ca="1" si="395"/>
        <v>14.801632369649774</v>
      </c>
      <c r="W222" s="151">
        <f t="shared" ca="1" si="396"/>
        <v>14.801632369649774</v>
      </c>
      <c r="X222" s="343">
        <f ca="1">VLOOKUP($D222,[2]CurveFetch!$D$8:$S$13000,16,0)*$B222</f>
        <v>12.703703974774021</v>
      </c>
      <c r="Y222" s="141">
        <f ca="1">VLOOKUP($D222,Curves!$N$2:$T$2600,7)*$B222</f>
        <v>6.3518519873870103</v>
      </c>
      <c r="Z222" s="200">
        <f t="shared" ca="1" si="397"/>
        <v>0</v>
      </c>
      <c r="AA222" s="181">
        <f t="shared" ca="1" si="398"/>
        <v>0</v>
      </c>
      <c r="AB222" s="181">
        <f t="shared" ca="1" si="399"/>
        <v>0</v>
      </c>
      <c r="AC222" s="181">
        <f t="shared" ca="1" si="399"/>
        <v>0</v>
      </c>
      <c r="AD222" s="181">
        <f t="shared" ca="1" si="400"/>
        <v>0</v>
      </c>
      <c r="AE222" s="182">
        <f t="shared" ca="1" si="401"/>
        <v>0</v>
      </c>
      <c r="AF222" s="23">
        <f t="shared" ca="1" si="427"/>
        <v>0</v>
      </c>
      <c r="AG222" s="23">
        <f t="shared" ca="1" si="428"/>
        <v>0</v>
      </c>
      <c r="AH222" s="23">
        <f t="shared" ca="1" si="445"/>
        <v>0</v>
      </c>
      <c r="AI222" s="23">
        <f t="shared" ca="1" si="446"/>
        <v>0</v>
      </c>
      <c r="AJ222" s="23">
        <f t="shared" ca="1" si="457"/>
        <v>0</v>
      </c>
      <c r="AK222" s="23">
        <f t="shared" ca="1" si="458"/>
        <v>0</v>
      </c>
      <c r="AL222" s="23">
        <f t="shared" ca="1" si="341"/>
        <v>0</v>
      </c>
      <c r="AM222" s="23">
        <f t="shared" ca="1" si="342"/>
        <v>0</v>
      </c>
      <c r="AN222" s="23">
        <f t="shared" ca="1" si="349"/>
        <v>0</v>
      </c>
      <c r="AO222" s="23">
        <f t="shared" ca="1" si="350"/>
        <v>0</v>
      </c>
      <c r="AP222" s="23">
        <f t="shared" ca="1" si="343"/>
        <v>0</v>
      </c>
      <c r="AQ222" s="23">
        <f t="shared" ca="1" si="344"/>
        <v>0</v>
      </c>
      <c r="AR222" s="23">
        <f t="shared" ca="1" si="353"/>
        <v>0</v>
      </c>
      <c r="AS222" s="23">
        <f t="shared" ca="1" si="354"/>
        <v>0</v>
      </c>
      <c r="AT222" s="23">
        <f t="shared" ca="1" si="374"/>
        <v>0</v>
      </c>
      <c r="AU222" s="23">
        <f t="shared" ca="1" si="375"/>
        <v>0</v>
      </c>
      <c r="AV222" s="228">
        <f t="shared" ca="1" si="405"/>
        <v>0</v>
      </c>
      <c r="AW222" s="26">
        <f t="shared" ca="1" si="406"/>
        <v>0</v>
      </c>
      <c r="AX222" s="228">
        <f t="shared" ca="1" si="407"/>
        <v>0</v>
      </c>
      <c r="AY222" s="23">
        <f t="shared" ca="1" si="421"/>
        <v>0</v>
      </c>
      <c r="AZ222" s="23">
        <f t="shared" ca="1" si="422"/>
        <v>0</v>
      </c>
      <c r="BA222" s="23">
        <f t="shared" ca="1" si="429"/>
        <v>0</v>
      </c>
      <c r="BB222" s="23">
        <f t="shared" ca="1" si="430"/>
        <v>0</v>
      </c>
      <c r="BC222" s="23">
        <f t="shared" ca="1" si="423"/>
        <v>0</v>
      </c>
      <c r="BD222" s="23">
        <f t="shared" ca="1" si="424"/>
        <v>0</v>
      </c>
      <c r="BE222" s="23">
        <f t="shared" ca="1" si="431"/>
        <v>0</v>
      </c>
      <c r="BF222" s="23">
        <f t="shared" ca="1" si="432"/>
        <v>0</v>
      </c>
      <c r="BG222" s="23">
        <f t="shared" ca="1" si="437"/>
        <v>0</v>
      </c>
      <c r="BH222" s="23">
        <f t="shared" ca="1" si="438"/>
        <v>0</v>
      </c>
      <c r="BI222" s="23">
        <f t="shared" ca="1" si="453"/>
        <v>0</v>
      </c>
      <c r="BJ222" s="23">
        <f t="shared" ca="1" si="454"/>
        <v>0</v>
      </c>
      <c r="BK222" s="23">
        <f t="shared" ca="1" si="455"/>
        <v>0</v>
      </c>
      <c r="BL222" s="23">
        <f t="shared" ca="1" si="456"/>
        <v>0</v>
      </c>
      <c r="BM222" s="23">
        <f t="shared" ca="1" si="333"/>
        <v>0</v>
      </c>
      <c r="BN222" s="23">
        <f t="shared" ca="1" si="334"/>
        <v>0</v>
      </c>
      <c r="BO222" s="23">
        <f t="shared" ca="1" si="351"/>
        <v>0</v>
      </c>
      <c r="BP222" s="23">
        <f t="shared" ca="1" si="352"/>
        <v>0</v>
      </c>
      <c r="BQ222" s="23">
        <f t="shared" ca="1" si="362"/>
        <v>0</v>
      </c>
      <c r="BR222" s="23">
        <f t="shared" ca="1" si="363"/>
        <v>0</v>
      </c>
      <c r="BS222" s="23">
        <f t="shared" ca="1" si="378"/>
        <v>0</v>
      </c>
      <c r="BT222" s="23">
        <f t="shared" ca="1" si="379"/>
        <v>0</v>
      </c>
      <c r="BU222" s="23">
        <f t="shared" ca="1" si="380"/>
        <v>0</v>
      </c>
      <c r="BV222" s="23">
        <f t="shared" ca="1" si="381"/>
        <v>0</v>
      </c>
      <c r="BW222" s="389">
        <f t="shared" ca="1" si="408"/>
        <v>0</v>
      </c>
      <c r="BX222" s="224">
        <f t="shared" ca="1" si="409"/>
        <v>0</v>
      </c>
      <c r="BY222" s="93">
        <f t="shared" ca="1" si="410"/>
        <v>0</v>
      </c>
      <c r="BZ222" s="23">
        <f t="shared" ca="1" si="435"/>
        <v>0</v>
      </c>
      <c r="CA222" s="23">
        <f t="shared" ca="1" si="436"/>
        <v>0</v>
      </c>
      <c r="CB222" s="23">
        <f t="shared" ca="1" si="335"/>
        <v>0</v>
      </c>
      <c r="CC222" s="23">
        <f t="shared" ca="1" si="336"/>
        <v>0</v>
      </c>
      <c r="CD222" s="23">
        <f t="shared" ca="1" si="366"/>
        <v>0</v>
      </c>
      <c r="CE222" s="23">
        <f t="shared" ca="1" si="367"/>
        <v>0</v>
      </c>
      <c r="CF222" s="228">
        <f t="shared" ca="1" si="411"/>
        <v>0</v>
      </c>
      <c r="CG222" s="224">
        <f t="shared" ca="1" si="412"/>
        <v>0</v>
      </c>
      <c r="CH222" s="228">
        <f t="shared" ca="1" si="413"/>
        <v>0</v>
      </c>
      <c r="CI222" s="23">
        <f t="shared" ca="1" si="414"/>
        <v>0</v>
      </c>
      <c r="CJ222" s="23">
        <f t="shared" ca="1" si="415"/>
        <v>0</v>
      </c>
      <c r="CK222" s="23">
        <f t="shared" ca="1" si="419"/>
        <v>0</v>
      </c>
      <c r="CL222" s="23">
        <f t="shared" ca="1" si="420"/>
        <v>0</v>
      </c>
      <c r="CM222" s="23">
        <f t="shared" ca="1" si="425"/>
        <v>0</v>
      </c>
      <c r="CN222" s="23">
        <f t="shared" ca="1" si="426"/>
        <v>0</v>
      </c>
      <c r="CO222" s="23">
        <f t="shared" ca="1" si="433"/>
        <v>0</v>
      </c>
      <c r="CP222" s="23">
        <f t="shared" ca="1" si="434"/>
        <v>0</v>
      </c>
      <c r="CQ222" s="23">
        <f t="shared" ca="1" si="439"/>
        <v>0</v>
      </c>
      <c r="CR222" s="23">
        <f t="shared" ca="1" si="440"/>
        <v>0</v>
      </c>
      <c r="CS222" s="23">
        <f t="shared" ca="1" si="441"/>
        <v>0</v>
      </c>
      <c r="CT222" s="23">
        <f t="shared" ca="1" si="442"/>
        <v>0</v>
      </c>
      <c r="CU222" s="23">
        <f t="shared" ca="1" si="447"/>
        <v>0</v>
      </c>
      <c r="CV222" s="23">
        <f t="shared" ca="1" si="448"/>
        <v>0</v>
      </c>
      <c r="CW222" s="23">
        <f t="shared" ca="1" si="360"/>
        <v>0</v>
      </c>
      <c r="CX222" s="23">
        <f t="shared" ca="1" si="361"/>
        <v>0</v>
      </c>
      <c r="CY222" s="23">
        <f t="shared" ca="1" si="449"/>
        <v>0</v>
      </c>
      <c r="CZ222" s="23">
        <f t="shared" ca="1" si="450"/>
        <v>0</v>
      </c>
      <c r="DA222" s="23">
        <f t="shared" ca="1" si="337"/>
        <v>0</v>
      </c>
      <c r="DB222" s="23">
        <f t="shared" ca="1" si="338"/>
        <v>0</v>
      </c>
      <c r="DC222" s="23"/>
      <c r="DD222" s="23"/>
      <c r="DE222" s="23">
        <f t="shared" ca="1" si="339"/>
        <v>0</v>
      </c>
      <c r="DF222" s="23">
        <f t="shared" ca="1" si="340"/>
        <v>0</v>
      </c>
      <c r="DG222" s="23">
        <f t="shared" ca="1" si="345"/>
        <v>0</v>
      </c>
      <c r="DH222" s="23">
        <f t="shared" ca="1" si="346"/>
        <v>0</v>
      </c>
      <c r="DI222" s="23">
        <f t="shared" ca="1" si="355"/>
        <v>0</v>
      </c>
      <c r="DJ222" s="23">
        <f t="shared" ca="1" si="356"/>
        <v>0</v>
      </c>
      <c r="DK222" s="23">
        <f t="shared" ca="1" si="364"/>
        <v>0</v>
      </c>
      <c r="DL222" s="23">
        <f t="shared" ca="1" si="365"/>
        <v>0</v>
      </c>
      <c r="DM222" s="23">
        <f t="shared" ca="1" si="368"/>
        <v>0</v>
      </c>
      <c r="DN222" s="23">
        <f t="shared" ca="1" si="369"/>
        <v>0</v>
      </c>
      <c r="DO222" s="23">
        <f t="shared" ca="1" si="370"/>
        <v>0</v>
      </c>
      <c r="DP222" s="23">
        <f t="shared" ca="1" si="371"/>
        <v>0</v>
      </c>
      <c r="DQ222" s="23">
        <f t="shared" ca="1" si="384"/>
        <v>0</v>
      </c>
      <c r="DR222" s="23">
        <f t="shared" ca="1" si="385"/>
        <v>0</v>
      </c>
      <c r="DS222" s="228">
        <f t="shared" ca="1" si="416"/>
        <v>0</v>
      </c>
      <c r="DT222" s="93">
        <f t="shared" ca="1" si="417"/>
        <v>0</v>
      </c>
      <c r="DU222" s="228">
        <f t="shared" ca="1" si="418"/>
        <v>0</v>
      </c>
      <c r="DZ222" s="23">
        <f t="shared" ca="1" si="443"/>
        <v>0</v>
      </c>
      <c r="EA222" s="23">
        <f t="shared" ca="1" si="444"/>
        <v>0</v>
      </c>
      <c r="EB222" s="23">
        <f t="shared" ca="1" si="451"/>
        <v>0</v>
      </c>
      <c r="EC222" s="23">
        <f t="shared" ca="1" si="452"/>
        <v>0</v>
      </c>
      <c r="ED222" s="23">
        <f t="shared" ca="1" si="347"/>
        <v>0</v>
      </c>
      <c r="EE222" s="23">
        <f t="shared" ca="1" si="348"/>
        <v>0</v>
      </c>
      <c r="EF222" s="23">
        <f t="shared" ca="1" si="376"/>
        <v>0</v>
      </c>
      <c r="EG222" s="23">
        <f t="shared" ca="1" si="377"/>
        <v>0</v>
      </c>
      <c r="EH222" s="23">
        <f t="shared" ca="1" si="357"/>
        <v>0</v>
      </c>
      <c r="EI222" s="23">
        <f t="shared" ca="1" si="358"/>
        <v>0</v>
      </c>
      <c r="EJ222" s="23">
        <f t="shared" ca="1" si="372"/>
        <v>0</v>
      </c>
      <c r="EK222" s="23">
        <f t="shared" ca="1" si="373"/>
        <v>0</v>
      </c>
      <c r="EL222" s="23">
        <f t="shared" ca="1" si="382"/>
        <v>0</v>
      </c>
      <c r="EM222" s="23">
        <f t="shared" ca="1" si="383"/>
        <v>0</v>
      </c>
      <c r="EN222" s="228">
        <f t="shared" ca="1" si="402"/>
        <v>0</v>
      </c>
      <c r="EO222" s="93">
        <f t="shared" ca="1" si="403"/>
        <v>0</v>
      </c>
      <c r="EP222" s="93">
        <f t="shared" ca="1" si="404"/>
        <v>0</v>
      </c>
    </row>
    <row r="223" spans="1:146" x14ac:dyDescent="0.2">
      <c r="A223" s="172">
        <f ca="1">VLOOKUP($D223,Curves!$A$2:$I$1700,9)</f>
        <v>6.3157158206566005E-2</v>
      </c>
      <c r="B223" s="86">
        <f t="shared" ca="1" si="387"/>
        <v>0.32889621040178235</v>
      </c>
      <c r="C223" s="86">
        <f t="shared" si="388"/>
        <v>31</v>
      </c>
      <c r="D223" s="139">
        <v>43435</v>
      </c>
      <c r="E223" s="173">
        <f ca="1">VLOOKUP($D223,Curves!$A$2:$H$1700,2)*$B223</f>
        <v>1.7385453681838214</v>
      </c>
      <c r="F223" s="172">
        <f ca="1">VLOOKUP($D223,Curves!$A$2:$H$1700,3)*$B223</f>
        <v>3.946754524821388E-2</v>
      </c>
      <c r="G223" s="172">
        <f ca="1">VLOOKUP($D223,Curves!$A$2:$H$1700,7)*$B223</f>
        <v>-6.2490279976338645E-2</v>
      </c>
      <c r="H223" s="172">
        <f ca="1">VLOOKUP($D223,Curves!$A$2:$H$1700,5)*$B223</f>
        <v>0</v>
      </c>
      <c r="I223" s="172">
        <f ca="1">VLOOKUP($D223,Curves!$A$2:$H$1700,4)*$B223</f>
        <v>0</v>
      </c>
      <c r="J223" s="174">
        <f ca="1">VLOOKUP($D223,Curves!$A$2:$H$1700,8)*$B223</f>
        <v>0</v>
      </c>
      <c r="K223" s="172">
        <f t="shared" ca="1" si="389"/>
        <v>15.039090261378661</v>
      </c>
      <c r="L223" s="140">
        <f ca="1">VLOOKUP($D223,Curves!$N$2:$T$2600,2)*$B223</f>
        <v>7.6999207402002874</v>
      </c>
      <c r="M223" s="141">
        <f ca="1">VLOOKUP($D223,Curves!$N$2:$T$2600,3)*$B223</f>
        <v>3.8499603701001437</v>
      </c>
      <c r="N223" s="181">
        <f t="shared" ca="1" si="390"/>
        <v>0</v>
      </c>
      <c r="O223" s="182">
        <f t="shared" ca="1" si="391"/>
        <v>0</v>
      </c>
      <c r="P223" s="173">
        <f t="shared" ca="1" si="386"/>
        <v>15.039090261378661</v>
      </c>
      <c r="Q223" s="140">
        <f ca="1">VLOOKUP($D223,Curves!$N$2:$T$2600,4)*$B223</f>
        <v>7.6999207402002874</v>
      </c>
      <c r="R223" s="141">
        <f ca="1">VLOOKUP($D223,Curves!$N$2:$T$2600,5)*$B223</f>
        <v>3.8499603701001437</v>
      </c>
      <c r="S223" s="181">
        <f t="shared" ca="1" si="392"/>
        <v>0</v>
      </c>
      <c r="T223" s="182">
        <f t="shared" ca="1" si="393"/>
        <v>0</v>
      </c>
      <c r="U223" s="151">
        <f t="shared" ca="1" si="394"/>
        <v>14.57041316155612</v>
      </c>
      <c r="V223" s="151">
        <f t="shared" ca="1" si="395"/>
        <v>15.039090261378661</v>
      </c>
      <c r="W223" s="151">
        <f t="shared" ca="1" si="396"/>
        <v>15.039090261378661</v>
      </c>
      <c r="X223" s="343">
        <f ca="1">VLOOKUP($D223,[2]CurveFetch!$D$8:$S$13000,16,0)*$B223</f>
        <v>7.6999207402002874</v>
      </c>
      <c r="Y223" s="141">
        <f ca="1">VLOOKUP($D223,Curves!$N$2:$T$2600,7)*$B223</f>
        <v>3.8499603701001437</v>
      </c>
      <c r="Z223" s="200">
        <f t="shared" ca="1" si="397"/>
        <v>0</v>
      </c>
      <c r="AA223" s="181">
        <f t="shared" ca="1" si="398"/>
        <v>0</v>
      </c>
      <c r="AB223" s="181">
        <f t="shared" ca="1" si="399"/>
        <v>0</v>
      </c>
      <c r="AC223" s="181">
        <f t="shared" ca="1" si="399"/>
        <v>0</v>
      </c>
      <c r="AD223" s="181">
        <f t="shared" ca="1" si="400"/>
        <v>0</v>
      </c>
      <c r="AE223" s="182">
        <f t="shared" ca="1" si="401"/>
        <v>0</v>
      </c>
      <c r="AF223" s="23">
        <f t="shared" ca="1" si="427"/>
        <v>0</v>
      </c>
      <c r="AG223" s="23">
        <f t="shared" ca="1" si="428"/>
        <v>0</v>
      </c>
      <c r="AH223" s="23">
        <f t="shared" ca="1" si="445"/>
        <v>0</v>
      </c>
      <c r="AI223" s="23">
        <f t="shared" ca="1" si="446"/>
        <v>0</v>
      </c>
      <c r="AJ223" s="23">
        <f t="shared" ca="1" si="457"/>
        <v>0</v>
      </c>
      <c r="AK223" s="23">
        <f t="shared" ca="1" si="458"/>
        <v>0</v>
      </c>
      <c r="AL223" s="23">
        <f t="shared" ca="1" si="341"/>
        <v>0</v>
      </c>
      <c r="AM223" s="23">
        <f t="shared" ca="1" si="342"/>
        <v>0</v>
      </c>
      <c r="AN223" s="23">
        <f t="shared" ca="1" si="349"/>
        <v>0</v>
      </c>
      <c r="AO223" s="23">
        <f t="shared" ca="1" si="350"/>
        <v>0</v>
      </c>
      <c r="AP223" s="23">
        <f t="shared" ca="1" si="343"/>
        <v>0</v>
      </c>
      <c r="AQ223" s="23">
        <f t="shared" ca="1" si="344"/>
        <v>0</v>
      </c>
      <c r="AR223" s="23">
        <f t="shared" ca="1" si="353"/>
        <v>0</v>
      </c>
      <c r="AS223" s="23">
        <f t="shared" ca="1" si="354"/>
        <v>0</v>
      </c>
      <c r="AT223" s="23">
        <f t="shared" ca="1" si="374"/>
        <v>0</v>
      </c>
      <c r="AU223" s="23">
        <f t="shared" ca="1" si="375"/>
        <v>0</v>
      </c>
      <c r="AV223" s="228">
        <f t="shared" ca="1" si="405"/>
        <v>0</v>
      </c>
      <c r="AW223" s="26">
        <f t="shared" ca="1" si="406"/>
        <v>0</v>
      </c>
      <c r="AX223" s="228">
        <f t="shared" ca="1" si="407"/>
        <v>0</v>
      </c>
      <c r="AY223" s="23">
        <f t="shared" ca="1" si="421"/>
        <v>0</v>
      </c>
      <c r="AZ223" s="23">
        <f t="shared" ca="1" si="422"/>
        <v>0</v>
      </c>
      <c r="BA223" s="23">
        <f t="shared" ca="1" si="429"/>
        <v>0</v>
      </c>
      <c r="BB223" s="23">
        <f t="shared" ca="1" si="430"/>
        <v>0</v>
      </c>
      <c r="BC223" s="23">
        <f t="shared" ca="1" si="423"/>
        <v>0</v>
      </c>
      <c r="BD223" s="23">
        <f t="shared" ca="1" si="424"/>
        <v>0</v>
      </c>
      <c r="BE223" s="23">
        <f t="shared" ca="1" si="431"/>
        <v>0</v>
      </c>
      <c r="BF223" s="23">
        <f t="shared" ca="1" si="432"/>
        <v>0</v>
      </c>
      <c r="BG223" s="23">
        <f t="shared" ca="1" si="437"/>
        <v>0</v>
      </c>
      <c r="BH223" s="23">
        <f t="shared" ca="1" si="438"/>
        <v>0</v>
      </c>
      <c r="BI223" s="23">
        <f t="shared" ca="1" si="453"/>
        <v>0</v>
      </c>
      <c r="BJ223" s="23">
        <f t="shared" ca="1" si="454"/>
        <v>0</v>
      </c>
      <c r="BK223" s="23">
        <f t="shared" ca="1" si="455"/>
        <v>0</v>
      </c>
      <c r="BL223" s="23">
        <f t="shared" ca="1" si="456"/>
        <v>0</v>
      </c>
      <c r="BM223" s="23">
        <f t="shared" ref="BM223:BM279" ca="1" si="459">$BM$7*$J$2*$J$5*$S223</f>
        <v>0</v>
      </c>
      <c r="BN223" s="23">
        <f t="shared" ref="BN223:BN279" ca="1" si="460">$BM$7*$J$3*$J$5*$T223</f>
        <v>0</v>
      </c>
      <c r="BO223" s="23">
        <f t="shared" ca="1" si="351"/>
        <v>0</v>
      </c>
      <c r="BP223" s="23">
        <f t="shared" ca="1" si="352"/>
        <v>0</v>
      </c>
      <c r="BQ223" s="23">
        <f t="shared" ca="1" si="362"/>
        <v>0</v>
      </c>
      <c r="BR223" s="23">
        <f t="shared" ca="1" si="363"/>
        <v>0</v>
      </c>
      <c r="BS223" s="23">
        <f t="shared" ca="1" si="378"/>
        <v>0</v>
      </c>
      <c r="BT223" s="23">
        <f t="shared" ca="1" si="379"/>
        <v>0</v>
      </c>
      <c r="BU223" s="23">
        <f t="shared" ca="1" si="380"/>
        <v>0</v>
      </c>
      <c r="BV223" s="23">
        <f t="shared" ca="1" si="381"/>
        <v>0</v>
      </c>
      <c r="BW223" s="389">
        <f t="shared" ca="1" si="408"/>
        <v>0</v>
      </c>
      <c r="BX223" s="224">
        <f t="shared" ca="1" si="409"/>
        <v>0</v>
      </c>
      <c r="BY223" s="93">
        <f t="shared" ca="1" si="410"/>
        <v>0</v>
      </c>
      <c r="BZ223" s="23">
        <f t="shared" ca="1" si="435"/>
        <v>0</v>
      </c>
      <c r="CA223" s="23">
        <f t="shared" ca="1" si="436"/>
        <v>0</v>
      </c>
      <c r="CB223" s="23">
        <f t="shared" ref="CB223:CB280" ca="1" si="461">$CB$7*$J$2*$J$5*$N223</f>
        <v>0</v>
      </c>
      <c r="CC223" s="23">
        <f t="shared" ref="CC223:CC280" ca="1" si="462">$CB$7*$J$3*$J$5*$O223</f>
        <v>0</v>
      </c>
      <c r="CD223" s="23">
        <f t="shared" ca="1" si="366"/>
        <v>0</v>
      </c>
      <c r="CE223" s="23">
        <f t="shared" ca="1" si="367"/>
        <v>0</v>
      </c>
      <c r="CF223" s="228">
        <f t="shared" ca="1" si="411"/>
        <v>0</v>
      </c>
      <c r="CG223" s="224">
        <f t="shared" ca="1" si="412"/>
        <v>0</v>
      </c>
      <c r="CH223" s="228">
        <f t="shared" ca="1" si="413"/>
        <v>0</v>
      </c>
      <c r="CI223" s="23">
        <f t="shared" ca="1" si="414"/>
        <v>0</v>
      </c>
      <c r="CJ223" s="23">
        <f t="shared" ca="1" si="415"/>
        <v>0</v>
      </c>
      <c r="CK223" s="23">
        <f t="shared" ca="1" si="419"/>
        <v>0</v>
      </c>
      <c r="CL223" s="23">
        <f t="shared" ca="1" si="420"/>
        <v>0</v>
      </c>
      <c r="CM223" s="23">
        <f t="shared" ca="1" si="425"/>
        <v>0</v>
      </c>
      <c r="CN223" s="23">
        <f t="shared" ca="1" si="426"/>
        <v>0</v>
      </c>
      <c r="CO223" s="23">
        <f t="shared" ca="1" si="433"/>
        <v>0</v>
      </c>
      <c r="CP223" s="23">
        <f t="shared" ca="1" si="434"/>
        <v>0</v>
      </c>
      <c r="CQ223" s="23">
        <f t="shared" ca="1" si="439"/>
        <v>0</v>
      </c>
      <c r="CR223" s="23">
        <f t="shared" ca="1" si="440"/>
        <v>0</v>
      </c>
      <c r="CS223" s="23">
        <f t="shared" ca="1" si="441"/>
        <v>0</v>
      </c>
      <c r="CT223" s="23">
        <f t="shared" ca="1" si="442"/>
        <v>0</v>
      </c>
      <c r="CU223" s="23">
        <f t="shared" ca="1" si="447"/>
        <v>0</v>
      </c>
      <c r="CV223" s="23">
        <f t="shared" ca="1" si="448"/>
        <v>0</v>
      </c>
      <c r="CW223" s="23">
        <f t="shared" ca="1" si="360"/>
        <v>0</v>
      </c>
      <c r="CX223" s="23">
        <f t="shared" ca="1" si="361"/>
        <v>0</v>
      </c>
      <c r="CY223" s="23">
        <f t="shared" ca="1" si="449"/>
        <v>0</v>
      </c>
      <c r="CZ223" s="23">
        <f t="shared" ca="1" si="450"/>
        <v>0</v>
      </c>
      <c r="DA223" s="23">
        <f t="shared" ref="DA223:DA278" ca="1" si="463">$DA$7*$J$2*$J$5*$AB223</f>
        <v>0</v>
      </c>
      <c r="DB223" s="23">
        <f t="shared" ref="DB223:DB278" ca="1" si="464">$DA$7*$J$3*$J$5*$AC223</f>
        <v>0</v>
      </c>
      <c r="DC223" s="23"/>
      <c r="DD223" s="23"/>
      <c r="DE223" s="23">
        <f t="shared" ref="DE223:DE268" ca="1" si="465">$DF$7*$J$2*$J$5*$AB223</f>
        <v>0</v>
      </c>
      <c r="DF223" s="23">
        <f t="shared" ref="DF223:DF268" ca="1" si="466">$DF$7*$J$3*$J$5*$AC223</f>
        <v>0</v>
      </c>
      <c r="DG223" s="23">
        <f t="shared" ca="1" si="345"/>
        <v>0</v>
      </c>
      <c r="DH223" s="23">
        <f t="shared" ca="1" si="346"/>
        <v>0</v>
      </c>
      <c r="DI223" s="23">
        <f t="shared" ca="1" si="355"/>
        <v>0</v>
      </c>
      <c r="DJ223" s="23">
        <f t="shared" ca="1" si="356"/>
        <v>0</v>
      </c>
      <c r="DK223" s="23">
        <f t="shared" ca="1" si="364"/>
        <v>0</v>
      </c>
      <c r="DL223" s="23">
        <f t="shared" ca="1" si="365"/>
        <v>0</v>
      </c>
      <c r="DM223" s="23">
        <f t="shared" ca="1" si="368"/>
        <v>0</v>
      </c>
      <c r="DN223" s="23">
        <f t="shared" ca="1" si="369"/>
        <v>0</v>
      </c>
      <c r="DO223" s="23">
        <f t="shared" ca="1" si="370"/>
        <v>0</v>
      </c>
      <c r="DP223" s="23">
        <f t="shared" ca="1" si="371"/>
        <v>0</v>
      </c>
      <c r="DQ223" s="23">
        <f t="shared" ca="1" si="384"/>
        <v>0</v>
      </c>
      <c r="DR223" s="23">
        <f t="shared" ca="1" si="385"/>
        <v>0</v>
      </c>
      <c r="DS223" s="228">
        <f t="shared" ca="1" si="416"/>
        <v>0</v>
      </c>
      <c r="DT223" s="93">
        <f t="shared" ca="1" si="417"/>
        <v>0</v>
      </c>
      <c r="DU223" s="228">
        <f t="shared" ca="1" si="418"/>
        <v>0</v>
      </c>
      <c r="DZ223" s="23">
        <f t="shared" ca="1" si="443"/>
        <v>0</v>
      </c>
      <c r="EA223" s="23">
        <f t="shared" ca="1" si="444"/>
        <v>0</v>
      </c>
      <c r="EB223" s="23">
        <f t="shared" ca="1" si="451"/>
        <v>0</v>
      </c>
      <c r="EC223" s="23">
        <f t="shared" ca="1" si="452"/>
        <v>0</v>
      </c>
      <c r="ED223" s="23">
        <f t="shared" ca="1" si="347"/>
        <v>0</v>
      </c>
      <c r="EE223" s="23">
        <f t="shared" ca="1" si="348"/>
        <v>0</v>
      </c>
      <c r="EF223" s="23">
        <f t="shared" ca="1" si="376"/>
        <v>0</v>
      </c>
      <c r="EG223" s="23">
        <f t="shared" ca="1" si="377"/>
        <v>0</v>
      </c>
      <c r="EH223" s="23">
        <f t="shared" ca="1" si="357"/>
        <v>0</v>
      </c>
      <c r="EI223" s="23">
        <f t="shared" ca="1" si="358"/>
        <v>0</v>
      </c>
      <c r="EJ223" s="23">
        <f t="shared" ca="1" si="372"/>
        <v>0</v>
      </c>
      <c r="EK223" s="23">
        <f t="shared" ca="1" si="373"/>
        <v>0</v>
      </c>
      <c r="EL223" s="23">
        <f t="shared" ca="1" si="382"/>
        <v>0</v>
      </c>
      <c r="EM223" s="23">
        <f t="shared" ca="1" si="383"/>
        <v>0</v>
      </c>
      <c r="EN223" s="228">
        <f t="shared" ca="1" si="402"/>
        <v>0</v>
      </c>
      <c r="EO223" s="93">
        <f t="shared" ca="1" si="403"/>
        <v>0</v>
      </c>
      <c r="EP223" s="93">
        <f t="shared" ca="1" si="404"/>
        <v>0</v>
      </c>
    </row>
    <row r="224" spans="1:146" x14ac:dyDescent="0.2">
      <c r="A224" s="172">
        <f ca="1">VLOOKUP($D224,Curves!$A$2:$I$1700,9)</f>
        <v>6.3183812995218996E-2</v>
      </c>
      <c r="B224" s="86">
        <f t="shared" ca="1" si="387"/>
        <v>0.32701318236531879</v>
      </c>
      <c r="C224" s="86">
        <f t="shared" si="388"/>
        <v>31</v>
      </c>
      <c r="D224" s="139">
        <v>43466</v>
      </c>
      <c r="E224" s="173">
        <f ca="1">VLOOKUP($D224,Curves!$A$2:$H$1700,2)*$B224</f>
        <v>1.7871270416264671</v>
      </c>
      <c r="F224" s="172">
        <f ca="1">VLOOKUP($D224,Curves!$A$2:$H$1700,3)*$B224</f>
        <v>3.924158188383825E-2</v>
      </c>
      <c r="G224" s="172">
        <f ca="1">VLOOKUP($D224,Curves!$A$2:$H$1700,7)*$B224</f>
        <v>-6.2132504649410572E-2</v>
      </c>
      <c r="H224" s="172">
        <f ca="1">VLOOKUP($D224,Curves!$A$2:$H$1700,5)*$B224</f>
        <v>0</v>
      </c>
      <c r="I224" s="172">
        <f ca="1">VLOOKUP($D224,Curves!$A$2:$H$1700,4)*$B224</f>
        <v>0</v>
      </c>
      <c r="J224" s="174">
        <f ca="1">VLOOKUP($D224,Curves!$A$2:$H$1700,8)*$B224</f>
        <v>0</v>
      </c>
      <c r="K224" s="172">
        <f t="shared" ca="1" si="389"/>
        <v>15.403452812198504</v>
      </c>
      <c r="L224" s="140">
        <f ca="1">VLOOKUP($D224,Curves!$N$2:$T$2600,2)*$B224</f>
        <v>17.977320791305743</v>
      </c>
      <c r="M224" s="141">
        <f ca="1">VLOOKUP($D224,Curves!$N$2:$T$2600,3)*$B224</f>
        <v>8.9886603956528717</v>
      </c>
      <c r="N224" s="181">
        <f t="shared" ca="1" si="390"/>
        <v>1</v>
      </c>
      <c r="O224" s="182">
        <f t="shared" ca="1" si="391"/>
        <v>0</v>
      </c>
      <c r="P224" s="173">
        <f t="shared" ca="1" si="386"/>
        <v>15.403452812198504</v>
      </c>
      <c r="Q224" s="140">
        <f ca="1">VLOOKUP($D224,Curves!$N$2:$T$2600,4)*$B224</f>
        <v>17.977320791305743</v>
      </c>
      <c r="R224" s="141">
        <f ca="1">VLOOKUP($D224,Curves!$N$2:$T$2600,5)*$B224</f>
        <v>8.9886603956528717</v>
      </c>
      <c r="S224" s="181">
        <f t="shared" ca="1" si="392"/>
        <v>1</v>
      </c>
      <c r="T224" s="182">
        <f t="shared" ca="1" si="393"/>
        <v>0</v>
      </c>
      <c r="U224" s="151">
        <f t="shared" ca="1" si="394"/>
        <v>14.937459027327924</v>
      </c>
      <c r="V224" s="151">
        <f t="shared" ca="1" si="395"/>
        <v>15.403452812198504</v>
      </c>
      <c r="W224" s="151">
        <f t="shared" ca="1" si="396"/>
        <v>15.403452812198504</v>
      </c>
      <c r="X224" s="343">
        <f ca="1">VLOOKUP($D224,[2]CurveFetch!$D$8:$S$13000,16,0)*$B224</f>
        <v>17.977320791305743</v>
      </c>
      <c r="Y224" s="141">
        <f ca="1">VLOOKUP($D224,Curves!$N$2:$T$2600,7)*$B224</f>
        <v>8.9886603956528717</v>
      </c>
      <c r="Z224" s="200">
        <f t="shared" ca="1" si="397"/>
        <v>1</v>
      </c>
      <c r="AA224" s="181">
        <f t="shared" ca="1" si="398"/>
        <v>0</v>
      </c>
      <c r="AB224" s="181">
        <f t="shared" ca="1" si="399"/>
        <v>1</v>
      </c>
      <c r="AC224" s="181">
        <f t="shared" ca="1" si="399"/>
        <v>1</v>
      </c>
      <c r="AD224" s="181">
        <f t="shared" ca="1" si="400"/>
        <v>1</v>
      </c>
      <c r="AE224" s="182">
        <f t="shared" ca="1" si="401"/>
        <v>0</v>
      </c>
      <c r="AF224" s="23">
        <f t="shared" ca="1" si="427"/>
        <v>5880</v>
      </c>
      <c r="AG224" s="23">
        <f t="shared" ca="1" si="428"/>
        <v>0</v>
      </c>
      <c r="AH224" s="23">
        <f t="shared" ca="1" si="445"/>
        <v>48000</v>
      </c>
      <c r="AI224" s="23">
        <f t="shared" ca="1" si="446"/>
        <v>0</v>
      </c>
      <c r="AJ224" s="23">
        <f t="shared" ca="1" si="457"/>
        <v>54000</v>
      </c>
      <c r="AK224" s="23">
        <f t="shared" ca="1" si="458"/>
        <v>0</v>
      </c>
      <c r="AL224" s="23">
        <f t="shared" ref="AL224:AL279" ca="1" si="467">$AL$7*$J$2*$J$5*$N224</f>
        <v>60000</v>
      </c>
      <c r="AM224" s="23">
        <f t="shared" ref="AM224:AM279" ca="1" si="468">$AL$7*$J$3*$J$5*$O224</f>
        <v>0</v>
      </c>
      <c r="AN224" s="23">
        <f t="shared" ca="1" si="349"/>
        <v>60000</v>
      </c>
      <c r="AO224" s="23">
        <f t="shared" ca="1" si="350"/>
        <v>0</v>
      </c>
      <c r="AP224" s="23">
        <f t="shared" ref="AP224:AP279" ca="1" si="469">$AP$7*$J$2*$J$5*$N224</f>
        <v>86400</v>
      </c>
      <c r="AQ224" s="23">
        <f t="shared" ref="AQ224:AQ279" ca="1" si="470">$AN$7*$J$3*$J$5*$O224</f>
        <v>0</v>
      </c>
      <c r="AR224" s="23">
        <f t="shared" ca="1" si="353"/>
        <v>61200</v>
      </c>
      <c r="AS224" s="23">
        <f t="shared" ca="1" si="354"/>
        <v>0</v>
      </c>
      <c r="AT224" s="23">
        <f t="shared" ca="1" si="374"/>
        <v>132000</v>
      </c>
      <c r="AU224" s="23">
        <f t="shared" ca="1" si="375"/>
        <v>0</v>
      </c>
      <c r="AV224" s="228">
        <f t="shared" ca="1" si="405"/>
        <v>152280</v>
      </c>
      <c r="AW224" s="26">
        <f t="shared" ca="1" si="406"/>
        <v>447480</v>
      </c>
      <c r="AX224" s="228">
        <f t="shared" ca="1" si="407"/>
        <v>507480</v>
      </c>
      <c r="AY224" s="23">
        <f t="shared" ca="1" si="421"/>
        <v>62400</v>
      </c>
      <c r="AZ224" s="23">
        <f t="shared" ca="1" si="422"/>
        <v>0</v>
      </c>
      <c r="BA224" s="23">
        <f t="shared" ca="1" si="429"/>
        <v>60000</v>
      </c>
      <c r="BB224" s="23">
        <f t="shared" ca="1" si="430"/>
        <v>0</v>
      </c>
      <c r="BC224" s="23">
        <f t="shared" ca="1" si="423"/>
        <v>10560</v>
      </c>
      <c r="BD224" s="23">
        <f t="shared" ca="1" si="424"/>
        <v>0</v>
      </c>
      <c r="BE224" s="23">
        <f t="shared" ca="1" si="431"/>
        <v>6120</v>
      </c>
      <c r="BF224" s="23">
        <f t="shared" ca="1" si="432"/>
        <v>0</v>
      </c>
      <c r="BG224" s="23">
        <f t="shared" ca="1" si="437"/>
        <v>20400</v>
      </c>
      <c r="BH224" s="23">
        <f t="shared" ca="1" si="438"/>
        <v>0</v>
      </c>
      <c r="BI224" s="23">
        <f t="shared" ca="1" si="453"/>
        <v>105600</v>
      </c>
      <c r="BJ224" s="23">
        <f t="shared" ca="1" si="454"/>
        <v>0</v>
      </c>
      <c r="BK224" s="23">
        <f t="shared" ca="1" si="455"/>
        <v>127200</v>
      </c>
      <c r="BL224" s="23">
        <f t="shared" ca="1" si="456"/>
        <v>0</v>
      </c>
      <c r="BM224" s="23">
        <f t="shared" ca="1" si="459"/>
        <v>60000</v>
      </c>
      <c r="BN224" s="23">
        <f t="shared" ca="1" si="460"/>
        <v>0</v>
      </c>
      <c r="BO224" s="23">
        <f t="shared" ca="1" si="351"/>
        <v>63600</v>
      </c>
      <c r="BP224" s="23">
        <f t="shared" ca="1" si="352"/>
        <v>0</v>
      </c>
      <c r="BQ224" s="23">
        <f t="shared" ca="1" si="362"/>
        <v>62400</v>
      </c>
      <c r="BR224" s="23">
        <f t="shared" ca="1" si="363"/>
        <v>0</v>
      </c>
      <c r="BS224" s="23">
        <f t="shared" ca="1" si="378"/>
        <v>132000</v>
      </c>
      <c r="BT224" s="23">
        <f t="shared" ca="1" si="379"/>
        <v>0</v>
      </c>
      <c r="BU224" s="23">
        <f t="shared" ca="1" si="380"/>
        <v>120000</v>
      </c>
      <c r="BV224" s="23">
        <f t="shared" ca="1" si="381"/>
        <v>0</v>
      </c>
      <c r="BW224" s="389">
        <f t="shared" ca="1" si="408"/>
        <v>371880</v>
      </c>
      <c r="BX224" s="224">
        <f t="shared" ca="1" si="409"/>
        <v>623880</v>
      </c>
      <c r="BY224" s="93">
        <f t="shared" ca="1" si="410"/>
        <v>830280</v>
      </c>
      <c r="BZ224" s="23">
        <f t="shared" ca="1" si="435"/>
        <v>125760</v>
      </c>
      <c r="CA224" s="23">
        <f t="shared" ca="1" si="436"/>
        <v>0</v>
      </c>
      <c r="CB224" s="23">
        <f t="shared" ca="1" si="461"/>
        <v>115200</v>
      </c>
      <c r="CC224" s="23">
        <f t="shared" ca="1" si="462"/>
        <v>0</v>
      </c>
      <c r="CD224" s="23">
        <f t="shared" ca="1" si="366"/>
        <v>120000</v>
      </c>
      <c r="CE224" s="23">
        <f t="shared" ca="1" si="367"/>
        <v>0</v>
      </c>
      <c r="CF224" s="228">
        <f t="shared" ca="1" si="411"/>
        <v>125760</v>
      </c>
      <c r="CG224" s="224">
        <f t="shared" ca="1" si="412"/>
        <v>240960</v>
      </c>
      <c r="CH224" s="228">
        <f t="shared" ca="1" si="413"/>
        <v>360960</v>
      </c>
      <c r="CI224" s="23">
        <f t="shared" ca="1" si="414"/>
        <v>65400</v>
      </c>
      <c r="CJ224" s="23">
        <f t="shared" ca="1" si="415"/>
        <v>32700</v>
      </c>
      <c r="CK224" s="23">
        <f t="shared" ca="1" si="419"/>
        <v>62400</v>
      </c>
      <c r="CL224" s="23">
        <f t="shared" ca="1" si="420"/>
        <v>31200</v>
      </c>
      <c r="CM224" s="23">
        <f t="shared" ca="1" si="425"/>
        <v>60000</v>
      </c>
      <c r="CN224" s="23">
        <f t="shared" ca="1" si="426"/>
        <v>30000</v>
      </c>
      <c r="CO224" s="23">
        <f t="shared" ca="1" si="433"/>
        <v>8400</v>
      </c>
      <c r="CP224" s="23">
        <f t="shared" ca="1" si="434"/>
        <v>4200</v>
      </c>
      <c r="CQ224" s="23">
        <f t="shared" ca="1" si="439"/>
        <v>27000</v>
      </c>
      <c r="CR224" s="23">
        <f t="shared" ca="1" si="440"/>
        <v>13500</v>
      </c>
      <c r="CS224" s="23">
        <f t="shared" ca="1" si="441"/>
        <v>15600</v>
      </c>
      <c r="CT224" s="23">
        <f t="shared" ca="1" si="442"/>
        <v>7800</v>
      </c>
      <c r="CU224" s="23">
        <f t="shared" ca="1" si="447"/>
        <v>42000</v>
      </c>
      <c r="CV224" s="23">
        <f t="shared" ca="1" si="448"/>
        <v>21000</v>
      </c>
      <c r="CW224" s="23">
        <f t="shared" ca="1" si="360"/>
        <v>63600</v>
      </c>
      <c r="CX224" s="23">
        <f t="shared" ca="1" si="361"/>
        <v>31800</v>
      </c>
      <c r="CY224" s="23">
        <f t="shared" ca="1" si="449"/>
        <v>72000</v>
      </c>
      <c r="CZ224" s="23">
        <f t="shared" ca="1" si="450"/>
        <v>36000</v>
      </c>
      <c r="DA224" s="23">
        <f t="shared" ca="1" si="463"/>
        <v>99000</v>
      </c>
      <c r="DB224" s="23">
        <f t="shared" ca="1" si="464"/>
        <v>49500</v>
      </c>
      <c r="DC224" s="23"/>
      <c r="DD224" s="23"/>
      <c r="DE224" s="23">
        <f t="shared" ca="1" si="465"/>
        <v>240000</v>
      </c>
      <c r="DF224" s="23">
        <f t="shared" ca="1" si="466"/>
        <v>120000</v>
      </c>
      <c r="DG224" s="23">
        <f t="shared" ref="DG224:DG268" ca="1" si="471">$DG$7*$J$2*$J$5*$AB224</f>
        <v>120000</v>
      </c>
      <c r="DH224" s="23">
        <f t="shared" ref="DH224:DH268" ca="1" si="472">$DG$7*$J$3*$J$5*$AC224</f>
        <v>60000</v>
      </c>
      <c r="DI224" s="23">
        <f t="shared" ca="1" si="355"/>
        <v>127200</v>
      </c>
      <c r="DJ224" s="23">
        <f t="shared" ca="1" si="356"/>
        <v>63600</v>
      </c>
      <c r="DK224" s="23">
        <f t="shared" ca="1" si="364"/>
        <v>63600</v>
      </c>
      <c r="DL224" s="23">
        <f t="shared" ca="1" si="365"/>
        <v>31800</v>
      </c>
      <c r="DM224" s="23">
        <f t="shared" ca="1" si="368"/>
        <v>150000</v>
      </c>
      <c r="DN224" s="23">
        <f t="shared" ca="1" si="369"/>
        <v>75000</v>
      </c>
      <c r="DO224" s="23">
        <f t="shared" ca="1" si="370"/>
        <v>66000</v>
      </c>
      <c r="DP224" s="23">
        <f t="shared" ca="1" si="371"/>
        <v>33000</v>
      </c>
      <c r="DQ224" s="23">
        <f t="shared" ca="1" si="384"/>
        <v>129600</v>
      </c>
      <c r="DR224" s="23">
        <f t="shared" ca="1" si="385"/>
        <v>64800</v>
      </c>
      <c r="DS224" s="228">
        <f t="shared" ca="1" si="416"/>
        <v>610200</v>
      </c>
      <c r="DT224" s="93">
        <f t="shared" ca="1" si="417"/>
        <v>1450800</v>
      </c>
      <c r="DU224" s="228">
        <f t="shared" ca="1" si="418"/>
        <v>2117700</v>
      </c>
      <c r="DZ224" s="23">
        <f t="shared" ca="1" si="443"/>
        <v>60000</v>
      </c>
      <c r="EA224" s="23">
        <f t="shared" ca="1" si="444"/>
        <v>30000</v>
      </c>
      <c r="EB224" s="23">
        <f t="shared" ca="1" si="451"/>
        <v>26400</v>
      </c>
      <c r="EC224" s="23">
        <f t="shared" ca="1" si="452"/>
        <v>13200</v>
      </c>
      <c r="ED224" s="23">
        <f t="shared" ref="ED224:ED280" ca="1" si="473">$ED$7*$J$2*$J$5*$AB224</f>
        <v>120000</v>
      </c>
      <c r="EE224" s="23">
        <f t="shared" ref="EE224:EE280" ca="1" si="474">$ED$7*$J$3*$J$5*$AC224</f>
        <v>60000</v>
      </c>
      <c r="EF224" s="23">
        <f t="shared" ca="1" si="376"/>
        <v>168000</v>
      </c>
      <c r="EG224" s="23">
        <f t="shared" ca="1" si="377"/>
        <v>84000</v>
      </c>
      <c r="EH224" s="23">
        <f t="shared" ca="1" si="357"/>
        <v>60000</v>
      </c>
      <c r="EI224" s="23">
        <f t="shared" ca="1" si="358"/>
        <v>30000</v>
      </c>
      <c r="EJ224" s="23">
        <f t="shared" ca="1" si="372"/>
        <v>60000</v>
      </c>
      <c r="EK224" s="23">
        <f t="shared" ca="1" si="373"/>
        <v>30000</v>
      </c>
      <c r="EL224" s="23">
        <f t="shared" ca="1" si="382"/>
        <v>120000</v>
      </c>
      <c r="EM224" s="23">
        <f t="shared" ca="1" si="383"/>
        <v>60000</v>
      </c>
      <c r="EN224" s="228">
        <f t="shared" ca="1" si="402"/>
        <v>39600</v>
      </c>
      <c r="EO224" s="93">
        <f t="shared" ca="1" si="403"/>
        <v>489600</v>
      </c>
      <c r="EP224" s="93">
        <f t="shared" ca="1" si="404"/>
        <v>921600</v>
      </c>
    </row>
    <row r="225" spans="1:146" x14ac:dyDescent="0.2">
      <c r="A225" s="172">
        <f ca="1">VLOOKUP($D225,Curves!$A$2:$I$1700,9)</f>
        <v>6.3210467784109006E-2</v>
      </c>
      <c r="B225" s="86">
        <f t="shared" ca="1" si="387"/>
        <v>0.32513951110440925</v>
      </c>
      <c r="C225" s="86">
        <f t="shared" si="388"/>
        <v>28</v>
      </c>
      <c r="D225" s="139">
        <v>43497</v>
      </c>
      <c r="E225" s="173">
        <f ca="1">VLOOKUP($D225,Curves!$A$2:$H$1700,2)*$B225</f>
        <v>1.7424226400085292</v>
      </c>
      <c r="F225" s="172">
        <f ca="1">VLOOKUP($D225,Curves!$A$2:$H$1700,3)*$B225</f>
        <v>0.10079324844236687</v>
      </c>
      <c r="G225" s="172">
        <f ca="1">VLOOKUP($D225,Curves!$A$2:$H$1700,7)*$B225</f>
        <v>0</v>
      </c>
      <c r="H225" s="172">
        <f ca="1">VLOOKUP($D225,Curves!$A$2:$H$1700,5)*$B225</f>
        <v>0</v>
      </c>
      <c r="I225" s="172">
        <f ca="1">VLOOKUP($D225,Curves!$A$2:$H$1700,4)*$B225</f>
        <v>0</v>
      </c>
      <c r="J225" s="174">
        <f ca="1">VLOOKUP($D225,Curves!$A$2:$H$1700,8)*$B225</f>
        <v>0</v>
      </c>
      <c r="K225" s="172">
        <f t="shared" ca="1" si="389"/>
        <v>15.06816980006397</v>
      </c>
      <c r="L225" s="140">
        <f ca="1">VLOOKUP($D225,Curves!$N$2:$T$2600,2)*$B225</f>
        <v>14.622921914263033</v>
      </c>
      <c r="M225" s="141">
        <f ca="1">VLOOKUP($D225,Curves!$N$2:$T$2600,3)*$B225</f>
        <v>7.3114609571315166</v>
      </c>
      <c r="N225" s="181">
        <f t="shared" ca="1" si="390"/>
        <v>0</v>
      </c>
      <c r="O225" s="182">
        <f t="shared" ca="1" si="391"/>
        <v>0</v>
      </c>
      <c r="P225" s="173">
        <f t="shared" ca="1" si="386"/>
        <v>15.06816980006397</v>
      </c>
      <c r="Q225" s="140">
        <f ca="1">VLOOKUP($D225,Curves!$N$2:$T$2600,4)*$B225</f>
        <v>14.622921914263033</v>
      </c>
      <c r="R225" s="141">
        <f ca="1">VLOOKUP($D225,Curves!$N$2:$T$2600,5)*$B225</f>
        <v>7.3114609571315166</v>
      </c>
      <c r="S225" s="181">
        <f t="shared" ca="1" si="392"/>
        <v>0</v>
      </c>
      <c r="T225" s="182">
        <f t="shared" ca="1" si="393"/>
        <v>0</v>
      </c>
      <c r="U225" s="151">
        <f t="shared" ca="1" si="394"/>
        <v>15.06816980006397</v>
      </c>
      <c r="V225" s="151">
        <f t="shared" ca="1" si="395"/>
        <v>15.06816980006397</v>
      </c>
      <c r="W225" s="151">
        <f t="shared" ca="1" si="396"/>
        <v>15.06816980006397</v>
      </c>
      <c r="X225" s="343">
        <f ca="1">VLOOKUP($D225,[2]CurveFetch!$D$8:$S$13000,16,0)*$B225</f>
        <v>14.622921914263033</v>
      </c>
      <c r="Y225" s="141">
        <f ca="1">VLOOKUP($D225,Curves!$N$2:$T$2600,7)*$B225</f>
        <v>7.3114609571315166</v>
      </c>
      <c r="Z225" s="200">
        <f t="shared" ca="1" si="397"/>
        <v>0</v>
      </c>
      <c r="AA225" s="181">
        <f t="shared" ca="1" si="398"/>
        <v>0</v>
      </c>
      <c r="AB225" s="181">
        <f t="shared" ca="1" si="399"/>
        <v>0</v>
      </c>
      <c r="AC225" s="181">
        <f t="shared" ca="1" si="399"/>
        <v>0</v>
      </c>
      <c r="AD225" s="181">
        <f t="shared" ca="1" si="400"/>
        <v>0</v>
      </c>
      <c r="AE225" s="182">
        <f t="shared" ca="1" si="401"/>
        <v>0</v>
      </c>
      <c r="AF225" s="23">
        <f t="shared" ca="1" si="427"/>
        <v>0</v>
      </c>
      <c r="AG225" s="23">
        <f t="shared" ca="1" si="428"/>
        <v>0</v>
      </c>
      <c r="AH225" s="23">
        <f t="shared" ca="1" si="445"/>
        <v>0</v>
      </c>
      <c r="AI225" s="23">
        <f t="shared" ca="1" si="446"/>
        <v>0</v>
      </c>
      <c r="AJ225" s="23">
        <f t="shared" ca="1" si="457"/>
        <v>0</v>
      </c>
      <c r="AK225" s="23">
        <f t="shared" ca="1" si="458"/>
        <v>0</v>
      </c>
      <c r="AL225" s="23">
        <f t="shared" ca="1" si="467"/>
        <v>0</v>
      </c>
      <c r="AM225" s="23">
        <f t="shared" ca="1" si="468"/>
        <v>0</v>
      </c>
      <c r="AN225" s="23">
        <f t="shared" ca="1" si="349"/>
        <v>0</v>
      </c>
      <c r="AO225" s="23">
        <f t="shared" ca="1" si="350"/>
        <v>0</v>
      </c>
      <c r="AP225" s="23">
        <f t="shared" ca="1" si="469"/>
        <v>0</v>
      </c>
      <c r="AQ225" s="23">
        <f t="shared" ca="1" si="470"/>
        <v>0</v>
      </c>
      <c r="AR225" s="23">
        <f t="shared" ca="1" si="353"/>
        <v>0</v>
      </c>
      <c r="AS225" s="23">
        <f t="shared" ca="1" si="354"/>
        <v>0</v>
      </c>
      <c r="AT225" s="23">
        <f t="shared" ca="1" si="374"/>
        <v>0</v>
      </c>
      <c r="AU225" s="23">
        <f t="shared" ca="1" si="375"/>
        <v>0</v>
      </c>
      <c r="AV225" s="228">
        <f t="shared" ca="1" si="405"/>
        <v>0</v>
      </c>
      <c r="AW225" s="26">
        <f t="shared" ca="1" si="406"/>
        <v>0</v>
      </c>
      <c r="AX225" s="228">
        <f t="shared" ca="1" si="407"/>
        <v>0</v>
      </c>
      <c r="AY225" s="23">
        <f t="shared" ca="1" si="421"/>
        <v>0</v>
      </c>
      <c r="AZ225" s="23">
        <f t="shared" ca="1" si="422"/>
        <v>0</v>
      </c>
      <c r="BA225" s="23">
        <f t="shared" ca="1" si="429"/>
        <v>0</v>
      </c>
      <c r="BB225" s="23">
        <f t="shared" ca="1" si="430"/>
        <v>0</v>
      </c>
      <c r="BC225" s="23">
        <f t="shared" ca="1" si="423"/>
        <v>0</v>
      </c>
      <c r="BD225" s="23">
        <f t="shared" ca="1" si="424"/>
        <v>0</v>
      </c>
      <c r="BE225" s="23">
        <f t="shared" ca="1" si="431"/>
        <v>0</v>
      </c>
      <c r="BF225" s="23">
        <f t="shared" ca="1" si="432"/>
        <v>0</v>
      </c>
      <c r="BG225" s="23">
        <f t="shared" ca="1" si="437"/>
        <v>0</v>
      </c>
      <c r="BH225" s="23">
        <f t="shared" ca="1" si="438"/>
        <v>0</v>
      </c>
      <c r="BI225" s="23">
        <f t="shared" ca="1" si="453"/>
        <v>0</v>
      </c>
      <c r="BJ225" s="23">
        <f t="shared" ca="1" si="454"/>
        <v>0</v>
      </c>
      <c r="BK225" s="23">
        <f t="shared" ca="1" si="455"/>
        <v>0</v>
      </c>
      <c r="BL225" s="23">
        <f t="shared" ca="1" si="456"/>
        <v>0</v>
      </c>
      <c r="BM225" s="23">
        <f t="shared" ca="1" si="459"/>
        <v>0</v>
      </c>
      <c r="BN225" s="23">
        <f t="shared" ca="1" si="460"/>
        <v>0</v>
      </c>
      <c r="BO225" s="23">
        <f t="shared" ca="1" si="351"/>
        <v>0</v>
      </c>
      <c r="BP225" s="23">
        <f t="shared" ca="1" si="352"/>
        <v>0</v>
      </c>
      <c r="BQ225" s="23">
        <f t="shared" ca="1" si="362"/>
        <v>0</v>
      </c>
      <c r="BR225" s="23">
        <f t="shared" ca="1" si="363"/>
        <v>0</v>
      </c>
      <c r="BS225" s="23">
        <f t="shared" ca="1" si="378"/>
        <v>0</v>
      </c>
      <c r="BT225" s="23">
        <f t="shared" ca="1" si="379"/>
        <v>0</v>
      </c>
      <c r="BU225" s="23">
        <f t="shared" ca="1" si="380"/>
        <v>0</v>
      </c>
      <c r="BV225" s="23">
        <f t="shared" ca="1" si="381"/>
        <v>0</v>
      </c>
      <c r="BW225" s="389">
        <f t="shared" ca="1" si="408"/>
        <v>0</v>
      </c>
      <c r="BX225" s="224">
        <f t="shared" ca="1" si="409"/>
        <v>0</v>
      </c>
      <c r="BY225" s="93">
        <f t="shared" ca="1" si="410"/>
        <v>0</v>
      </c>
      <c r="BZ225" s="23">
        <f t="shared" ca="1" si="435"/>
        <v>0</v>
      </c>
      <c r="CA225" s="23">
        <f t="shared" ca="1" si="436"/>
        <v>0</v>
      </c>
      <c r="CB225" s="23">
        <f t="shared" ca="1" si="461"/>
        <v>0</v>
      </c>
      <c r="CC225" s="23">
        <f t="shared" ca="1" si="462"/>
        <v>0</v>
      </c>
      <c r="CD225" s="23">
        <f t="shared" ca="1" si="366"/>
        <v>0</v>
      </c>
      <c r="CE225" s="23">
        <f t="shared" ca="1" si="367"/>
        <v>0</v>
      </c>
      <c r="CF225" s="228">
        <f t="shared" ca="1" si="411"/>
        <v>0</v>
      </c>
      <c r="CG225" s="224">
        <f t="shared" ca="1" si="412"/>
        <v>0</v>
      </c>
      <c r="CH225" s="228">
        <f t="shared" ca="1" si="413"/>
        <v>0</v>
      </c>
      <c r="CI225" s="23">
        <f t="shared" ca="1" si="414"/>
        <v>0</v>
      </c>
      <c r="CJ225" s="23">
        <f t="shared" ca="1" si="415"/>
        <v>0</v>
      </c>
      <c r="CK225" s="23">
        <f t="shared" ca="1" si="419"/>
        <v>0</v>
      </c>
      <c r="CL225" s="23">
        <f t="shared" ca="1" si="420"/>
        <v>0</v>
      </c>
      <c r="CM225" s="23">
        <f t="shared" ca="1" si="425"/>
        <v>0</v>
      </c>
      <c r="CN225" s="23">
        <f t="shared" ca="1" si="426"/>
        <v>0</v>
      </c>
      <c r="CO225" s="23">
        <f t="shared" ca="1" si="433"/>
        <v>0</v>
      </c>
      <c r="CP225" s="23">
        <f t="shared" ca="1" si="434"/>
        <v>0</v>
      </c>
      <c r="CQ225" s="23">
        <f t="shared" ca="1" si="439"/>
        <v>0</v>
      </c>
      <c r="CR225" s="23">
        <f t="shared" ca="1" si="440"/>
        <v>0</v>
      </c>
      <c r="CS225" s="23">
        <f t="shared" ca="1" si="441"/>
        <v>0</v>
      </c>
      <c r="CT225" s="23">
        <f t="shared" ca="1" si="442"/>
        <v>0</v>
      </c>
      <c r="CU225" s="23">
        <f t="shared" ca="1" si="447"/>
        <v>0</v>
      </c>
      <c r="CV225" s="23">
        <f t="shared" ca="1" si="448"/>
        <v>0</v>
      </c>
      <c r="CW225" s="23">
        <f t="shared" ca="1" si="360"/>
        <v>0</v>
      </c>
      <c r="CX225" s="23">
        <f t="shared" ca="1" si="361"/>
        <v>0</v>
      </c>
      <c r="CY225" s="23">
        <f t="shared" ca="1" si="449"/>
        <v>0</v>
      </c>
      <c r="CZ225" s="23">
        <f t="shared" ca="1" si="450"/>
        <v>0</v>
      </c>
      <c r="DA225" s="23">
        <f t="shared" ca="1" si="463"/>
        <v>0</v>
      </c>
      <c r="DB225" s="23">
        <f t="shared" ca="1" si="464"/>
        <v>0</v>
      </c>
      <c r="DC225" s="23"/>
      <c r="DD225" s="23"/>
      <c r="DE225" s="23">
        <f t="shared" ca="1" si="465"/>
        <v>0</v>
      </c>
      <c r="DF225" s="23">
        <f t="shared" ca="1" si="466"/>
        <v>0</v>
      </c>
      <c r="DG225" s="23">
        <f t="shared" ca="1" si="471"/>
        <v>0</v>
      </c>
      <c r="DH225" s="23">
        <f t="shared" ca="1" si="472"/>
        <v>0</v>
      </c>
      <c r="DI225" s="23">
        <f t="shared" ca="1" si="355"/>
        <v>0</v>
      </c>
      <c r="DJ225" s="23">
        <f t="shared" ca="1" si="356"/>
        <v>0</v>
      </c>
      <c r="DK225" s="23">
        <f t="shared" ca="1" si="364"/>
        <v>0</v>
      </c>
      <c r="DL225" s="23">
        <f t="shared" ca="1" si="365"/>
        <v>0</v>
      </c>
      <c r="DM225" s="23">
        <f t="shared" ca="1" si="368"/>
        <v>0</v>
      </c>
      <c r="DN225" s="23">
        <f t="shared" ca="1" si="369"/>
        <v>0</v>
      </c>
      <c r="DO225" s="23">
        <f t="shared" ca="1" si="370"/>
        <v>0</v>
      </c>
      <c r="DP225" s="23">
        <f t="shared" ca="1" si="371"/>
        <v>0</v>
      </c>
      <c r="DQ225" s="23">
        <f t="shared" ca="1" si="384"/>
        <v>0</v>
      </c>
      <c r="DR225" s="23">
        <f t="shared" ca="1" si="385"/>
        <v>0</v>
      </c>
      <c r="DS225" s="228">
        <f t="shared" ca="1" si="416"/>
        <v>0</v>
      </c>
      <c r="DT225" s="93">
        <f t="shared" ca="1" si="417"/>
        <v>0</v>
      </c>
      <c r="DU225" s="228">
        <f t="shared" ca="1" si="418"/>
        <v>0</v>
      </c>
      <c r="DZ225" s="23">
        <f t="shared" ca="1" si="443"/>
        <v>0</v>
      </c>
      <c r="EA225" s="23">
        <f t="shared" ca="1" si="444"/>
        <v>0</v>
      </c>
      <c r="EB225" s="23">
        <f t="shared" ca="1" si="451"/>
        <v>0</v>
      </c>
      <c r="EC225" s="23">
        <f t="shared" ca="1" si="452"/>
        <v>0</v>
      </c>
      <c r="ED225" s="23">
        <f t="shared" ca="1" si="473"/>
        <v>0</v>
      </c>
      <c r="EE225" s="23">
        <f t="shared" ca="1" si="474"/>
        <v>0</v>
      </c>
      <c r="EF225" s="23">
        <f t="shared" ca="1" si="376"/>
        <v>0</v>
      </c>
      <c r="EG225" s="23">
        <f t="shared" ca="1" si="377"/>
        <v>0</v>
      </c>
      <c r="EH225" s="23">
        <f t="shared" ca="1" si="357"/>
        <v>0</v>
      </c>
      <c r="EI225" s="23">
        <f t="shared" ca="1" si="358"/>
        <v>0</v>
      </c>
      <c r="EJ225" s="23">
        <f t="shared" ca="1" si="372"/>
        <v>0</v>
      </c>
      <c r="EK225" s="23">
        <f t="shared" ca="1" si="373"/>
        <v>0</v>
      </c>
      <c r="EL225" s="23">
        <f t="shared" ca="1" si="382"/>
        <v>0</v>
      </c>
      <c r="EM225" s="23">
        <f t="shared" ca="1" si="383"/>
        <v>0</v>
      </c>
      <c r="EN225" s="228">
        <f t="shared" ca="1" si="402"/>
        <v>0</v>
      </c>
      <c r="EO225" s="93">
        <f t="shared" ca="1" si="403"/>
        <v>0</v>
      </c>
      <c r="EP225" s="93">
        <f t="shared" ca="1" si="404"/>
        <v>0</v>
      </c>
    </row>
    <row r="226" spans="1:146" x14ac:dyDescent="0.2">
      <c r="A226" s="172">
        <f ca="1">VLOOKUP($D226,Curves!$A$2:$I$1700,9)</f>
        <v>6.3234543077501995E-2</v>
      </c>
      <c r="B226" s="86">
        <f t="shared" ca="1" si="387"/>
        <v>0.32345517425794645</v>
      </c>
      <c r="C226" s="86">
        <f t="shared" si="388"/>
        <v>31</v>
      </c>
      <c r="D226" s="139">
        <v>43525</v>
      </c>
      <c r="E226" s="173">
        <f ca="1">VLOOKUP($D226,Curves!$A$2:$H$1700,2)*$B226</f>
        <v>1.6848780027096431</v>
      </c>
      <c r="F226" s="172">
        <f ca="1">VLOOKUP($D226,Curves!$A$2:$H$1700,3)*$B226</f>
        <v>0.10027110401996341</v>
      </c>
      <c r="G226" s="172">
        <f ca="1">VLOOKUP($D226,Curves!$A$2:$H$1700,7)*$B226</f>
        <v>0</v>
      </c>
      <c r="H226" s="172">
        <f ca="1">VLOOKUP($D226,Curves!$A$2:$H$1700,5)*$B226</f>
        <v>0</v>
      </c>
      <c r="I226" s="172">
        <f ca="1">VLOOKUP($D226,Curves!$A$2:$H$1700,4)*$B226</f>
        <v>0</v>
      </c>
      <c r="J226" s="174">
        <f ca="1">VLOOKUP($D226,Curves!$A$2:$H$1700,8)*$B226</f>
        <v>0</v>
      </c>
      <c r="K226" s="172">
        <f t="shared" ca="1" si="389"/>
        <v>14.636585020322324</v>
      </c>
      <c r="L226" s="140">
        <f ca="1">VLOOKUP($D226,Curves!$N$2:$T$2600,2)*$B226</f>
        <v>11.312618301049696</v>
      </c>
      <c r="M226" s="141">
        <f ca="1">VLOOKUP($D226,Curves!$N$2:$T$2600,3)*$B226</f>
        <v>5.656309150524848</v>
      </c>
      <c r="N226" s="181">
        <f t="shared" ca="1" si="390"/>
        <v>0</v>
      </c>
      <c r="O226" s="182">
        <f t="shared" ca="1" si="391"/>
        <v>0</v>
      </c>
      <c r="P226" s="173">
        <f t="shared" ca="1" si="386"/>
        <v>14.636585020322324</v>
      </c>
      <c r="Q226" s="140">
        <f ca="1">VLOOKUP($D226,Curves!$N$2:$T$2600,4)*$B226</f>
        <v>11.312618301049696</v>
      </c>
      <c r="R226" s="141">
        <f ca="1">VLOOKUP($D226,Curves!$N$2:$T$2600,5)*$B226</f>
        <v>5.656309150524848</v>
      </c>
      <c r="S226" s="181">
        <f t="shared" ca="1" si="392"/>
        <v>0</v>
      </c>
      <c r="T226" s="182">
        <f t="shared" ca="1" si="393"/>
        <v>0</v>
      </c>
      <c r="U226" s="151">
        <f t="shared" ca="1" si="394"/>
        <v>14.636585020322324</v>
      </c>
      <c r="V226" s="151">
        <f t="shared" ca="1" si="395"/>
        <v>14.636585020322324</v>
      </c>
      <c r="W226" s="151">
        <f t="shared" ca="1" si="396"/>
        <v>14.636585020322324</v>
      </c>
      <c r="X226" s="343">
        <f ca="1">VLOOKUP($D226,[2]CurveFetch!$D$8:$S$13000,16,0)*$B226</f>
        <v>11.312618301049696</v>
      </c>
      <c r="Y226" s="141">
        <f ca="1">VLOOKUP($D226,Curves!$N$2:$T$2600,7)*$B226</f>
        <v>5.656309150524848</v>
      </c>
      <c r="Z226" s="200">
        <f t="shared" ca="1" si="397"/>
        <v>0</v>
      </c>
      <c r="AA226" s="181">
        <f t="shared" ca="1" si="398"/>
        <v>0</v>
      </c>
      <c r="AB226" s="181">
        <f t="shared" ca="1" si="399"/>
        <v>0</v>
      </c>
      <c r="AC226" s="181">
        <f t="shared" ca="1" si="399"/>
        <v>0</v>
      </c>
      <c r="AD226" s="181">
        <f t="shared" ca="1" si="400"/>
        <v>0</v>
      </c>
      <c r="AE226" s="182">
        <f t="shared" ca="1" si="401"/>
        <v>0</v>
      </c>
      <c r="AF226" s="23">
        <f t="shared" ca="1" si="427"/>
        <v>0</v>
      </c>
      <c r="AG226" s="23">
        <f t="shared" ca="1" si="428"/>
        <v>0</v>
      </c>
      <c r="AH226" s="23">
        <f t="shared" ca="1" si="445"/>
        <v>0</v>
      </c>
      <c r="AI226" s="23">
        <f t="shared" ca="1" si="446"/>
        <v>0</v>
      </c>
      <c r="AJ226" s="23">
        <f t="shared" ca="1" si="457"/>
        <v>0</v>
      </c>
      <c r="AK226" s="23">
        <f t="shared" ca="1" si="458"/>
        <v>0</v>
      </c>
      <c r="AL226" s="23">
        <f t="shared" ca="1" si="467"/>
        <v>0</v>
      </c>
      <c r="AM226" s="23">
        <f t="shared" ca="1" si="468"/>
        <v>0</v>
      </c>
      <c r="AN226" s="23">
        <f t="shared" ref="AN226:AN279" ca="1" si="475">$AN$7*$J$2*$J$5*$N226</f>
        <v>0</v>
      </c>
      <c r="AO226" s="23">
        <f t="shared" ref="AO226:AO279" ca="1" si="476">$AN$7*$J$3*$J$5*$O226</f>
        <v>0</v>
      </c>
      <c r="AP226" s="23">
        <f t="shared" ca="1" si="469"/>
        <v>0</v>
      </c>
      <c r="AQ226" s="23">
        <f t="shared" ca="1" si="470"/>
        <v>0</v>
      </c>
      <c r="AR226" s="23">
        <f t="shared" ca="1" si="353"/>
        <v>0</v>
      </c>
      <c r="AS226" s="23">
        <f t="shared" ca="1" si="354"/>
        <v>0</v>
      </c>
      <c r="AT226" s="23">
        <f t="shared" ca="1" si="374"/>
        <v>0</v>
      </c>
      <c r="AU226" s="23">
        <f t="shared" ca="1" si="375"/>
        <v>0</v>
      </c>
      <c r="AV226" s="228">
        <f t="shared" ca="1" si="405"/>
        <v>0</v>
      </c>
      <c r="AW226" s="26">
        <f t="shared" ca="1" si="406"/>
        <v>0</v>
      </c>
      <c r="AX226" s="228">
        <f t="shared" ca="1" si="407"/>
        <v>0</v>
      </c>
      <c r="AY226" s="23">
        <f t="shared" ca="1" si="421"/>
        <v>0</v>
      </c>
      <c r="AZ226" s="23">
        <f t="shared" ca="1" si="422"/>
        <v>0</v>
      </c>
      <c r="BA226" s="23">
        <f t="shared" ca="1" si="429"/>
        <v>0</v>
      </c>
      <c r="BB226" s="23">
        <f t="shared" ca="1" si="430"/>
        <v>0</v>
      </c>
      <c r="BC226" s="23">
        <f t="shared" ca="1" si="423"/>
        <v>0</v>
      </c>
      <c r="BD226" s="23">
        <f t="shared" ca="1" si="424"/>
        <v>0</v>
      </c>
      <c r="BE226" s="23">
        <f t="shared" ca="1" si="431"/>
        <v>0</v>
      </c>
      <c r="BF226" s="23">
        <f t="shared" ca="1" si="432"/>
        <v>0</v>
      </c>
      <c r="BG226" s="23">
        <f t="shared" ca="1" si="437"/>
        <v>0</v>
      </c>
      <c r="BH226" s="23">
        <f t="shared" ca="1" si="438"/>
        <v>0</v>
      </c>
      <c r="BI226" s="23">
        <f t="shared" ca="1" si="453"/>
        <v>0</v>
      </c>
      <c r="BJ226" s="23">
        <f t="shared" ca="1" si="454"/>
        <v>0</v>
      </c>
      <c r="BK226" s="23">
        <f t="shared" ca="1" si="455"/>
        <v>0</v>
      </c>
      <c r="BL226" s="23">
        <f t="shared" ca="1" si="456"/>
        <v>0</v>
      </c>
      <c r="BM226" s="23">
        <f t="shared" ca="1" si="459"/>
        <v>0</v>
      </c>
      <c r="BN226" s="23">
        <f t="shared" ca="1" si="460"/>
        <v>0</v>
      </c>
      <c r="BO226" s="23">
        <f t="shared" ca="1" si="351"/>
        <v>0</v>
      </c>
      <c r="BP226" s="23">
        <f t="shared" ca="1" si="352"/>
        <v>0</v>
      </c>
      <c r="BQ226" s="23">
        <f t="shared" ca="1" si="362"/>
        <v>0</v>
      </c>
      <c r="BR226" s="23">
        <f t="shared" ca="1" si="363"/>
        <v>0</v>
      </c>
      <c r="BS226" s="23">
        <f t="shared" ca="1" si="378"/>
        <v>0</v>
      </c>
      <c r="BT226" s="23">
        <f t="shared" ca="1" si="379"/>
        <v>0</v>
      </c>
      <c r="BU226" s="23">
        <f t="shared" ca="1" si="380"/>
        <v>0</v>
      </c>
      <c r="BV226" s="23">
        <f t="shared" ca="1" si="381"/>
        <v>0</v>
      </c>
      <c r="BW226" s="389">
        <f t="shared" ca="1" si="408"/>
        <v>0</v>
      </c>
      <c r="BX226" s="224">
        <f t="shared" ca="1" si="409"/>
        <v>0</v>
      </c>
      <c r="BY226" s="93">
        <f t="shared" ca="1" si="410"/>
        <v>0</v>
      </c>
      <c r="BZ226" s="23">
        <f t="shared" ca="1" si="435"/>
        <v>0</v>
      </c>
      <c r="CA226" s="23">
        <f t="shared" ca="1" si="436"/>
        <v>0</v>
      </c>
      <c r="CB226" s="23">
        <f t="shared" ca="1" si="461"/>
        <v>0</v>
      </c>
      <c r="CC226" s="23">
        <f t="shared" ca="1" si="462"/>
        <v>0</v>
      </c>
      <c r="CD226" s="23">
        <f t="shared" ca="1" si="366"/>
        <v>0</v>
      </c>
      <c r="CE226" s="23">
        <f t="shared" ca="1" si="367"/>
        <v>0</v>
      </c>
      <c r="CF226" s="228">
        <f t="shared" ca="1" si="411"/>
        <v>0</v>
      </c>
      <c r="CG226" s="224">
        <f t="shared" ca="1" si="412"/>
        <v>0</v>
      </c>
      <c r="CH226" s="228">
        <f t="shared" ca="1" si="413"/>
        <v>0</v>
      </c>
      <c r="CI226" s="23">
        <f t="shared" ca="1" si="414"/>
        <v>0</v>
      </c>
      <c r="CJ226" s="23">
        <f t="shared" ca="1" si="415"/>
        <v>0</v>
      </c>
      <c r="CK226" s="23">
        <f t="shared" ca="1" si="419"/>
        <v>0</v>
      </c>
      <c r="CL226" s="23">
        <f t="shared" ca="1" si="420"/>
        <v>0</v>
      </c>
      <c r="CM226" s="23">
        <f t="shared" ca="1" si="425"/>
        <v>0</v>
      </c>
      <c r="CN226" s="23">
        <f t="shared" ca="1" si="426"/>
        <v>0</v>
      </c>
      <c r="CO226" s="23">
        <f t="shared" ca="1" si="433"/>
        <v>0</v>
      </c>
      <c r="CP226" s="23">
        <f t="shared" ca="1" si="434"/>
        <v>0</v>
      </c>
      <c r="CQ226" s="23">
        <f t="shared" ca="1" si="439"/>
        <v>0</v>
      </c>
      <c r="CR226" s="23">
        <f t="shared" ca="1" si="440"/>
        <v>0</v>
      </c>
      <c r="CS226" s="23">
        <f t="shared" ca="1" si="441"/>
        <v>0</v>
      </c>
      <c r="CT226" s="23">
        <f t="shared" ca="1" si="442"/>
        <v>0</v>
      </c>
      <c r="CU226" s="23">
        <f t="shared" ca="1" si="447"/>
        <v>0</v>
      </c>
      <c r="CV226" s="23">
        <f t="shared" ca="1" si="448"/>
        <v>0</v>
      </c>
      <c r="CW226" s="23">
        <f t="shared" ca="1" si="360"/>
        <v>0</v>
      </c>
      <c r="CX226" s="23">
        <f t="shared" ca="1" si="361"/>
        <v>0</v>
      </c>
      <c r="CY226" s="23">
        <f t="shared" ca="1" si="449"/>
        <v>0</v>
      </c>
      <c r="CZ226" s="23">
        <f t="shared" ca="1" si="450"/>
        <v>0</v>
      </c>
      <c r="DA226" s="23">
        <f t="shared" ca="1" si="463"/>
        <v>0</v>
      </c>
      <c r="DB226" s="23">
        <f t="shared" ca="1" si="464"/>
        <v>0</v>
      </c>
      <c r="DC226" s="23"/>
      <c r="DD226" s="23"/>
      <c r="DE226" s="23">
        <f t="shared" ca="1" si="465"/>
        <v>0</v>
      </c>
      <c r="DF226" s="23">
        <f t="shared" ca="1" si="466"/>
        <v>0</v>
      </c>
      <c r="DG226" s="23">
        <f t="shared" ca="1" si="471"/>
        <v>0</v>
      </c>
      <c r="DH226" s="23">
        <f t="shared" ca="1" si="472"/>
        <v>0</v>
      </c>
      <c r="DI226" s="23">
        <f t="shared" ca="1" si="355"/>
        <v>0</v>
      </c>
      <c r="DJ226" s="23">
        <f t="shared" ca="1" si="356"/>
        <v>0</v>
      </c>
      <c r="DK226" s="23">
        <f t="shared" ca="1" si="364"/>
        <v>0</v>
      </c>
      <c r="DL226" s="23">
        <f t="shared" ca="1" si="365"/>
        <v>0</v>
      </c>
      <c r="DM226" s="23">
        <f t="shared" ca="1" si="368"/>
        <v>0</v>
      </c>
      <c r="DN226" s="23">
        <f t="shared" ca="1" si="369"/>
        <v>0</v>
      </c>
      <c r="DO226" s="23">
        <f t="shared" ca="1" si="370"/>
        <v>0</v>
      </c>
      <c r="DP226" s="23">
        <f t="shared" ca="1" si="371"/>
        <v>0</v>
      </c>
      <c r="DQ226" s="23">
        <f t="shared" ca="1" si="384"/>
        <v>0</v>
      </c>
      <c r="DR226" s="23">
        <f t="shared" ca="1" si="385"/>
        <v>0</v>
      </c>
      <c r="DS226" s="228">
        <f t="shared" ca="1" si="416"/>
        <v>0</v>
      </c>
      <c r="DT226" s="93">
        <f t="shared" ca="1" si="417"/>
        <v>0</v>
      </c>
      <c r="DU226" s="228">
        <f t="shared" ca="1" si="418"/>
        <v>0</v>
      </c>
      <c r="DZ226" s="23">
        <f t="shared" ca="1" si="443"/>
        <v>0</v>
      </c>
      <c r="EA226" s="23">
        <f t="shared" ca="1" si="444"/>
        <v>0</v>
      </c>
      <c r="EB226" s="23">
        <f t="shared" ca="1" si="451"/>
        <v>0</v>
      </c>
      <c r="EC226" s="23">
        <f t="shared" ca="1" si="452"/>
        <v>0</v>
      </c>
      <c r="ED226" s="23">
        <f t="shared" ca="1" si="473"/>
        <v>0</v>
      </c>
      <c r="EE226" s="23">
        <f t="shared" ca="1" si="474"/>
        <v>0</v>
      </c>
      <c r="EF226" s="23">
        <f t="shared" ca="1" si="376"/>
        <v>0</v>
      </c>
      <c r="EG226" s="23">
        <f t="shared" ca="1" si="377"/>
        <v>0</v>
      </c>
      <c r="EH226" s="23">
        <f t="shared" ca="1" si="357"/>
        <v>0</v>
      </c>
      <c r="EI226" s="23">
        <f t="shared" ca="1" si="358"/>
        <v>0</v>
      </c>
      <c r="EJ226" s="23">
        <f t="shared" ca="1" si="372"/>
        <v>0</v>
      </c>
      <c r="EK226" s="23">
        <f t="shared" ca="1" si="373"/>
        <v>0</v>
      </c>
      <c r="EL226" s="23">
        <f t="shared" ca="1" si="382"/>
        <v>0</v>
      </c>
      <c r="EM226" s="23">
        <f t="shared" ca="1" si="383"/>
        <v>0</v>
      </c>
      <c r="EN226" s="228">
        <f t="shared" ca="1" si="402"/>
        <v>0</v>
      </c>
      <c r="EO226" s="93">
        <f t="shared" ca="1" si="403"/>
        <v>0</v>
      </c>
      <c r="EP226" s="93">
        <f t="shared" ca="1" si="404"/>
        <v>0</v>
      </c>
    </row>
    <row r="227" spans="1:146" x14ac:dyDescent="0.2">
      <c r="A227" s="172">
        <f ca="1">VLOOKUP($D227,Curves!$A$2:$I$1700,9)</f>
        <v>6.3261197866839994E-2</v>
      </c>
      <c r="B227" s="86">
        <f t="shared" ca="1" si="387"/>
        <v>0.32159920830719535</v>
      </c>
      <c r="C227" s="86">
        <f t="shared" si="388"/>
        <v>30</v>
      </c>
      <c r="D227" s="139">
        <v>43556</v>
      </c>
      <c r="E227" s="173">
        <f ca="1">VLOOKUP($D227,Curves!$A$2:$H$1700,2)*$B227</f>
        <v>1.6163576209519637</v>
      </c>
      <c r="F227" s="172">
        <f ca="1">VLOOKUP($D227,Curves!$A$2:$H$1700,3)*$B227</f>
        <v>0.12140370113596624</v>
      </c>
      <c r="G227" s="172">
        <f ca="1">VLOOKUP($D227,Curves!$A$2:$H$1700,7)*$B227</f>
        <v>0</v>
      </c>
      <c r="H227" s="172">
        <f ca="1">VLOOKUP($D227,Curves!$A$2:$H$1700,5)*$B227</f>
        <v>0</v>
      </c>
      <c r="I227" s="172">
        <f ca="1">VLOOKUP($D227,Curves!$A$2:$H$1700,4)*$B227</f>
        <v>0</v>
      </c>
      <c r="J227" s="174">
        <f ca="1">VLOOKUP($D227,Curves!$A$2:$H$1700,8)*$B227</f>
        <v>0</v>
      </c>
      <c r="K227" s="172">
        <f t="shared" ca="1" si="389"/>
        <v>14.122682157139728</v>
      </c>
      <c r="L227" s="140">
        <f ca="1">VLOOKUP($D227,Curves!$N$2:$T$2600,2)*$B227</f>
        <v>10.884042806344565</v>
      </c>
      <c r="M227" s="141">
        <f ca="1">VLOOKUP($D227,Curves!$N$2:$T$2600,3)*$B227</f>
        <v>5.4420214031722827</v>
      </c>
      <c r="N227" s="181">
        <f t="shared" ca="1" si="390"/>
        <v>0</v>
      </c>
      <c r="O227" s="182">
        <f t="shared" ca="1" si="391"/>
        <v>0</v>
      </c>
      <c r="P227" s="173">
        <f t="shared" ca="1" si="386"/>
        <v>14.122682157139728</v>
      </c>
      <c r="Q227" s="140">
        <f ca="1">VLOOKUP($D227,Curves!$N$2:$T$2600,4)*$B227</f>
        <v>10.884042806344565</v>
      </c>
      <c r="R227" s="141">
        <f ca="1">VLOOKUP($D227,Curves!$N$2:$T$2600,5)*$B227</f>
        <v>5.4420214031722827</v>
      </c>
      <c r="S227" s="181">
        <f t="shared" ca="1" si="392"/>
        <v>0</v>
      </c>
      <c r="T227" s="182">
        <f t="shared" ca="1" si="393"/>
        <v>0</v>
      </c>
      <c r="U227" s="151">
        <f t="shared" ca="1" si="394"/>
        <v>14.122682157139728</v>
      </c>
      <c r="V227" s="151">
        <f t="shared" ca="1" si="395"/>
        <v>14.122682157139728</v>
      </c>
      <c r="W227" s="151">
        <f t="shared" ca="1" si="396"/>
        <v>14.122682157139728</v>
      </c>
      <c r="X227" s="343">
        <f ca="1">VLOOKUP($D227,[2]CurveFetch!$D$8:$S$13000,16,0)*$B227</f>
        <v>10.884042806344565</v>
      </c>
      <c r="Y227" s="141">
        <f ca="1">VLOOKUP($D227,Curves!$N$2:$T$2600,7)*$B227</f>
        <v>5.4420214031722827</v>
      </c>
      <c r="Z227" s="200">
        <f t="shared" ca="1" si="397"/>
        <v>0</v>
      </c>
      <c r="AA227" s="181">
        <f t="shared" ca="1" si="398"/>
        <v>0</v>
      </c>
      <c r="AB227" s="181">
        <f t="shared" ca="1" si="399"/>
        <v>0</v>
      </c>
      <c r="AC227" s="181">
        <f t="shared" ca="1" si="399"/>
        <v>0</v>
      </c>
      <c r="AD227" s="181">
        <f t="shared" ca="1" si="400"/>
        <v>0</v>
      </c>
      <c r="AE227" s="182">
        <f t="shared" ca="1" si="401"/>
        <v>0</v>
      </c>
      <c r="AF227" s="23">
        <f t="shared" ca="1" si="427"/>
        <v>0</v>
      </c>
      <c r="AG227" s="23">
        <f t="shared" ca="1" si="428"/>
        <v>0</v>
      </c>
      <c r="AH227" s="23">
        <f t="shared" ca="1" si="445"/>
        <v>0</v>
      </c>
      <c r="AI227" s="23">
        <f t="shared" ca="1" si="446"/>
        <v>0</v>
      </c>
      <c r="AJ227" s="23">
        <f t="shared" ca="1" si="457"/>
        <v>0</v>
      </c>
      <c r="AK227" s="23">
        <f t="shared" ca="1" si="458"/>
        <v>0</v>
      </c>
      <c r="AL227" s="23">
        <f t="shared" ca="1" si="467"/>
        <v>0</v>
      </c>
      <c r="AM227" s="23">
        <f t="shared" ca="1" si="468"/>
        <v>0</v>
      </c>
      <c r="AN227" s="23">
        <f t="shared" ca="1" si="475"/>
        <v>0</v>
      </c>
      <c r="AO227" s="23">
        <f t="shared" ca="1" si="476"/>
        <v>0</v>
      </c>
      <c r="AP227" s="23">
        <f t="shared" ca="1" si="469"/>
        <v>0</v>
      </c>
      <c r="AQ227" s="23">
        <f t="shared" ca="1" si="470"/>
        <v>0</v>
      </c>
      <c r="AR227" s="23">
        <f t="shared" ca="1" si="353"/>
        <v>0</v>
      </c>
      <c r="AS227" s="23">
        <f t="shared" ca="1" si="354"/>
        <v>0</v>
      </c>
      <c r="AT227" s="23">
        <f t="shared" ca="1" si="374"/>
        <v>0</v>
      </c>
      <c r="AU227" s="23">
        <f t="shared" ca="1" si="375"/>
        <v>0</v>
      </c>
      <c r="AV227" s="228">
        <f t="shared" ca="1" si="405"/>
        <v>0</v>
      </c>
      <c r="AW227" s="26">
        <f t="shared" ca="1" si="406"/>
        <v>0</v>
      </c>
      <c r="AX227" s="228">
        <f t="shared" ca="1" si="407"/>
        <v>0</v>
      </c>
      <c r="AY227" s="23">
        <f t="shared" ca="1" si="421"/>
        <v>0</v>
      </c>
      <c r="AZ227" s="23">
        <f t="shared" ca="1" si="422"/>
        <v>0</v>
      </c>
      <c r="BA227" s="23">
        <f t="shared" ca="1" si="429"/>
        <v>0</v>
      </c>
      <c r="BB227" s="23">
        <f t="shared" ca="1" si="430"/>
        <v>0</v>
      </c>
      <c r="BC227" s="23">
        <f t="shared" ca="1" si="423"/>
        <v>0</v>
      </c>
      <c r="BD227" s="23">
        <f t="shared" ca="1" si="424"/>
        <v>0</v>
      </c>
      <c r="BE227" s="23">
        <f t="shared" ca="1" si="431"/>
        <v>0</v>
      </c>
      <c r="BF227" s="23">
        <f t="shared" ca="1" si="432"/>
        <v>0</v>
      </c>
      <c r="BG227" s="23">
        <f t="shared" ca="1" si="437"/>
        <v>0</v>
      </c>
      <c r="BH227" s="23">
        <f t="shared" ca="1" si="438"/>
        <v>0</v>
      </c>
      <c r="BI227" s="23">
        <f t="shared" ca="1" si="453"/>
        <v>0</v>
      </c>
      <c r="BJ227" s="23">
        <f t="shared" ca="1" si="454"/>
        <v>0</v>
      </c>
      <c r="BK227" s="23">
        <f t="shared" ca="1" si="455"/>
        <v>0</v>
      </c>
      <c r="BL227" s="23">
        <f t="shared" ca="1" si="456"/>
        <v>0</v>
      </c>
      <c r="BM227" s="23">
        <f t="shared" ca="1" si="459"/>
        <v>0</v>
      </c>
      <c r="BN227" s="23">
        <f t="shared" ca="1" si="460"/>
        <v>0</v>
      </c>
      <c r="BO227" s="23">
        <f t="shared" ref="BO227:BO280" ca="1" si="477">$BO$7*$J$2*$J$5*$S227</f>
        <v>0</v>
      </c>
      <c r="BP227" s="23">
        <f t="shared" ref="BP227:BP280" ca="1" si="478">$BO$7*$J$3*$J$5*$T227</f>
        <v>0</v>
      </c>
      <c r="BQ227" s="23">
        <f t="shared" ca="1" si="362"/>
        <v>0</v>
      </c>
      <c r="BR227" s="23">
        <f t="shared" ca="1" si="363"/>
        <v>0</v>
      </c>
      <c r="BS227" s="23">
        <f t="shared" ca="1" si="378"/>
        <v>0</v>
      </c>
      <c r="BT227" s="23">
        <f t="shared" ca="1" si="379"/>
        <v>0</v>
      </c>
      <c r="BU227" s="23">
        <f t="shared" ca="1" si="380"/>
        <v>0</v>
      </c>
      <c r="BV227" s="23">
        <f t="shared" ca="1" si="381"/>
        <v>0</v>
      </c>
      <c r="BW227" s="389">
        <f t="shared" ca="1" si="408"/>
        <v>0</v>
      </c>
      <c r="BX227" s="224">
        <f t="shared" ca="1" si="409"/>
        <v>0</v>
      </c>
      <c r="BY227" s="93">
        <f t="shared" ca="1" si="410"/>
        <v>0</v>
      </c>
      <c r="BZ227" s="23">
        <f t="shared" ca="1" si="435"/>
        <v>0</v>
      </c>
      <c r="CA227" s="23">
        <f t="shared" ca="1" si="436"/>
        <v>0</v>
      </c>
      <c r="CB227" s="23">
        <f t="shared" ca="1" si="461"/>
        <v>0</v>
      </c>
      <c r="CC227" s="23">
        <f t="shared" ca="1" si="462"/>
        <v>0</v>
      </c>
      <c r="CD227" s="23">
        <f t="shared" ca="1" si="366"/>
        <v>0</v>
      </c>
      <c r="CE227" s="23">
        <f t="shared" ca="1" si="367"/>
        <v>0</v>
      </c>
      <c r="CF227" s="228">
        <f t="shared" ca="1" si="411"/>
        <v>0</v>
      </c>
      <c r="CG227" s="224">
        <f t="shared" ca="1" si="412"/>
        <v>0</v>
      </c>
      <c r="CH227" s="228">
        <f t="shared" ca="1" si="413"/>
        <v>0</v>
      </c>
      <c r="CI227" s="23">
        <f t="shared" ca="1" si="414"/>
        <v>0</v>
      </c>
      <c r="CJ227" s="23">
        <f t="shared" ca="1" si="415"/>
        <v>0</v>
      </c>
      <c r="CK227" s="23">
        <f t="shared" ca="1" si="419"/>
        <v>0</v>
      </c>
      <c r="CL227" s="23">
        <f t="shared" ca="1" si="420"/>
        <v>0</v>
      </c>
      <c r="CM227" s="23">
        <f t="shared" ca="1" si="425"/>
        <v>0</v>
      </c>
      <c r="CN227" s="23">
        <f t="shared" ca="1" si="426"/>
        <v>0</v>
      </c>
      <c r="CO227" s="23">
        <f t="shared" ca="1" si="433"/>
        <v>0</v>
      </c>
      <c r="CP227" s="23">
        <f t="shared" ca="1" si="434"/>
        <v>0</v>
      </c>
      <c r="CQ227" s="23">
        <f t="shared" ca="1" si="439"/>
        <v>0</v>
      </c>
      <c r="CR227" s="23">
        <f t="shared" ca="1" si="440"/>
        <v>0</v>
      </c>
      <c r="CS227" s="23">
        <f t="shared" ca="1" si="441"/>
        <v>0</v>
      </c>
      <c r="CT227" s="23">
        <f t="shared" ca="1" si="442"/>
        <v>0</v>
      </c>
      <c r="CU227" s="23">
        <f t="shared" ca="1" si="447"/>
        <v>0</v>
      </c>
      <c r="CV227" s="23">
        <f t="shared" ca="1" si="448"/>
        <v>0</v>
      </c>
      <c r="CW227" s="23">
        <f t="shared" ca="1" si="360"/>
        <v>0</v>
      </c>
      <c r="CX227" s="23">
        <f t="shared" ca="1" si="361"/>
        <v>0</v>
      </c>
      <c r="CY227" s="23">
        <f t="shared" ca="1" si="449"/>
        <v>0</v>
      </c>
      <c r="CZ227" s="23">
        <f t="shared" ca="1" si="450"/>
        <v>0</v>
      </c>
      <c r="DA227" s="23">
        <f t="shared" ca="1" si="463"/>
        <v>0</v>
      </c>
      <c r="DB227" s="23">
        <f t="shared" ca="1" si="464"/>
        <v>0</v>
      </c>
      <c r="DC227" s="23"/>
      <c r="DD227" s="23"/>
      <c r="DE227" s="23">
        <f t="shared" ca="1" si="465"/>
        <v>0</v>
      </c>
      <c r="DF227" s="23">
        <f t="shared" ca="1" si="466"/>
        <v>0</v>
      </c>
      <c r="DG227" s="23">
        <f t="shared" ca="1" si="471"/>
        <v>0</v>
      </c>
      <c r="DH227" s="23">
        <f t="shared" ca="1" si="472"/>
        <v>0</v>
      </c>
      <c r="DI227" s="23">
        <f t="shared" ca="1" si="355"/>
        <v>0</v>
      </c>
      <c r="DJ227" s="23">
        <f t="shared" ca="1" si="356"/>
        <v>0</v>
      </c>
      <c r="DK227" s="23">
        <f t="shared" ca="1" si="364"/>
        <v>0</v>
      </c>
      <c r="DL227" s="23">
        <f t="shared" ca="1" si="365"/>
        <v>0</v>
      </c>
      <c r="DM227" s="23">
        <f t="shared" ca="1" si="368"/>
        <v>0</v>
      </c>
      <c r="DN227" s="23">
        <f t="shared" ca="1" si="369"/>
        <v>0</v>
      </c>
      <c r="DO227" s="23">
        <f t="shared" ca="1" si="370"/>
        <v>0</v>
      </c>
      <c r="DP227" s="23">
        <f t="shared" ca="1" si="371"/>
        <v>0</v>
      </c>
      <c r="DQ227" s="23">
        <f t="shared" ca="1" si="384"/>
        <v>0</v>
      </c>
      <c r="DR227" s="23">
        <f t="shared" ca="1" si="385"/>
        <v>0</v>
      </c>
      <c r="DS227" s="228">
        <f t="shared" ca="1" si="416"/>
        <v>0</v>
      </c>
      <c r="DT227" s="93">
        <f t="shared" ca="1" si="417"/>
        <v>0</v>
      </c>
      <c r="DU227" s="228">
        <f t="shared" ca="1" si="418"/>
        <v>0</v>
      </c>
      <c r="DZ227" s="23">
        <f t="shared" ca="1" si="443"/>
        <v>0</v>
      </c>
      <c r="EA227" s="23">
        <f t="shared" ca="1" si="444"/>
        <v>0</v>
      </c>
      <c r="EB227" s="23">
        <f t="shared" ca="1" si="451"/>
        <v>0</v>
      </c>
      <c r="EC227" s="23">
        <f t="shared" ca="1" si="452"/>
        <v>0</v>
      </c>
      <c r="ED227" s="23">
        <f t="shared" ca="1" si="473"/>
        <v>0</v>
      </c>
      <c r="EE227" s="23">
        <f t="shared" ca="1" si="474"/>
        <v>0</v>
      </c>
      <c r="EF227" s="23">
        <f t="shared" ca="1" si="376"/>
        <v>0</v>
      </c>
      <c r="EG227" s="23">
        <f t="shared" ca="1" si="377"/>
        <v>0</v>
      </c>
      <c r="EH227" s="23">
        <f t="shared" ca="1" si="357"/>
        <v>0</v>
      </c>
      <c r="EI227" s="23">
        <f t="shared" ca="1" si="358"/>
        <v>0</v>
      </c>
      <c r="EJ227" s="23">
        <f t="shared" ca="1" si="372"/>
        <v>0</v>
      </c>
      <c r="EK227" s="23">
        <f t="shared" ca="1" si="373"/>
        <v>0</v>
      </c>
      <c r="EL227" s="23">
        <f t="shared" ca="1" si="382"/>
        <v>0</v>
      </c>
      <c r="EM227" s="23">
        <f t="shared" ca="1" si="383"/>
        <v>0</v>
      </c>
      <c r="EN227" s="228">
        <f t="shared" ca="1" si="402"/>
        <v>0</v>
      </c>
      <c r="EO227" s="93">
        <f t="shared" ca="1" si="403"/>
        <v>0</v>
      </c>
      <c r="EP227" s="93">
        <f t="shared" ca="1" si="404"/>
        <v>0</v>
      </c>
    </row>
    <row r="228" spans="1:146" x14ac:dyDescent="0.2">
      <c r="A228" s="172">
        <f ca="1">VLOOKUP($D228,Curves!$A$2:$I$1700,9)</f>
        <v>6.3286992824488006E-2</v>
      </c>
      <c r="B228" s="86">
        <f t="shared" ca="1" si="387"/>
        <v>0.31981191886155458</v>
      </c>
      <c r="C228" s="86">
        <f t="shared" si="388"/>
        <v>31</v>
      </c>
      <c r="D228" s="139">
        <v>43586</v>
      </c>
      <c r="E228" s="173">
        <f ca="1">VLOOKUP($D228,Curves!$A$2:$H$1700,2)*$B228</f>
        <v>1.5993794062266347</v>
      </c>
      <c r="F228" s="172">
        <f ca="1">VLOOKUP($D228,Curves!$A$2:$H$1700,3)*$B228</f>
        <v>0.12072899937023686</v>
      </c>
      <c r="G228" s="172">
        <f ca="1">VLOOKUP($D228,Curves!$A$2:$H$1700,7)*$B228</f>
        <v>0</v>
      </c>
      <c r="H228" s="172">
        <f ca="1">VLOOKUP($D228,Curves!$A$2:$H$1700,5)*$B228</f>
        <v>0</v>
      </c>
      <c r="I228" s="172">
        <f ca="1">VLOOKUP($D228,Curves!$A$2:$H$1700,4)*$B228</f>
        <v>0</v>
      </c>
      <c r="J228" s="174">
        <f ca="1">VLOOKUP($D228,Curves!$A$2:$H$1700,8)*$B228</f>
        <v>0</v>
      </c>
      <c r="K228" s="172">
        <f t="shared" ca="1" si="389"/>
        <v>13.99534554669976</v>
      </c>
      <c r="L228" s="140">
        <f ca="1">VLOOKUP($D228,Curves!$N$2:$T$2600,2)*$B228</f>
        <v>12.422614270298794</v>
      </c>
      <c r="M228" s="141">
        <f ca="1">VLOOKUP($D228,Curves!$N$2:$T$2600,3)*$B228</f>
        <v>6.2113071351493971</v>
      </c>
      <c r="N228" s="181">
        <f t="shared" ca="1" si="390"/>
        <v>0</v>
      </c>
      <c r="O228" s="182">
        <f t="shared" ca="1" si="391"/>
        <v>0</v>
      </c>
      <c r="P228" s="173">
        <f t="shared" ca="1" si="386"/>
        <v>13.99534554669976</v>
      </c>
      <c r="Q228" s="140">
        <f ca="1">VLOOKUP($D228,Curves!$N$2:$T$2600,4)*$B228</f>
        <v>12.422614270298794</v>
      </c>
      <c r="R228" s="141">
        <f ca="1">VLOOKUP($D228,Curves!$N$2:$T$2600,5)*$B228</f>
        <v>6.2113071351493971</v>
      </c>
      <c r="S228" s="181">
        <f t="shared" ca="1" si="392"/>
        <v>0</v>
      </c>
      <c r="T228" s="182">
        <f t="shared" ca="1" si="393"/>
        <v>0</v>
      </c>
      <c r="U228" s="151">
        <f t="shared" ca="1" si="394"/>
        <v>13.99534554669976</v>
      </c>
      <c r="V228" s="151">
        <f t="shared" ca="1" si="395"/>
        <v>13.99534554669976</v>
      </c>
      <c r="W228" s="151">
        <f t="shared" ca="1" si="396"/>
        <v>13.99534554669976</v>
      </c>
      <c r="X228" s="343">
        <f ca="1">VLOOKUP($D228,[2]CurveFetch!$D$8:$S$13000,16,0)*$B228</f>
        <v>12.422614270298794</v>
      </c>
      <c r="Y228" s="141">
        <f ca="1">VLOOKUP($D228,Curves!$N$2:$T$2600,7)*$B228</f>
        <v>6.2113071351493971</v>
      </c>
      <c r="Z228" s="200">
        <f t="shared" ca="1" si="397"/>
        <v>0</v>
      </c>
      <c r="AA228" s="181">
        <f t="shared" ca="1" si="398"/>
        <v>0</v>
      </c>
      <c r="AB228" s="181">
        <f t="shared" ca="1" si="399"/>
        <v>0</v>
      </c>
      <c r="AC228" s="181">
        <f t="shared" ca="1" si="399"/>
        <v>0</v>
      </c>
      <c r="AD228" s="181">
        <f t="shared" ca="1" si="400"/>
        <v>0</v>
      </c>
      <c r="AE228" s="182">
        <f t="shared" ca="1" si="401"/>
        <v>0</v>
      </c>
      <c r="AF228" s="23">
        <f t="shared" ca="1" si="427"/>
        <v>0</v>
      </c>
      <c r="AG228" s="23">
        <f t="shared" ca="1" si="428"/>
        <v>0</v>
      </c>
      <c r="AH228" s="23">
        <f t="shared" ca="1" si="445"/>
        <v>0</v>
      </c>
      <c r="AI228" s="23">
        <f t="shared" ca="1" si="446"/>
        <v>0</v>
      </c>
      <c r="AJ228" s="23">
        <f t="shared" ca="1" si="457"/>
        <v>0</v>
      </c>
      <c r="AK228" s="23">
        <f t="shared" ca="1" si="458"/>
        <v>0</v>
      </c>
      <c r="AL228" s="23">
        <f t="shared" ca="1" si="467"/>
        <v>0</v>
      </c>
      <c r="AM228" s="23">
        <f t="shared" ca="1" si="468"/>
        <v>0</v>
      </c>
      <c r="AN228" s="23">
        <f t="shared" ca="1" si="475"/>
        <v>0</v>
      </c>
      <c r="AO228" s="23">
        <f t="shared" ca="1" si="476"/>
        <v>0</v>
      </c>
      <c r="AP228" s="23">
        <f t="shared" ca="1" si="469"/>
        <v>0</v>
      </c>
      <c r="AQ228" s="23">
        <f t="shared" ca="1" si="470"/>
        <v>0</v>
      </c>
      <c r="AR228" s="23">
        <f t="shared" ca="1" si="353"/>
        <v>0</v>
      </c>
      <c r="AS228" s="23">
        <f t="shared" ca="1" si="354"/>
        <v>0</v>
      </c>
      <c r="AT228" s="23">
        <f t="shared" ca="1" si="374"/>
        <v>0</v>
      </c>
      <c r="AU228" s="23">
        <f t="shared" ca="1" si="375"/>
        <v>0</v>
      </c>
      <c r="AV228" s="228">
        <f t="shared" ca="1" si="405"/>
        <v>0</v>
      </c>
      <c r="AW228" s="26">
        <f t="shared" ca="1" si="406"/>
        <v>0</v>
      </c>
      <c r="AX228" s="228">
        <f t="shared" ca="1" si="407"/>
        <v>0</v>
      </c>
      <c r="AY228" s="23">
        <f t="shared" ca="1" si="421"/>
        <v>0</v>
      </c>
      <c r="AZ228" s="23">
        <f t="shared" ca="1" si="422"/>
        <v>0</v>
      </c>
      <c r="BA228" s="23">
        <f t="shared" ca="1" si="429"/>
        <v>0</v>
      </c>
      <c r="BB228" s="23">
        <f t="shared" ca="1" si="430"/>
        <v>0</v>
      </c>
      <c r="BC228" s="23">
        <f t="shared" ca="1" si="423"/>
        <v>0</v>
      </c>
      <c r="BD228" s="23">
        <f t="shared" ca="1" si="424"/>
        <v>0</v>
      </c>
      <c r="BE228" s="23">
        <f t="shared" ca="1" si="431"/>
        <v>0</v>
      </c>
      <c r="BF228" s="23">
        <f t="shared" ca="1" si="432"/>
        <v>0</v>
      </c>
      <c r="BG228" s="23">
        <f t="shared" ca="1" si="437"/>
        <v>0</v>
      </c>
      <c r="BH228" s="23">
        <f t="shared" ca="1" si="438"/>
        <v>0</v>
      </c>
      <c r="BI228" s="23">
        <f t="shared" ca="1" si="453"/>
        <v>0</v>
      </c>
      <c r="BJ228" s="23">
        <f t="shared" ca="1" si="454"/>
        <v>0</v>
      </c>
      <c r="BK228" s="23">
        <f t="shared" ca="1" si="455"/>
        <v>0</v>
      </c>
      <c r="BL228" s="23">
        <f t="shared" ca="1" si="456"/>
        <v>0</v>
      </c>
      <c r="BM228" s="23">
        <f t="shared" ca="1" si="459"/>
        <v>0</v>
      </c>
      <c r="BN228" s="23">
        <f t="shared" ca="1" si="460"/>
        <v>0</v>
      </c>
      <c r="BO228" s="23">
        <f t="shared" ca="1" si="477"/>
        <v>0</v>
      </c>
      <c r="BP228" s="23">
        <f t="shared" ca="1" si="478"/>
        <v>0</v>
      </c>
      <c r="BQ228" s="23">
        <f t="shared" ca="1" si="362"/>
        <v>0</v>
      </c>
      <c r="BR228" s="23">
        <f t="shared" ca="1" si="363"/>
        <v>0</v>
      </c>
      <c r="BS228" s="23">
        <f t="shared" ca="1" si="378"/>
        <v>0</v>
      </c>
      <c r="BT228" s="23">
        <f t="shared" ca="1" si="379"/>
        <v>0</v>
      </c>
      <c r="BU228" s="23">
        <f t="shared" ca="1" si="380"/>
        <v>0</v>
      </c>
      <c r="BV228" s="23">
        <f t="shared" ca="1" si="381"/>
        <v>0</v>
      </c>
      <c r="BW228" s="389">
        <f t="shared" ca="1" si="408"/>
        <v>0</v>
      </c>
      <c r="BX228" s="224">
        <f t="shared" ca="1" si="409"/>
        <v>0</v>
      </c>
      <c r="BY228" s="93">
        <f t="shared" ca="1" si="410"/>
        <v>0</v>
      </c>
      <c r="BZ228" s="23">
        <f t="shared" ca="1" si="435"/>
        <v>0</v>
      </c>
      <c r="CA228" s="23">
        <f t="shared" ca="1" si="436"/>
        <v>0</v>
      </c>
      <c r="CB228" s="23">
        <f t="shared" ca="1" si="461"/>
        <v>0</v>
      </c>
      <c r="CC228" s="23">
        <f t="shared" ca="1" si="462"/>
        <v>0</v>
      </c>
      <c r="CD228" s="23">
        <f t="shared" ca="1" si="366"/>
        <v>0</v>
      </c>
      <c r="CE228" s="23">
        <f t="shared" ca="1" si="367"/>
        <v>0</v>
      </c>
      <c r="CF228" s="228">
        <f t="shared" ca="1" si="411"/>
        <v>0</v>
      </c>
      <c r="CG228" s="224">
        <f t="shared" ca="1" si="412"/>
        <v>0</v>
      </c>
      <c r="CH228" s="228">
        <f t="shared" ca="1" si="413"/>
        <v>0</v>
      </c>
      <c r="CI228" s="23">
        <f t="shared" ca="1" si="414"/>
        <v>0</v>
      </c>
      <c r="CJ228" s="23">
        <f t="shared" ca="1" si="415"/>
        <v>0</v>
      </c>
      <c r="CK228" s="23">
        <f t="shared" ca="1" si="419"/>
        <v>0</v>
      </c>
      <c r="CL228" s="23">
        <f t="shared" ca="1" si="420"/>
        <v>0</v>
      </c>
      <c r="CM228" s="23">
        <f t="shared" ca="1" si="425"/>
        <v>0</v>
      </c>
      <c r="CN228" s="23">
        <f t="shared" ca="1" si="426"/>
        <v>0</v>
      </c>
      <c r="CO228" s="23">
        <f t="shared" ca="1" si="433"/>
        <v>0</v>
      </c>
      <c r="CP228" s="23">
        <f t="shared" ca="1" si="434"/>
        <v>0</v>
      </c>
      <c r="CQ228" s="23">
        <f t="shared" ca="1" si="439"/>
        <v>0</v>
      </c>
      <c r="CR228" s="23">
        <f t="shared" ca="1" si="440"/>
        <v>0</v>
      </c>
      <c r="CS228" s="23">
        <f t="shared" ca="1" si="441"/>
        <v>0</v>
      </c>
      <c r="CT228" s="23">
        <f t="shared" ca="1" si="442"/>
        <v>0</v>
      </c>
      <c r="CU228" s="23">
        <f t="shared" ca="1" si="447"/>
        <v>0</v>
      </c>
      <c r="CV228" s="23">
        <f t="shared" ca="1" si="448"/>
        <v>0</v>
      </c>
      <c r="CW228" s="23">
        <f t="shared" ca="1" si="360"/>
        <v>0</v>
      </c>
      <c r="CX228" s="23">
        <f t="shared" ca="1" si="361"/>
        <v>0</v>
      </c>
      <c r="CY228" s="23">
        <f t="shared" ca="1" si="449"/>
        <v>0</v>
      </c>
      <c r="CZ228" s="23">
        <f t="shared" ca="1" si="450"/>
        <v>0</v>
      </c>
      <c r="DA228" s="23">
        <f t="shared" ca="1" si="463"/>
        <v>0</v>
      </c>
      <c r="DB228" s="23">
        <f t="shared" ca="1" si="464"/>
        <v>0</v>
      </c>
      <c r="DC228" s="23"/>
      <c r="DD228" s="23"/>
      <c r="DE228" s="23">
        <f t="shared" ca="1" si="465"/>
        <v>0</v>
      </c>
      <c r="DF228" s="23">
        <f t="shared" ca="1" si="466"/>
        <v>0</v>
      </c>
      <c r="DG228" s="23">
        <f t="shared" ca="1" si="471"/>
        <v>0</v>
      </c>
      <c r="DH228" s="23">
        <f t="shared" ca="1" si="472"/>
        <v>0</v>
      </c>
      <c r="DI228" s="23">
        <f t="shared" ca="1" si="355"/>
        <v>0</v>
      </c>
      <c r="DJ228" s="23">
        <f t="shared" ca="1" si="356"/>
        <v>0</v>
      </c>
      <c r="DK228" s="23">
        <f t="shared" ca="1" si="364"/>
        <v>0</v>
      </c>
      <c r="DL228" s="23">
        <f t="shared" ca="1" si="365"/>
        <v>0</v>
      </c>
      <c r="DM228" s="23">
        <f t="shared" ca="1" si="368"/>
        <v>0</v>
      </c>
      <c r="DN228" s="23">
        <f t="shared" ca="1" si="369"/>
        <v>0</v>
      </c>
      <c r="DO228" s="23">
        <f t="shared" ca="1" si="370"/>
        <v>0</v>
      </c>
      <c r="DP228" s="23">
        <f t="shared" ca="1" si="371"/>
        <v>0</v>
      </c>
      <c r="DQ228" s="23">
        <f t="shared" ca="1" si="384"/>
        <v>0</v>
      </c>
      <c r="DR228" s="23">
        <f t="shared" ca="1" si="385"/>
        <v>0</v>
      </c>
      <c r="DS228" s="228">
        <f t="shared" ca="1" si="416"/>
        <v>0</v>
      </c>
      <c r="DT228" s="93">
        <f t="shared" ca="1" si="417"/>
        <v>0</v>
      </c>
      <c r="DU228" s="228">
        <f t="shared" ca="1" si="418"/>
        <v>0</v>
      </c>
      <c r="DZ228" s="23">
        <f t="shared" ca="1" si="443"/>
        <v>0</v>
      </c>
      <c r="EA228" s="23">
        <f t="shared" ca="1" si="444"/>
        <v>0</v>
      </c>
      <c r="EB228" s="23">
        <f t="shared" ca="1" si="451"/>
        <v>0</v>
      </c>
      <c r="EC228" s="23">
        <f t="shared" ca="1" si="452"/>
        <v>0</v>
      </c>
      <c r="ED228" s="23">
        <f t="shared" ca="1" si="473"/>
        <v>0</v>
      </c>
      <c r="EE228" s="23">
        <f t="shared" ca="1" si="474"/>
        <v>0</v>
      </c>
      <c r="EF228" s="23">
        <f t="shared" ca="1" si="376"/>
        <v>0</v>
      </c>
      <c r="EG228" s="23">
        <f t="shared" ca="1" si="377"/>
        <v>0</v>
      </c>
      <c r="EH228" s="23">
        <f t="shared" ca="1" si="357"/>
        <v>0</v>
      </c>
      <c r="EI228" s="23">
        <f t="shared" ca="1" si="358"/>
        <v>0</v>
      </c>
      <c r="EJ228" s="23">
        <f t="shared" ca="1" si="372"/>
        <v>0</v>
      </c>
      <c r="EK228" s="23">
        <f t="shared" ca="1" si="373"/>
        <v>0</v>
      </c>
      <c r="EL228" s="23">
        <f t="shared" ca="1" si="382"/>
        <v>0</v>
      </c>
      <c r="EM228" s="23">
        <f t="shared" ca="1" si="383"/>
        <v>0</v>
      </c>
      <c r="EN228" s="228">
        <f t="shared" ca="1" si="402"/>
        <v>0</v>
      </c>
      <c r="EO228" s="93">
        <f t="shared" ca="1" si="403"/>
        <v>0</v>
      </c>
      <c r="EP228" s="93">
        <f t="shared" ca="1" si="404"/>
        <v>0</v>
      </c>
    </row>
    <row r="229" spans="1:146" x14ac:dyDescent="0.2">
      <c r="A229" s="172">
        <f ca="1">VLOOKUP($D229,Curves!$A$2:$I$1700,9)</f>
        <v>6.3313647614289995E-2</v>
      </c>
      <c r="B229" s="86">
        <f t="shared" ca="1" si="387"/>
        <v>0.31797411732334341</v>
      </c>
      <c r="C229" s="86">
        <f t="shared" si="388"/>
        <v>30</v>
      </c>
      <c r="D229" s="139">
        <v>43617</v>
      </c>
      <c r="E229" s="173">
        <f ca="1">VLOOKUP($D229,Curves!$A$2:$H$1700,2)*$B229</f>
        <v>1.5994098101364174</v>
      </c>
      <c r="F229" s="172">
        <f ca="1">VLOOKUP($D229,Curves!$A$2:$H$1700,3)*$B229</f>
        <v>0.12003522928956213</v>
      </c>
      <c r="G229" s="172">
        <f ca="1">VLOOKUP($D229,Curves!$A$2:$H$1700,7)*$B229</f>
        <v>0</v>
      </c>
      <c r="H229" s="172">
        <f ca="1">VLOOKUP($D229,Curves!$A$2:$H$1700,5)*$B229</f>
        <v>0</v>
      </c>
      <c r="I229" s="172">
        <f ca="1">VLOOKUP($D229,Curves!$A$2:$H$1700,4)*$B229</f>
        <v>0</v>
      </c>
      <c r="J229" s="174">
        <f ca="1">VLOOKUP($D229,Curves!$A$2:$H$1700,8)*$B229</f>
        <v>0</v>
      </c>
      <c r="K229" s="172">
        <f t="shared" ca="1" si="389"/>
        <v>13.99557357602313</v>
      </c>
      <c r="L229" s="140">
        <f ca="1">VLOOKUP($D229,Curves!$N$2:$T$2600,2)*$B229</f>
        <v>20.300580559332875</v>
      </c>
      <c r="M229" s="141">
        <f ca="1">VLOOKUP($D229,Curves!$N$2:$T$2600,3)*$B229</f>
        <v>10.150290279666438</v>
      </c>
      <c r="N229" s="181">
        <f t="shared" ca="1" si="390"/>
        <v>1</v>
      </c>
      <c r="O229" s="182">
        <f t="shared" ca="1" si="391"/>
        <v>0</v>
      </c>
      <c r="P229" s="173">
        <f t="shared" ca="1" si="386"/>
        <v>13.99557357602313</v>
      </c>
      <c r="Q229" s="140">
        <f ca="1">VLOOKUP($D229,Curves!$N$2:$T$2600,4)*$B229</f>
        <v>20.300580559332875</v>
      </c>
      <c r="R229" s="141">
        <f ca="1">VLOOKUP($D229,Curves!$N$2:$T$2600,5)*$B229</f>
        <v>10.150290279666438</v>
      </c>
      <c r="S229" s="181">
        <f t="shared" ca="1" si="392"/>
        <v>1</v>
      </c>
      <c r="T229" s="182">
        <f t="shared" ca="1" si="393"/>
        <v>0</v>
      </c>
      <c r="U229" s="151">
        <f t="shared" ca="1" si="394"/>
        <v>13.99557357602313</v>
      </c>
      <c r="V229" s="151">
        <f t="shared" ca="1" si="395"/>
        <v>13.99557357602313</v>
      </c>
      <c r="W229" s="151">
        <f t="shared" ca="1" si="396"/>
        <v>13.99557357602313</v>
      </c>
      <c r="X229" s="343">
        <f ca="1">VLOOKUP($D229,[2]CurveFetch!$D$8:$S$13000,16,0)*$B229</f>
        <v>20.300580559332875</v>
      </c>
      <c r="Y229" s="141">
        <f ca="1">VLOOKUP($D229,Curves!$N$2:$T$2600,7)*$B229</f>
        <v>10.150290279666438</v>
      </c>
      <c r="Z229" s="200">
        <f t="shared" ca="1" si="397"/>
        <v>1</v>
      </c>
      <c r="AA229" s="181">
        <f t="shared" ca="1" si="398"/>
        <v>0</v>
      </c>
      <c r="AB229" s="181">
        <f t="shared" ca="1" si="399"/>
        <v>1</v>
      </c>
      <c r="AC229" s="181">
        <f t="shared" ca="1" si="399"/>
        <v>1</v>
      </c>
      <c r="AD229" s="181">
        <f t="shared" ca="1" si="400"/>
        <v>1</v>
      </c>
      <c r="AE229" s="182">
        <f t="shared" ca="1" si="401"/>
        <v>0</v>
      </c>
      <c r="AF229" s="23">
        <f t="shared" ca="1" si="427"/>
        <v>5880</v>
      </c>
      <c r="AG229" s="23">
        <f t="shared" ca="1" si="428"/>
        <v>0</v>
      </c>
      <c r="AH229" s="23">
        <f t="shared" ca="1" si="445"/>
        <v>48000</v>
      </c>
      <c r="AI229" s="23">
        <f t="shared" ca="1" si="446"/>
        <v>0</v>
      </c>
      <c r="AJ229" s="23">
        <f t="shared" ca="1" si="457"/>
        <v>54000</v>
      </c>
      <c r="AK229" s="23">
        <f t="shared" ca="1" si="458"/>
        <v>0</v>
      </c>
      <c r="AL229" s="23">
        <f t="shared" ca="1" si="467"/>
        <v>60000</v>
      </c>
      <c r="AM229" s="23">
        <f t="shared" ca="1" si="468"/>
        <v>0</v>
      </c>
      <c r="AN229" s="23">
        <f t="shared" ca="1" si="475"/>
        <v>60000</v>
      </c>
      <c r="AO229" s="23">
        <f t="shared" ca="1" si="476"/>
        <v>0</v>
      </c>
      <c r="AP229" s="23">
        <f t="shared" ca="1" si="469"/>
        <v>86400</v>
      </c>
      <c r="AQ229" s="23">
        <f t="shared" ca="1" si="470"/>
        <v>0</v>
      </c>
      <c r="AR229" s="23">
        <f t="shared" ref="AR229:AR287" ca="1" si="479">$AR$7*$J$2*$J$5*$N229</f>
        <v>61200</v>
      </c>
      <c r="AS229" s="23">
        <f t="shared" ref="AS229:AS287" ca="1" si="480">$AR$7*$J$3*$J$5*$O229</f>
        <v>0</v>
      </c>
      <c r="AT229" s="23">
        <f t="shared" ca="1" si="374"/>
        <v>132000</v>
      </c>
      <c r="AU229" s="23">
        <f t="shared" ca="1" si="375"/>
        <v>0</v>
      </c>
      <c r="AV229" s="228">
        <f t="shared" ca="1" si="405"/>
        <v>152280</v>
      </c>
      <c r="AW229" s="26">
        <f t="shared" ca="1" si="406"/>
        <v>447480</v>
      </c>
      <c r="AX229" s="228">
        <f t="shared" ca="1" si="407"/>
        <v>507480</v>
      </c>
      <c r="AY229" s="23">
        <f t="shared" ca="1" si="421"/>
        <v>62400</v>
      </c>
      <c r="AZ229" s="23">
        <f t="shared" ca="1" si="422"/>
        <v>0</v>
      </c>
      <c r="BA229" s="23">
        <f t="shared" ca="1" si="429"/>
        <v>60000</v>
      </c>
      <c r="BB229" s="23">
        <f t="shared" ca="1" si="430"/>
        <v>0</v>
      </c>
      <c r="BC229" s="23">
        <f t="shared" ca="1" si="423"/>
        <v>10560</v>
      </c>
      <c r="BD229" s="23">
        <f t="shared" ca="1" si="424"/>
        <v>0</v>
      </c>
      <c r="BE229" s="23">
        <f t="shared" ca="1" si="431"/>
        <v>6120</v>
      </c>
      <c r="BF229" s="23">
        <f t="shared" ca="1" si="432"/>
        <v>0</v>
      </c>
      <c r="BG229" s="23">
        <f t="shared" ca="1" si="437"/>
        <v>20400</v>
      </c>
      <c r="BH229" s="23">
        <f t="shared" ca="1" si="438"/>
        <v>0</v>
      </c>
      <c r="BI229" s="23">
        <f t="shared" ca="1" si="453"/>
        <v>105600</v>
      </c>
      <c r="BJ229" s="23">
        <f t="shared" ca="1" si="454"/>
        <v>0</v>
      </c>
      <c r="BK229" s="23">
        <f t="shared" ca="1" si="455"/>
        <v>127200</v>
      </c>
      <c r="BL229" s="23">
        <f t="shared" ca="1" si="456"/>
        <v>0</v>
      </c>
      <c r="BM229" s="23">
        <f t="shared" ca="1" si="459"/>
        <v>60000</v>
      </c>
      <c r="BN229" s="23">
        <f t="shared" ca="1" si="460"/>
        <v>0</v>
      </c>
      <c r="BO229" s="23">
        <f t="shared" ca="1" si="477"/>
        <v>63600</v>
      </c>
      <c r="BP229" s="23">
        <f t="shared" ca="1" si="478"/>
        <v>0</v>
      </c>
      <c r="BQ229" s="23">
        <f t="shared" ca="1" si="362"/>
        <v>62400</v>
      </c>
      <c r="BR229" s="23">
        <f t="shared" ca="1" si="363"/>
        <v>0</v>
      </c>
      <c r="BS229" s="23">
        <f t="shared" ca="1" si="378"/>
        <v>132000</v>
      </c>
      <c r="BT229" s="23">
        <f t="shared" ca="1" si="379"/>
        <v>0</v>
      </c>
      <c r="BU229" s="23">
        <f t="shared" ca="1" si="380"/>
        <v>120000</v>
      </c>
      <c r="BV229" s="23">
        <f t="shared" ca="1" si="381"/>
        <v>0</v>
      </c>
      <c r="BW229" s="389">
        <f t="shared" ca="1" si="408"/>
        <v>371880</v>
      </c>
      <c r="BX229" s="224">
        <f t="shared" ca="1" si="409"/>
        <v>623880</v>
      </c>
      <c r="BY229" s="93">
        <f t="shared" ca="1" si="410"/>
        <v>830280</v>
      </c>
      <c r="BZ229" s="23">
        <f t="shared" ca="1" si="435"/>
        <v>125760</v>
      </c>
      <c r="CA229" s="23">
        <f t="shared" ca="1" si="436"/>
        <v>0</v>
      </c>
      <c r="CB229" s="23">
        <f t="shared" ca="1" si="461"/>
        <v>115200</v>
      </c>
      <c r="CC229" s="23">
        <f t="shared" ca="1" si="462"/>
        <v>0</v>
      </c>
      <c r="CD229" s="23">
        <f t="shared" ca="1" si="366"/>
        <v>120000</v>
      </c>
      <c r="CE229" s="23">
        <f t="shared" ca="1" si="367"/>
        <v>0</v>
      </c>
      <c r="CF229" s="228">
        <f t="shared" ca="1" si="411"/>
        <v>125760</v>
      </c>
      <c r="CG229" s="224">
        <f t="shared" ca="1" si="412"/>
        <v>240960</v>
      </c>
      <c r="CH229" s="228">
        <f t="shared" ca="1" si="413"/>
        <v>360960</v>
      </c>
      <c r="CI229" s="23">
        <f t="shared" ca="1" si="414"/>
        <v>65400</v>
      </c>
      <c r="CJ229" s="23">
        <f t="shared" ca="1" si="415"/>
        <v>32700</v>
      </c>
      <c r="CK229" s="23">
        <f t="shared" ca="1" si="419"/>
        <v>62400</v>
      </c>
      <c r="CL229" s="23">
        <f t="shared" ca="1" si="420"/>
        <v>31200</v>
      </c>
      <c r="CM229" s="23">
        <f t="shared" ca="1" si="425"/>
        <v>60000</v>
      </c>
      <c r="CN229" s="23">
        <f t="shared" ca="1" si="426"/>
        <v>30000</v>
      </c>
      <c r="CO229" s="23">
        <f t="shared" ca="1" si="433"/>
        <v>8400</v>
      </c>
      <c r="CP229" s="23">
        <f t="shared" ca="1" si="434"/>
        <v>4200</v>
      </c>
      <c r="CQ229" s="23">
        <f t="shared" ca="1" si="439"/>
        <v>27000</v>
      </c>
      <c r="CR229" s="23">
        <f t="shared" ca="1" si="440"/>
        <v>13500</v>
      </c>
      <c r="CS229" s="23">
        <f t="shared" ca="1" si="441"/>
        <v>15600</v>
      </c>
      <c r="CT229" s="23">
        <f t="shared" ca="1" si="442"/>
        <v>7800</v>
      </c>
      <c r="CU229" s="23">
        <f t="shared" ca="1" si="447"/>
        <v>42000</v>
      </c>
      <c r="CV229" s="23">
        <f t="shared" ca="1" si="448"/>
        <v>21000</v>
      </c>
      <c r="CW229" s="23">
        <f t="shared" ca="1" si="360"/>
        <v>63600</v>
      </c>
      <c r="CX229" s="23">
        <f t="shared" ca="1" si="361"/>
        <v>31800</v>
      </c>
      <c r="CY229" s="23">
        <f t="shared" ca="1" si="449"/>
        <v>72000</v>
      </c>
      <c r="CZ229" s="23">
        <f t="shared" ca="1" si="450"/>
        <v>36000</v>
      </c>
      <c r="DA229" s="23">
        <f t="shared" ca="1" si="463"/>
        <v>99000</v>
      </c>
      <c r="DB229" s="23">
        <f t="shared" ca="1" si="464"/>
        <v>49500</v>
      </c>
      <c r="DC229" s="23"/>
      <c r="DD229" s="23"/>
      <c r="DE229" s="23">
        <f t="shared" ca="1" si="465"/>
        <v>240000</v>
      </c>
      <c r="DF229" s="23">
        <f t="shared" ca="1" si="466"/>
        <v>120000</v>
      </c>
      <c r="DG229" s="23">
        <f t="shared" ca="1" si="471"/>
        <v>120000</v>
      </c>
      <c r="DH229" s="23">
        <f t="shared" ca="1" si="472"/>
        <v>60000</v>
      </c>
      <c r="DI229" s="23">
        <f t="shared" ref="DI229:DI280" ca="1" si="481">$DI$7*$J$2*$J$5*$AB229</f>
        <v>127200</v>
      </c>
      <c r="DJ229" s="23">
        <f t="shared" ref="DJ229:DJ280" ca="1" si="482">$DI$7*$J$3*$J$5*$AC229</f>
        <v>63600</v>
      </c>
      <c r="DK229" s="23">
        <f t="shared" ca="1" si="364"/>
        <v>63600</v>
      </c>
      <c r="DL229" s="23">
        <f t="shared" ca="1" si="365"/>
        <v>31800</v>
      </c>
      <c r="DM229" s="23">
        <f t="shared" ca="1" si="368"/>
        <v>150000</v>
      </c>
      <c r="DN229" s="23">
        <f t="shared" ca="1" si="369"/>
        <v>75000</v>
      </c>
      <c r="DO229" s="23">
        <f t="shared" ca="1" si="370"/>
        <v>66000</v>
      </c>
      <c r="DP229" s="23">
        <f t="shared" ca="1" si="371"/>
        <v>33000</v>
      </c>
      <c r="DQ229" s="23">
        <f t="shared" ca="1" si="384"/>
        <v>129600</v>
      </c>
      <c r="DR229" s="23">
        <f t="shared" ca="1" si="385"/>
        <v>64800</v>
      </c>
      <c r="DS229" s="228">
        <f t="shared" ca="1" si="416"/>
        <v>610200</v>
      </c>
      <c r="DT229" s="93">
        <f t="shared" ca="1" si="417"/>
        <v>1450800</v>
      </c>
      <c r="DU229" s="228">
        <f t="shared" ca="1" si="418"/>
        <v>2117700</v>
      </c>
      <c r="DZ229" s="23">
        <f t="shared" ca="1" si="443"/>
        <v>60000</v>
      </c>
      <c r="EA229" s="23">
        <f t="shared" ca="1" si="444"/>
        <v>30000</v>
      </c>
      <c r="EB229" s="23">
        <f t="shared" ca="1" si="451"/>
        <v>26400</v>
      </c>
      <c r="EC229" s="23">
        <f t="shared" ca="1" si="452"/>
        <v>13200</v>
      </c>
      <c r="ED229" s="23">
        <f t="shared" ca="1" si="473"/>
        <v>120000</v>
      </c>
      <c r="EE229" s="23">
        <f t="shared" ca="1" si="474"/>
        <v>60000</v>
      </c>
      <c r="EF229" s="23">
        <f t="shared" ca="1" si="376"/>
        <v>168000</v>
      </c>
      <c r="EG229" s="23">
        <f t="shared" ca="1" si="377"/>
        <v>84000</v>
      </c>
      <c r="EH229" s="23">
        <f t="shared" ref="EH229:EH281" ca="1" si="483">$EH$7*$J$2*$J$5*$AB229</f>
        <v>60000</v>
      </c>
      <c r="EI229" s="23">
        <f t="shared" ref="EI229:EI281" ca="1" si="484">$EH$7*$J$3*$J$5*$AC229</f>
        <v>30000</v>
      </c>
      <c r="EJ229" s="23">
        <f t="shared" ca="1" si="372"/>
        <v>60000</v>
      </c>
      <c r="EK229" s="23">
        <f t="shared" ca="1" si="373"/>
        <v>30000</v>
      </c>
      <c r="EL229" s="23">
        <f t="shared" ca="1" si="382"/>
        <v>120000</v>
      </c>
      <c r="EM229" s="23">
        <f t="shared" ca="1" si="383"/>
        <v>60000</v>
      </c>
      <c r="EN229" s="228">
        <f t="shared" ca="1" si="402"/>
        <v>39600</v>
      </c>
      <c r="EO229" s="93">
        <f t="shared" ca="1" si="403"/>
        <v>489600</v>
      </c>
      <c r="EP229" s="93">
        <f t="shared" ca="1" si="404"/>
        <v>921600</v>
      </c>
    </row>
    <row r="230" spans="1:146" x14ac:dyDescent="0.2">
      <c r="A230" s="172">
        <f ca="1">VLOOKUP($D230,Curves!$A$2:$I$1700,9)</f>
        <v>6.3339442572386995E-2</v>
      </c>
      <c r="B230" s="86">
        <f t="shared" ca="1" si="387"/>
        <v>0.31620433718789798</v>
      </c>
      <c r="C230" s="86">
        <f t="shared" si="388"/>
        <v>31</v>
      </c>
      <c r="D230" s="139">
        <v>43647</v>
      </c>
      <c r="E230" s="173">
        <f ca="1">VLOOKUP($D230,Curves!$A$2:$H$1700,2)*$B230</f>
        <v>1.5999939461707637</v>
      </c>
      <c r="F230" s="172">
        <f ca="1">VLOOKUP($D230,Curves!$A$2:$H$1700,3)*$B230</f>
        <v>0.11936713728843149</v>
      </c>
      <c r="G230" s="172">
        <f ca="1">VLOOKUP($D230,Curves!$A$2:$H$1700,7)*$B230</f>
        <v>0</v>
      </c>
      <c r="H230" s="172">
        <f ca="1">VLOOKUP($D230,Curves!$A$2:$H$1700,5)*$B230</f>
        <v>0</v>
      </c>
      <c r="I230" s="172">
        <f ca="1">VLOOKUP($D230,Curves!$A$2:$H$1700,4)*$B230</f>
        <v>0</v>
      </c>
      <c r="J230" s="174">
        <f ca="1">VLOOKUP($D230,Curves!$A$2:$H$1700,8)*$B230</f>
        <v>0</v>
      </c>
      <c r="K230" s="172">
        <f t="shared" ca="1" si="389"/>
        <v>13.999954596280729</v>
      </c>
      <c r="L230" s="140">
        <f ca="1">VLOOKUP($D230,Curves!$N$2:$T$2600,2)*$B230</f>
        <v>19.235690064585118</v>
      </c>
      <c r="M230" s="141">
        <f ca="1">VLOOKUP($D230,Curves!$N$2:$T$2600,3)*$B230</f>
        <v>9.6178450322925588</v>
      </c>
      <c r="N230" s="181">
        <f t="shared" ca="1" si="390"/>
        <v>1</v>
      </c>
      <c r="O230" s="182">
        <f t="shared" ca="1" si="391"/>
        <v>0</v>
      </c>
      <c r="P230" s="173">
        <f t="shared" ca="1" si="386"/>
        <v>13.999954596280729</v>
      </c>
      <c r="Q230" s="140">
        <f ca="1">VLOOKUP($D230,Curves!$N$2:$T$2600,4)*$B230</f>
        <v>19.235690064585118</v>
      </c>
      <c r="R230" s="141">
        <f ca="1">VLOOKUP($D230,Curves!$N$2:$T$2600,5)*$B230</f>
        <v>9.6178450322925588</v>
      </c>
      <c r="S230" s="181">
        <f t="shared" ca="1" si="392"/>
        <v>1</v>
      </c>
      <c r="T230" s="182">
        <f t="shared" ca="1" si="393"/>
        <v>0</v>
      </c>
      <c r="U230" s="151">
        <f t="shared" ca="1" si="394"/>
        <v>13.999954596280729</v>
      </c>
      <c r="V230" s="151">
        <f t="shared" ca="1" si="395"/>
        <v>13.999954596280729</v>
      </c>
      <c r="W230" s="151">
        <f t="shared" ca="1" si="396"/>
        <v>13.999954596280729</v>
      </c>
      <c r="X230" s="343">
        <f ca="1">VLOOKUP($D230,[2]CurveFetch!$D$8:$S$13000,16,0)*$B230</f>
        <v>19.235690064585118</v>
      </c>
      <c r="Y230" s="141">
        <f ca="1">VLOOKUP($D230,Curves!$N$2:$T$2600,7)*$B230</f>
        <v>9.6178450322925588</v>
      </c>
      <c r="Z230" s="200">
        <f t="shared" ca="1" si="397"/>
        <v>1</v>
      </c>
      <c r="AA230" s="181">
        <f t="shared" ca="1" si="398"/>
        <v>0</v>
      </c>
      <c r="AB230" s="181">
        <f t="shared" ca="1" si="399"/>
        <v>1</v>
      </c>
      <c r="AC230" s="181">
        <f t="shared" ca="1" si="399"/>
        <v>1</v>
      </c>
      <c r="AD230" s="181">
        <f t="shared" ca="1" si="400"/>
        <v>1</v>
      </c>
      <c r="AE230" s="182">
        <f t="shared" ca="1" si="401"/>
        <v>0</v>
      </c>
      <c r="AF230" s="23">
        <f t="shared" ca="1" si="427"/>
        <v>5880</v>
      </c>
      <c r="AG230" s="23">
        <f t="shared" ca="1" si="428"/>
        <v>0</v>
      </c>
      <c r="AH230" s="23">
        <f t="shared" ca="1" si="445"/>
        <v>48000</v>
      </c>
      <c r="AI230" s="23">
        <f t="shared" ca="1" si="446"/>
        <v>0</v>
      </c>
      <c r="AJ230" s="23">
        <f t="shared" ca="1" si="457"/>
        <v>54000</v>
      </c>
      <c r="AK230" s="23">
        <f t="shared" ca="1" si="458"/>
        <v>0</v>
      </c>
      <c r="AL230" s="23">
        <f t="shared" ca="1" si="467"/>
        <v>60000</v>
      </c>
      <c r="AM230" s="23">
        <f t="shared" ca="1" si="468"/>
        <v>0</v>
      </c>
      <c r="AN230" s="23">
        <f t="shared" ca="1" si="475"/>
        <v>60000</v>
      </c>
      <c r="AO230" s="23">
        <f t="shared" ca="1" si="476"/>
        <v>0</v>
      </c>
      <c r="AP230" s="23">
        <f t="shared" ca="1" si="469"/>
        <v>86400</v>
      </c>
      <c r="AQ230" s="23">
        <f t="shared" ca="1" si="470"/>
        <v>0</v>
      </c>
      <c r="AR230" s="23">
        <f t="shared" ca="1" si="479"/>
        <v>61200</v>
      </c>
      <c r="AS230" s="23">
        <f t="shared" ca="1" si="480"/>
        <v>0</v>
      </c>
      <c r="AT230" s="23">
        <f t="shared" ca="1" si="374"/>
        <v>132000</v>
      </c>
      <c r="AU230" s="23">
        <f t="shared" ca="1" si="375"/>
        <v>0</v>
      </c>
      <c r="AV230" s="228">
        <f t="shared" ca="1" si="405"/>
        <v>152280</v>
      </c>
      <c r="AW230" s="26">
        <f t="shared" ca="1" si="406"/>
        <v>447480</v>
      </c>
      <c r="AX230" s="228">
        <f t="shared" ca="1" si="407"/>
        <v>507480</v>
      </c>
      <c r="AY230" s="23">
        <f t="shared" ca="1" si="421"/>
        <v>62400</v>
      </c>
      <c r="AZ230" s="23">
        <f t="shared" ca="1" si="422"/>
        <v>0</v>
      </c>
      <c r="BA230" s="23">
        <f t="shared" ca="1" si="429"/>
        <v>60000</v>
      </c>
      <c r="BB230" s="23">
        <f t="shared" ca="1" si="430"/>
        <v>0</v>
      </c>
      <c r="BC230" s="23">
        <f t="shared" ca="1" si="423"/>
        <v>10560</v>
      </c>
      <c r="BD230" s="23">
        <f t="shared" ca="1" si="424"/>
        <v>0</v>
      </c>
      <c r="BE230" s="23">
        <f t="shared" ca="1" si="431"/>
        <v>6120</v>
      </c>
      <c r="BF230" s="23">
        <f t="shared" ca="1" si="432"/>
        <v>0</v>
      </c>
      <c r="BG230" s="23">
        <f t="shared" ca="1" si="437"/>
        <v>20400</v>
      </c>
      <c r="BH230" s="23">
        <f t="shared" ca="1" si="438"/>
        <v>0</v>
      </c>
      <c r="BI230" s="23">
        <f t="shared" ca="1" si="453"/>
        <v>105600</v>
      </c>
      <c r="BJ230" s="23">
        <f t="shared" ca="1" si="454"/>
        <v>0</v>
      </c>
      <c r="BK230" s="23">
        <f t="shared" ca="1" si="455"/>
        <v>127200</v>
      </c>
      <c r="BL230" s="23">
        <f t="shared" ca="1" si="456"/>
        <v>0</v>
      </c>
      <c r="BM230" s="23">
        <f t="shared" ca="1" si="459"/>
        <v>60000</v>
      </c>
      <c r="BN230" s="23">
        <f t="shared" ca="1" si="460"/>
        <v>0</v>
      </c>
      <c r="BO230" s="23">
        <f t="shared" ca="1" si="477"/>
        <v>63600</v>
      </c>
      <c r="BP230" s="23">
        <f t="shared" ca="1" si="478"/>
        <v>0</v>
      </c>
      <c r="BQ230" s="23">
        <f t="shared" ca="1" si="362"/>
        <v>62400</v>
      </c>
      <c r="BR230" s="23">
        <f t="shared" ca="1" si="363"/>
        <v>0</v>
      </c>
      <c r="BS230" s="23">
        <f t="shared" ca="1" si="378"/>
        <v>132000</v>
      </c>
      <c r="BT230" s="23">
        <f t="shared" ca="1" si="379"/>
        <v>0</v>
      </c>
      <c r="BU230" s="23">
        <f t="shared" ca="1" si="380"/>
        <v>120000</v>
      </c>
      <c r="BV230" s="23">
        <f t="shared" ca="1" si="381"/>
        <v>0</v>
      </c>
      <c r="BW230" s="389">
        <f t="shared" ca="1" si="408"/>
        <v>371880</v>
      </c>
      <c r="BX230" s="224">
        <f t="shared" ca="1" si="409"/>
        <v>623880</v>
      </c>
      <c r="BY230" s="93">
        <f t="shared" ca="1" si="410"/>
        <v>830280</v>
      </c>
      <c r="BZ230" s="23">
        <f t="shared" ca="1" si="435"/>
        <v>125760</v>
      </c>
      <c r="CA230" s="23">
        <f t="shared" ca="1" si="436"/>
        <v>0</v>
      </c>
      <c r="CB230" s="23">
        <f t="shared" ca="1" si="461"/>
        <v>115200</v>
      </c>
      <c r="CC230" s="23">
        <f t="shared" ca="1" si="462"/>
        <v>0</v>
      </c>
      <c r="CD230" s="23">
        <f t="shared" ca="1" si="366"/>
        <v>120000</v>
      </c>
      <c r="CE230" s="23">
        <f t="shared" ca="1" si="367"/>
        <v>0</v>
      </c>
      <c r="CF230" s="228">
        <f t="shared" ca="1" si="411"/>
        <v>125760</v>
      </c>
      <c r="CG230" s="224">
        <f t="shared" ca="1" si="412"/>
        <v>240960</v>
      </c>
      <c r="CH230" s="228">
        <f t="shared" ca="1" si="413"/>
        <v>360960</v>
      </c>
      <c r="CI230" s="23">
        <f t="shared" ca="1" si="414"/>
        <v>65400</v>
      </c>
      <c r="CJ230" s="23">
        <f t="shared" ca="1" si="415"/>
        <v>32700</v>
      </c>
      <c r="CK230" s="23">
        <f t="shared" ca="1" si="419"/>
        <v>62400</v>
      </c>
      <c r="CL230" s="23">
        <f t="shared" ca="1" si="420"/>
        <v>31200</v>
      </c>
      <c r="CM230" s="23">
        <f t="shared" ca="1" si="425"/>
        <v>60000</v>
      </c>
      <c r="CN230" s="23">
        <f t="shared" ca="1" si="426"/>
        <v>30000</v>
      </c>
      <c r="CO230" s="23">
        <f t="shared" ca="1" si="433"/>
        <v>8400</v>
      </c>
      <c r="CP230" s="23">
        <f t="shared" ca="1" si="434"/>
        <v>4200</v>
      </c>
      <c r="CQ230" s="23">
        <f t="shared" ca="1" si="439"/>
        <v>27000</v>
      </c>
      <c r="CR230" s="23">
        <f t="shared" ca="1" si="440"/>
        <v>13500</v>
      </c>
      <c r="CS230" s="23">
        <f t="shared" ca="1" si="441"/>
        <v>15600</v>
      </c>
      <c r="CT230" s="23">
        <f t="shared" ca="1" si="442"/>
        <v>7800</v>
      </c>
      <c r="CU230" s="23">
        <f t="shared" ca="1" si="447"/>
        <v>42000</v>
      </c>
      <c r="CV230" s="23">
        <f t="shared" ca="1" si="448"/>
        <v>21000</v>
      </c>
      <c r="CW230" s="23">
        <f t="shared" ca="1" si="360"/>
        <v>63600</v>
      </c>
      <c r="CX230" s="23">
        <f t="shared" ca="1" si="361"/>
        <v>31800</v>
      </c>
      <c r="CY230" s="23">
        <f t="shared" ca="1" si="449"/>
        <v>72000</v>
      </c>
      <c r="CZ230" s="23">
        <f t="shared" ca="1" si="450"/>
        <v>36000</v>
      </c>
      <c r="DA230" s="23">
        <f t="shared" ca="1" si="463"/>
        <v>99000</v>
      </c>
      <c r="DB230" s="23">
        <f t="shared" ca="1" si="464"/>
        <v>49500</v>
      </c>
      <c r="DC230" s="23"/>
      <c r="DD230" s="23"/>
      <c r="DE230" s="23">
        <f t="shared" ca="1" si="465"/>
        <v>240000</v>
      </c>
      <c r="DF230" s="23">
        <f t="shared" ca="1" si="466"/>
        <v>120000</v>
      </c>
      <c r="DG230" s="23">
        <f t="shared" ca="1" si="471"/>
        <v>120000</v>
      </c>
      <c r="DH230" s="23">
        <f t="shared" ca="1" si="472"/>
        <v>60000</v>
      </c>
      <c r="DI230" s="23">
        <f t="shared" ca="1" si="481"/>
        <v>127200</v>
      </c>
      <c r="DJ230" s="23">
        <f t="shared" ca="1" si="482"/>
        <v>63600</v>
      </c>
      <c r="DK230" s="23">
        <f t="shared" ca="1" si="364"/>
        <v>63600</v>
      </c>
      <c r="DL230" s="23">
        <f t="shared" ca="1" si="365"/>
        <v>31800</v>
      </c>
      <c r="DM230" s="23">
        <f t="shared" ca="1" si="368"/>
        <v>150000</v>
      </c>
      <c r="DN230" s="23">
        <f t="shared" ca="1" si="369"/>
        <v>75000</v>
      </c>
      <c r="DO230" s="23">
        <f t="shared" ca="1" si="370"/>
        <v>66000</v>
      </c>
      <c r="DP230" s="23">
        <f t="shared" ca="1" si="371"/>
        <v>33000</v>
      </c>
      <c r="DQ230" s="23">
        <f t="shared" ca="1" si="384"/>
        <v>129600</v>
      </c>
      <c r="DR230" s="23">
        <f t="shared" ca="1" si="385"/>
        <v>64800</v>
      </c>
      <c r="DS230" s="228">
        <f t="shared" ca="1" si="416"/>
        <v>610200</v>
      </c>
      <c r="DT230" s="93">
        <f t="shared" ca="1" si="417"/>
        <v>1450800</v>
      </c>
      <c r="DU230" s="228">
        <f t="shared" ca="1" si="418"/>
        <v>2117700</v>
      </c>
      <c r="DZ230" s="23">
        <f t="shared" ca="1" si="443"/>
        <v>60000</v>
      </c>
      <c r="EA230" s="23">
        <f t="shared" ca="1" si="444"/>
        <v>30000</v>
      </c>
      <c r="EB230" s="23">
        <f t="shared" ca="1" si="451"/>
        <v>26400</v>
      </c>
      <c r="EC230" s="23">
        <f t="shared" ca="1" si="452"/>
        <v>13200</v>
      </c>
      <c r="ED230" s="23">
        <f t="shared" ca="1" si="473"/>
        <v>120000</v>
      </c>
      <c r="EE230" s="23">
        <f t="shared" ca="1" si="474"/>
        <v>60000</v>
      </c>
      <c r="EF230" s="23">
        <f t="shared" ca="1" si="376"/>
        <v>168000</v>
      </c>
      <c r="EG230" s="23">
        <f t="shared" ca="1" si="377"/>
        <v>84000</v>
      </c>
      <c r="EH230" s="23">
        <f t="shared" ca="1" si="483"/>
        <v>60000</v>
      </c>
      <c r="EI230" s="23">
        <f t="shared" ca="1" si="484"/>
        <v>30000</v>
      </c>
      <c r="EJ230" s="23">
        <f t="shared" ca="1" si="372"/>
        <v>60000</v>
      </c>
      <c r="EK230" s="23">
        <f t="shared" ca="1" si="373"/>
        <v>30000</v>
      </c>
      <c r="EL230" s="23">
        <f t="shared" ca="1" si="382"/>
        <v>120000</v>
      </c>
      <c r="EM230" s="23">
        <f t="shared" ca="1" si="383"/>
        <v>60000</v>
      </c>
      <c r="EN230" s="228">
        <f t="shared" ca="1" si="402"/>
        <v>39600</v>
      </c>
      <c r="EO230" s="93">
        <f t="shared" ca="1" si="403"/>
        <v>489600</v>
      </c>
      <c r="EP230" s="93">
        <f t="shared" ca="1" si="404"/>
        <v>921600</v>
      </c>
    </row>
    <row r="231" spans="1:146" x14ac:dyDescent="0.2">
      <c r="A231" s="172">
        <f ca="1">VLOOKUP($D231,Curves!$A$2:$I$1700,9)</f>
        <v>6.3366097362653001E-2</v>
      </c>
      <c r="B231" s="86">
        <f t="shared" ca="1" si="387"/>
        <v>0.31438455731950327</v>
      </c>
      <c r="C231" s="86">
        <f t="shared" si="388"/>
        <v>31</v>
      </c>
      <c r="D231" s="139">
        <v>43678</v>
      </c>
      <c r="E231" s="173">
        <f ca="1">VLOOKUP($D231,Curves!$A$2:$H$1700,2)*$B231</f>
        <v>1.5970735511830767</v>
      </c>
      <c r="F231" s="172">
        <f ca="1">VLOOKUP($D231,Curves!$A$2:$H$1700,3)*$B231</f>
        <v>0.11868017038811249</v>
      </c>
      <c r="G231" s="172">
        <f ca="1">VLOOKUP($D231,Curves!$A$2:$H$1700,7)*$B231</f>
        <v>0</v>
      </c>
      <c r="H231" s="172">
        <f ca="1">VLOOKUP($D231,Curves!$A$2:$H$1700,5)*$B231</f>
        <v>0</v>
      </c>
      <c r="I231" s="172">
        <f ca="1">VLOOKUP($D231,Curves!$A$2:$H$1700,4)*$B231</f>
        <v>0</v>
      </c>
      <c r="J231" s="174">
        <f ca="1">VLOOKUP($D231,Curves!$A$2:$H$1700,8)*$B231</f>
        <v>0</v>
      </c>
      <c r="K231" s="172">
        <f t="shared" ca="1" si="389"/>
        <v>13.978051633873076</v>
      </c>
      <c r="L231" s="140">
        <f ca="1">VLOOKUP($D231,Curves!$N$2:$T$2600,2)*$B231</f>
        <v>22.268832787068106</v>
      </c>
      <c r="M231" s="141">
        <f ca="1">VLOOKUP($D231,Curves!$N$2:$T$2600,3)*$B231</f>
        <v>11.134416393534053</v>
      </c>
      <c r="N231" s="181">
        <f t="shared" ca="1" si="390"/>
        <v>1</v>
      </c>
      <c r="O231" s="182">
        <f t="shared" ca="1" si="391"/>
        <v>0</v>
      </c>
      <c r="P231" s="173">
        <f t="shared" ca="1" si="386"/>
        <v>13.978051633873076</v>
      </c>
      <c r="Q231" s="140">
        <f ca="1">VLOOKUP($D231,Curves!$N$2:$T$2600,4)*$B231</f>
        <v>22.268832787068106</v>
      </c>
      <c r="R231" s="141">
        <f ca="1">VLOOKUP($D231,Curves!$N$2:$T$2600,5)*$B231</f>
        <v>11.134416393534053</v>
      </c>
      <c r="S231" s="181">
        <f t="shared" ca="1" si="392"/>
        <v>1</v>
      </c>
      <c r="T231" s="182">
        <f t="shared" ca="1" si="393"/>
        <v>0</v>
      </c>
      <c r="U231" s="151">
        <f t="shared" ca="1" si="394"/>
        <v>13.978051633873076</v>
      </c>
      <c r="V231" s="151">
        <f t="shared" ca="1" si="395"/>
        <v>13.978051633873076</v>
      </c>
      <c r="W231" s="151">
        <f t="shared" ca="1" si="396"/>
        <v>13.978051633873076</v>
      </c>
      <c r="X231" s="343">
        <f ca="1">VLOOKUP($D231,[2]CurveFetch!$D$8:$S$13000,16,0)*$B231</f>
        <v>22.268832787068106</v>
      </c>
      <c r="Y231" s="141">
        <f ca="1">VLOOKUP($D231,Curves!$N$2:$T$2600,7)*$B231</f>
        <v>11.134416393534053</v>
      </c>
      <c r="Z231" s="200">
        <f t="shared" ca="1" si="397"/>
        <v>1</v>
      </c>
      <c r="AA231" s="181">
        <f t="shared" ca="1" si="398"/>
        <v>0</v>
      </c>
      <c r="AB231" s="181">
        <f t="shared" ref="AB231:AC262" ca="1" si="485">IF($V231&lt;$X231,1,0)</f>
        <v>1</v>
      </c>
      <c r="AC231" s="181">
        <f t="shared" ca="1" si="485"/>
        <v>1</v>
      </c>
      <c r="AD231" s="181">
        <f t="shared" ca="1" si="400"/>
        <v>1</v>
      </c>
      <c r="AE231" s="182">
        <f t="shared" ca="1" si="401"/>
        <v>0</v>
      </c>
      <c r="AF231" s="23">
        <f t="shared" ca="1" si="427"/>
        <v>5880</v>
      </c>
      <c r="AG231" s="23">
        <f t="shared" ca="1" si="428"/>
        <v>0</v>
      </c>
      <c r="AH231" s="23">
        <f t="shared" ca="1" si="445"/>
        <v>48000</v>
      </c>
      <c r="AI231" s="23">
        <f t="shared" ca="1" si="446"/>
        <v>0</v>
      </c>
      <c r="AJ231" s="23">
        <f t="shared" ca="1" si="457"/>
        <v>54000</v>
      </c>
      <c r="AK231" s="23">
        <f t="shared" ca="1" si="458"/>
        <v>0</v>
      </c>
      <c r="AL231" s="23">
        <f t="shared" ca="1" si="467"/>
        <v>60000</v>
      </c>
      <c r="AM231" s="23">
        <f t="shared" ca="1" si="468"/>
        <v>0</v>
      </c>
      <c r="AN231" s="23">
        <f t="shared" ca="1" si="475"/>
        <v>60000</v>
      </c>
      <c r="AO231" s="23">
        <f t="shared" ca="1" si="476"/>
        <v>0</v>
      </c>
      <c r="AP231" s="23">
        <f t="shared" ca="1" si="469"/>
        <v>86400</v>
      </c>
      <c r="AQ231" s="23">
        <f t="shared" ca="1" si="470"/>
        <v>0</v>
      </c>
      <c r="AR231" s="23">
        <f t="shared" ca="1" si="479"/>
        <v>61200</v>
      </c>
      <c r="AS231" s="23">
        <f t="shared" ca="1" si="480"/>
        <v>0</v>
      </c>
      <c r="AT231" s="23">
        <f t="shared" ca="1" si="374"/>
        <v>132000</v>
      </c>
      <c r="AU231" s="23">
        <f t="shared" ca="1" si="375"/>
        <v>0</v>
      </c>
      <c r="AV231" s="228">
        <f t="shared" ca="1" si="405"/>
        <v>152280</v>
      </c>
      <c r="AW231" s="26">
        <f t="shared" ca="1" si="406"/>
        <v>447480</v>
      </c>
      <c r="AX231" s="228">
        <f t="shared" ca="1" si="407"/>
        <v>507480</v>
      </c>
      <c r="AY231" s="23">
        <f t="shared" ca="1" si="421"/>
        <v>62400</v>
      </c>
      <c r="AZ231" s="23">
        <f t="shared" ca="1" si="422"/>
        <v>0</v>
      </c>
      <c r="BA231" s="23">
        <f t="shared" ca="1" si="429"/>
        <v>60000</v>
      </c>
      <c r="BB231" s="23">
        <f t="shared" ca="1" si="430"/>
        <v>0</v>
      </c>
      <c r="BC231" s="23">
        <f t="shared" ca="1" si="423"/>
        <v>10560</v>
      </c>
      <c r="BD231" s="23">
        <f t="shared" ca="1" si="424"/>
        <v>0</v>
      </c>
      <c r="BE231" s="23">
        <f t="shared" ca="1" si="431"/>
        <v>6120</v>
      </c>
      <c r="BF231" s="23">
        <f t="shared" ca="1" si="432"/>
        <v>0</v>
      </c>
      <c r="BG231" s="23">
        <f t="shared" ca="1" si="437"/>
        <v>20400</v>
      </c>
      <c r="BH231" s="23">
        <f t="shared" ca="1" si="438"/>
        <v>0</v>
      </c>
      <c r="BI231" s="23">
        <f t="shared" ca="1" si="453"/>
        <v>105600</v>
      </c>
      <c r="BJ231" s="23">
        <f t="shared" ca="1" si="454"/>
        <v>0</v>
      </c>
      <c r="BK231" s="23">
        <f t="shared" ca="1" si="455"/>
        <v>127200</v>
      </c>
      <c r="BL231" s="23">
        <f t="shared" ca="1" si="456"/>
        <v>0</v>
      </c>
      <c r="BM231" s="23">
        <f t="shared" ca="1" si="459"/>
        <v>60000</v>
      </c>
      <c r="BN231" s="23">
        <f t="shared" ca="1" si="460"/>
        <v>0</v>
      </c>
      <c r="BO231" s="23">
        <f t="shared" ca="1" si="477"/>
        <v>63600</v>
      </c>
      <c r="BP231" s="23">
        <f t="shared" ca="1" si="478"/>
        <v>0</v>
      </c>
      <c r="BQ231" s="23">
        <f t="shared" ca="1" si="362"/>
        <v>62400</v>
      </c>
      <c r="BR231" s="23">
        <f t="shared" ca="1" si="363"/>
        <v>0</v>
      </c>
      <c r="BS231" s="23">
        <f t="shared" ca="1" si="378"/>
        <v>132000</v>
      </c>
      <c r="BT231" s="23">
        <f t="shared" ca="1" si="379"/>
        <v>0</v>
      </c>
      <c r="BU231" s="23">
        <f t="shared" ca="1" si="380"/>
        <v>120000</v>
      </c>
      <c r="BV231" s="23">
        <f t="shared" ca="1" si="381"/>
        <v>0</v>
      </c>
      <c r="BW231" s="389">
        <f t="shared" ca="1" si="408"/>
        <v>371880</v>
      </c>
      <c r="BX231" s="224">
        <f t="shared" ca="1" si="409"/>
        <v>623880</v>
      </c>
      <c r="BY231" s="93">
        <f t="shared" ca="1" si="410"/>
        <v>830280</v>
      </c>
      <c r="BZ231" s="23">
        <f t="shared" ca="1" si="435"/>
        <v>125760</v>
      </c>
      <c r="CA231" s="23">
        <f t="shared" ca="1" si="436"/>
        <v>0</v>
      </c>
      <c r="CB231" s="23">
        <f t="shared" ca="1" si="461"/>
        <v>115200</v>
      </c>
      <c r="CC231" s="23">
        <f t="shared" ca="1" si="462"/>
        <v>0</v>
      </c>
      <c r="CD231" s="23">
        <f t="shared" ca="1" si="366"/>
        <v>120000</v>
      </c>
      <c r="CE231" s="23">
        <f t="shared" ca="1" si="367"/>
        <v>0</v>
      </c>
      <c r="CF231" s="228">
        <f t="shared" ca="1" si="411"/>
        <v>125760</v>
      </c>
      <c r="CG231" s="224">
        <f t="shared" ca="1" si="412"/>
        <v>240960</v>
      </c>
      <c r="CH231" s="228">
        <f t="shared" ca="1" si="413"/>
        <v>360960</v>
      </c>
      <c r="CI231" s="23">
        <f t="shared" ca="1" si="414"/>
        <v>65400</v>
      </c>
      <c r="CJ231" s="23">
        <f t="shared" ca="1" si="415"/>
        <v>32700</v>
      </c>
      <c r="CK231" s="23">
        <f t="shared" ca="1" si="419"/>
        <v>62400</v>
      </c>
      <c r="CL231" s="23">
        <f t="shared" ca="1" si="420"/>
        <v>31200</v>
      </c>
      <c r="CM231" s="23">
        <f t="shared" ca="1" si="425"/>
        <v>60000</v>
      </c>
      <c r="CN231" s="23">
        <f t="shared" ca="1" si="426"/>
        <v>30000</v>
      </c>
      <c r="CO231" s="23">
        <f t="shared" ca="1" si="433"/>
        <v>8400</v>
      </c>
      <c r="CP231" s="23">
        <f t="shared" ca="1" si="434"/>
        <v>4200</v>
      </c>
      <c r="CQ231" s="23">
        <f t="shared" ca="1" si="439"/>
        <v>27000</v>
      </c>
      <c r="CR231" s="23">
        <f t="shared" ca="1" si="440"/>
        <v>13500</v>
      </c>
      <c r="CS231" s="23">
        <f t="shared" ca="1" si="441"/>
        <v>15600</v>
      </c>
      <c r="CT231" s="23">
        <f t="shared" ca="1" si="442"/>
        <v>7800</v>
      </c>
      <c r="CU231" s="23">
        <f t="shared" ca="1" si="447"/>
        <v>42000</v>
      </c>
      <c r="CV231" s="23">
        <f t="shared" ca="1" si="448"/>
        <v>21000</v>
      </c>
      <c r="CW231" s="23">
        <f t="shared" ref="CW231:CW294" ca="1" si="486">$CW$7*$J$2*$J$5*$AB231</f>
        <v>63600</v>
      </c>
      <c r="CX231" s="23">
        <f t="shared" ref="CX231:CX294" ca="1" si="487">$CW$7*$J$3*$J$5*$AC231</f>
        <v>31800</v>
      </c>
      <c r="CY231" s="23">
        <f t="shared" ca="1" si="449"/>
        <v>72000</v>
      </c>
      <c r="CZ231" s="23">
        <f t="shared" ca="1" si="450"/>
        <v>36000</v>
      </c>
      <c r="DA231" s="23">
        <f t="shared" ca="1" si="463"/>
        <v>99000</v>
      </c>
      <c r="DB231" s="23">
        <f t="shared" ca="1" si="464"/>
        <v>49500</v>
      </c>
      <c r="DC231" s="23"/>
      <c r="DD231" s="23"/>
      <c r="DE231" s="23">
        <f t="shared" ca="1" si="465"/>
        <v>240000</v>
      </c>
      <c r="DF231" s="23">
        <f t="shared" ca="1" si="466"/>
        <v>120000</v>
      </c>
      <c r="DG231" s="23">
        <f t="shared" ca="1" si="471"/>
        <v>120000</v>
      </c>
      <c r="DH231" s="23">
        <f t="shared" ca="1" si="472"/>
        <v>60000</v>
      </c>
      <c r="DI231" s="23">
        <f t="shared" ca="1" si="481"/>
        <v>127200</v>
      </c>
      <c r="DJ231" s="23">
        <f t="shared" ca="1" si="482"/>
        <v>63600</v>
      </c>
      <c r="DK231" s="23">
        <f t="shared" ca="1" si="364"/>
        <v>63600</v>
      </c>
      <c r="DL231" s="23">
        <f t="shared" ca="1" si="365"/>
        <v>31800</v>
      </c>
      <c r="DM231" s="23">
        <f t="shared" ca="1" si="368"/>
        <v>150000</v>
      </c>
      <c r="DN231" s="23">
        <f t="shared" ca="1" si="369"/>
        <v>75000</v>
      </c>
      <c r="DO231" s="23">
        <f t="shared" ca="1" si="370"/>
        <v>66000</v>
      </c>
      <c r="DP231" s="23">
        <f t="shared" ca="1" si="371"/>
        <v>33000</v>
      </c>
      <c r="DQ231" s="23">
        <f t="shared" ca="1" si="384"/>
        <v>129600</v>
      </c>
      <c r="DR231" s="23">
        <f t="shared" ca="1" si="385"/>
        <v>64800</v>
      </c>
      <c r="DS231" s="228">
        <f t="shared" ca="1" si="416"/>
        <v>610200</v>
      </c>
      <c r="DT231" s="93">
        <f t="shared" ca="1" si="417"/>
        <v>1450800</v>
      </c>
      <c r="DU231" s="228">
        <f t="shared" ca="1" si="418"/>
        <v>2117700</v>
      </c>
      <c r="DZ231" s="23">
        <f t="shared" ca="1" si="443"/>
        <v>60000</v>
      </c>
      <c r="EA231" s="23">
        <f t="shared" ca="1" si="444"/>
        <v>30000</v>
      </c>
      <c r="EB231" s="23">
        <f t="shared" ca="1" si="451"/>
        <v>26400</v>
      </c>
      <c r="EC231" s="23">
        <f t="shared" ca="1" si="452"/>
        <v>13200</v>
      </c>
      <c r="ED231" s="23">
        <f t="shared" ca="1" si="473"/>
        <v>120000</v>
      </c>
      <c r="EE231" s="23">
        <f t="shared" ca="1" si="474"/>
        <v>60000</v>
      </c>
      <c r="EF231" s="23">
        <f t="shared" ca="1" si="376"/>
        <v>168000</v>
      </c>
      <c r="EG231" s="23">
        <f t="shared" ca="1" si="377"/>
        <v>84000</v>
      </c>
      <c r="EH231" s="23">
        <f t="shared" ca="1" si="483"/>
        <v>60000</v>
      </c>
      <c r="EI231" s="23">
        <f t="shared" ca="1" si="484"/>
        <v>30000</v>
      </c>
      <c r="EJ231" s="23">
        <f t="shared" ca="1" si="372"/>
        <v>60000</v>
      </c>
      <c r="EK231" s="23">
        <f t="shared" ca="1" si="373"/>
        <v>30000</v>
      </c>
      <c r="EL231" s="23">
        <f t="shared" ca="1" si="382"/>
        <v>120000</v>
      </c>
      <c r="EM231" s="23">
        <f t="shared" ca="1" si="383"/>
        <v>60000</v>
      </c>
      <c r="EN231" s="228">
        <f t="shared" ca="1" si="402"/>
        <v>39600</v>
      </c>
      <c r="EO231" s="93">
        <f t="shared" ca="1" si="403"/>
        <v>489600</v>
      </c>
      <c r="EP231" s="93">
        <f t="shared" ca="1" si="404"/>
        <v>921600</v>
      </c>
    </row>
    <row r="232" spans="1:146" x14ac:dyDescent="0.2">
      <c r="A232" s="172">
        <f ca="1">VLOOKUP($D232,Curves!$A$2:$I$1700,9)</f>
        <v>6.3392752153154E-2</v>
      </c>
      <c r="B232" s="86">
        <f t="shared" ca="1" si="387"/>
        <v>0.31257388152410082</v>
      </c>
      <c r="C232" s="86">
        <f t="shared" si="388"/>
        <v>30</v>
      </c>
      <c r="D232" s="139">
        <v>43709</v>
      </c>
      <c r="E232" s="173">
        <f ca="1">VLOOKUP($D232,Curves!$A$2:$H$1700,2)*$B232</f>
        <v>1.5944393696544383</v>
      </c>
      <c r="F232" s="172">
        <f ca="1">VLOOKUP($D232,Curves!$A$2:$H$1700,3)*$B232</f>
        <v>0.11799664027534806</v>
      </c>
      <c r="G232" s="172">
        <f ca="1">VLOOKUP($D232,Curves!$A$2:$H$1700,7)*$B232</f>
        <v>0</v>
      </c>
      <c r="H232" s="172">
        <f ca="1">VLOOKUP($D232,Curves!$A$2:$H$1700,5)*$B232</f>
        <v>0</v>
      </c>
      <c r="I232" s="172">
        <f ca="1">VLOOKUP($D232,Curves!$A$2:$H$1700,4)*$B232</f>
        <v>0</v>
      </c>
      <c r="J232" s="174">
        <f ca="1">VLOOKUP($D232,Curves!$A$2:$H$1700,8)*$B232</f>
        <v>0</v>
      </c>
      <c r="K232" s="172">
        <f t="shared" ca="1" si="389"/>
        <v>13.958295272408288</v>
      </c>
      <c r="L232" s="140">
        <f ca="1">VLOOKUP($D232,Curves!$N$2:$T$2600,2)*$B232</f>
        <v>15.88909937690277</v>
      </c>
      <c r="M232" s="141">
        <f ca="1">VLOOKUP($D232,Curves!$N$2:$T$2600,3)*$B232</f>
        <v>7.9445496884513851</v>
      </c>
      <c r="N232" s="181">
        <f t="shared" ca="1" si="390"/>
        <v>1</v>
      </c>
      <c r="O232" s="182">
        <f t="shared" ca="1" si="391"/>
        <v>0</v>
      </c>
      <c r="P232" s="173">
        <f t="shared" ca="1" si="386"/>
        <v>13.958295272408288</v>
      </c>
      <c r="Q232" s="140">
        <f ca="1">VLOOKUP($D232,Curves!$N$2:$T$2600,4)*$B232</f>
        <v>15.88909937690277</v>
      </c>
      <c r="R232" s="141">
        <f ca="1">VLOOKUP($D232,Curves!$N$2:$T$2600,5)*$B232</f>
        <v>7.9445496884513851</v>
      </c>
      <c r="S232" s="181">
        <f t="shared" ca="1" si="392"/>
        <v>1</v>
      </c>
      <c r="T232" s="182">
        <f t="shared" ca="1" si="393"/>
        <v>0</v>
      </c>
      <c r="U232" s="151">
        <f t="shared" ca="1" si="394"/>
        <v>13.958295272408288</v>
      </c>
      <c r="V232" s="151">
        <f t="shared" ca="1" si="395"/>
        <v>13.958295272408288</v>
      </c>
      <c r="W232" s="151">
        <f t="shared" ca="1" si="396"/>
        <v>13.958295272408288</v>
      </c>
      <c r="X232" s="343">
        <f ca="1">VLOOKUP($D232,[2]CurveFetch!$D$8:$S$13000,16,0)*$B232</f>
        <v>15.88909937690277</v>
      </c>
      <c r="Y232" s="141">
        <f ca="1">VLOOKUP($D232,Curves!$N$2:$T$2600,7)*$B232</f>
        <v>7.9445496884513851</v>
      </c>
      <c r="Z232" s="200">
        <f t="shared" ca="1" si="397"/>
        <v>1</v>
      </c>
      <c r="AA232" s="181">
        <f t="shared" ca="1" si="398"/>
        <v>0</v>
      </c>
      <c r="AB232" s="181">
        <f t="shared" ca="1" si="485"/>
        <v>1</v>
      </c>
      <c r="AC232" s="181">
        <f t="shared" ca="1" si="485"/>
        <v>1</v>
      </c>
      <c r="AD232" s="181">
        <f t="shared" ca="1" si="400"/>
        <v>1</v>
      </c>
      <c r="AE232" s="182">
        <f t="shared" ca="1" si="401"/>
        <v>0</v>
      </c>
      <c r="AF232" s="23">
        <f t="shared" ca="1" si="427"/>
        <v>5880</v>
      </c>
      <c r="AG232" s="23">
        <f t="shared" ca="1" si="428"/>
        <v>0</v>
      </c>
      <c r="AH232" s="23">
        <f t="shared" ca="1" si="445"/>
        <v>48000</v>
      </c>
      <c r="AI232" s="23">
        <f t="shared" ca="1" si="446"/>
        <v>0</v>
      </c>
      <c r="AJ232" s="23">
        <f t="shared" ca="1" si="457"/>
        <v>54000</v>
      </c>
      <c r="AK232" s="23">
        <f t="shared" ca="1" si="458"/>
        <v>0</v>
      </c>
      <c r="AL232" s="23">
        <f t="shared" ca="1" si="467"/>
        <v>60000</v>
      </c>
      <c r="AM232" s="23">
        <f t="shared" ca="1" si="468"/>
        <v>0</v>
      </c>
      <c r="AN232" s="23">
        <f t="shared" ca="1" si="475"/>
        <v>60000</v>
      </c>
      <c r="AO232" s="23">
        <f t="shared" ca="1" si="476"/>
        <v>0</v>
      </c>
      <c r="AP232" s="23">
        <f t="shared" ca="1" si="469"/>
        <v>86400</v>
      </c>
      <c r="AQ232" s="23">
        <f t="shared" ca="1" si="470"/>
        <v>0</v>
      </c>
      <c r="AR232" s="23">
        <f t="shared" ca="1" si="479"/>
        <v>61200</v>
      </c>
      <c r="AS232" s="23">
        <f t="shared" ca="1" si="480"/>
        <v>0</v>
      </c>
      <c r="AT232" s="23">
        <f t="shared" ca="1" si="374"/>
        <v>132000</v>
      </c>
      <c r="AU232" s="23">
        <f t="shared" ca="1" si="375"/>
        <v>0</v>
      </c>
      <c r="AV232" s="228">
        <f t="shared" ca="1" si="405"/>
        <v>152280</v>
      </c>
      <c r="AW232" s="26">
        <f t="shared" ca="1" si="406"/>
        <v>447480</v>
      </c>
      <c r="AX232" s="228">
        <f t="shared" ca="1" si="407"/>
        <v>507480</v>
      </c>
      <c r="AY232" s="23">
        <f t="shared" ca="1" si="421"/>
        <v>62400</v>
      </c>
      <c r="AZ232" s="23">
        <f t="shared" ca="1" si="422"/>
        <v>0</v>
      </c>
      <c r="BA232" s="23">
        <f t="shared" ca="1" si="429"/>
        <v>60000</v>
      </c>
      <c r="BB232" s="23">
        <f t="shared" ca="1" si="430"/>
        <v>0</v>
      </c>
      <c r="BC232" s="23">
        <f t="shared" ca="1" si="423"/>
        <v>10560</v>
      </c>
      <c r="BD232" s="23">
        <f t="shared" ca="1" si="424"/>
        <v>0</v>
      </c>
      <c r="BE232" s="23">
        <f t="shared" ca="1" si="431"/>
        <v>6120</v>
      </c>
      <c r="BF232" s="23">
        <f t="shared" ca="1" si="432"/>
        <v>0</v>
      </c>
      <c r="BG232" s="23">
        <f t="shared" ca="1" si="437"/>
        <v>20400</v>
      </c>
      <c r="BH232" s="23">
        <f t="shared" ca="1" si="438"/>
        <v>0</v>
      </c>
      <c r="BI232" s="23">
        <f t="shared" ca="1" si="453"/>
        <v>105600</v>
      </c>
      <c r="BJ232" s="23">
        <f t="shared" ca="1" si="454"/>
        <v>0</v>
      </c>
      <c r="BK232" s="23">
        <f t="shared" ca="1" si="455"/>
        <v>127200</v>
      </c>
      <c r="BL232" s="23">
        <f t="shared" ca="1" si="456"/>
        <v>0</v>
      </c>
      <c r="BM232" s="23">
        <f t="shared" ca="1" si="459"/>
        <v>60000</v>
      </c>
      <c r="BN232" s="23">
        <f t="shared" ca="1" si="460"/>
        <v>0</v>
      </c>
      <c r="BO232" s="23">
        <f t="shared" ca="1" si="477"/>
        <v>63600</v>
      </c>
      <c r="BP232" s="23">
        <f t="shared" ca="1" si="478"/>
        <v>0</v>
      </c>
      <c r="BQ232" s="23">
        <f t="shared" ref="BQ232:BQ280" ca="1" si="488">$BQ$7*$J$2*$J$5*$S232</f>
        <v>62400</v>
      </c>
      <c r="BR232" s="23">
        <f t="shared" ref="BR232:BR280" ca="1" si="489">$BQ$7*$J$3*$J$5*$T232</f>
        <v>0</v>
      </c>
      <c r="BS232" s="23">
        <f t="shared" ca="1" si="378"/>
        <v>132000</v>
      </c>
      <c r="BT232" s="23">
        <f t="shared" ca="1" si="379"/>
        <v>0</v>
      </c>
      <c r="BU232" s="23">
        <f t="shared" ca="1" si="380"/>
        <v>120000</v>
      </c>
      <c r="BV232" s="23">
        <f t="shared" ca="1" si="381"/>
        <v>0</v>
      </c>
      <c r="BW232" s="389">
        <f t="shared" ca="1" si="408"/>
        <v>371880</v>
      </c>
      <c r="BX232" s="224">
        <f t="shared" ca="1" si="409"/>
        <v>623880</v>
      </c>
      <c r="BY232" s="93">
        <f t="shared" ca="1" si="410"/>
        <v>830280</v>
      </c>
      <c r="BZ232" s="23">
        <f t="shared" ca="1" si="435"/>
        <v>125760</v>
      </c>
      <c r="CA232" s="23">
        <f t="shared" ca="1" si="436"/>
        <v>0</v>
      </c>
      <c r="CB232" s="23">
        <f t="shared" ca="1" si="461"/>
        <v>115200</v>
      </c>
      <c r="CC232" s="23">
        <f t="shared" ca="1" si="462"/>
        <v>0</v>
      </c>
      <c r="CD232" s="23">
        <f t="shared" ca="1" si="366"/>
        <v>120000</v>
      </c>
      <c r="CE232" s="23">
        <f t="shared" ca="1" si="367"/>
        <v>0</v>
      </c>
      <c r="CF232" s="228">
        <f t="shared" ca="1" si="411"/>
        <v>125760</v>
      </c>
      <c r="CG232" s="224">
        <f t="shared" ca="1" si="412"/>
        <v>240960</v>
      </c>
      <c r="CH232" s="228">
        <f t="shared" ca="1" si="413"/>
        <v>360960</v>
      </c>
      <c r="CI232" s="23">
        <f t="shared" ca="1" si="414"/>
        <v>65400</v>
      </c>
      <c r="CJ232" s="23">
        <f t="shared" ca="1" si="415"/>
        <v>32700</v>
      </c>
      <c r="CK232" s="23">
        <f t="shared" ca="1" si="419"/>
        <v>62400</v>
      </c>
      <c r="CL232" s="23">
        <f t="shared" ca="1" si="420"/>
        <v>31200</v>
      </c>
      <c r="CM232" s="23">
        <f t="shared" ca="1" si="425"/>
        <v>60000</v>
      </c>
      <c r="CN232" s="23">
        <f t="shared" ca="1" si="426"/>
        <v>30000</v>
      </c>
      <c r="CO232" s="23">
        <f t="shared" ca="1" si="433"/>
        <v>8400</v>
      </c>
      <c r="CP232" s="23">
        <f t="shared" ca="1" si="434"/>
        <v>4200</v>
      </c>
      <c r="CQ232" s="23">
        <f t="shared" ca="1" si="439"/>
        <v>27000</v>
      </c>
      <c r="CR232" s="23">
        <f t="shared" ca="1" si="440"/>
        <v>13500</v>
      </c>
      <c r="CS232" s="23">
        <f t="shared" ca="1" si="441"/>
        <v>15600</v>
      </c>
      <c r="CT232" s="23">
        <f t="shared" ca="1" si="442"/>
        <v>7800</v>
      </c>
      <c r="CU232" s="23">
        <f t="shared" ca="1" si="447"/>
        <v>42000</v>
      </c>
      <c r="CV232" s="23">
        <f t="shared" ca="1" si="448"/>
        <v>21000</v>
      </c>
      <c r="CW232" s="23">
        <f t="shared" ca="1" si="486"/>
        <v>63600</v>
      </c>
      <c r="CX232" s="23">
        <f t="shared" ca="1" si="487"/>
        <v>31800</v>
      </c>
      <c r="CY232" s="23">
        <f t="shared" ca="1" si="449"/>
        <v>72000</v>
      </c>
      <c r="CZ232" s="23">
        <f t="shared" ca="1" si="450"/>
        <v>36000</v>
      </c>
      <c r="DA232" s="23">
        <f t="shared" ca="1" si="463"/>
        <v>99000</v>
      </c>
      <c r="DB232" s="23">
        <f t="shared" ca="1" si="464"/>
        <v>49500</v>
      </c>
      <c r="DC232" s="23"/>
      <c r="DD232" s="23"/>
      <c r="DE232" s="23">
        <f t="shared" ca="1" si="465"/>
        <v>240000</v>
      </c>
      <c r="DF232" s="23">
        <f t="shared" ca="1" si="466"/>
        <v>120000</v>
      </c>
      <c r="DG232" s="23">
        <f t="shared" ca="1" si="471"/>
        <v>120000</v>
      </c>
      <c r="DH232" s="23">
        <f t="shared" ca="1" si="472"/>
        <v>60000</v>
      </c>
      <c r="DI232" s="23">
        <f t="shared" ca="1" si="481"/>
        <v>127200</v>
      </c>
      <c r="DJ232" s="23">
        <f t="shared" ca="1" si="482"/>
        <v>63600</v>
      </c>
      <c r="DK232" s="23">
        <f t="shared" ca="1" si="364"/>
        <v>63600</v>
      </c>
      <c r="DL232" s="23">
        <f t="shared" ca="1" si="365"/>
        <v>31800</v>
      </c>
      <c r="DM232" s="23">
        <f t="shared" ca="1" si="368"/>
        <v>150000</v>
      </c>
      <c r="DN232" s="23">
        <f t="shared" ca="1" si="369"/>
        <v>75000</v>
      </c>
      <c r="DO232" s="23">
        <f t="shared" ca="1" si="370"/>
        <v>66000</v>
      </c>
      <c r="DP232" s="23">
        <f t="shared" ca="1" si="371"/>
        <v>33000</v>
      </c>
      <c r="DQ232" s="23">
        <f t="shared" ca="1" si="384"/>
        <v>129600</v>
      </c>
      <c r="DR232" s="23">
        <f t="shared" ca="1" si="385"/>
        <v>64800</v>
      </c>
      <c r="DS232" s="228">
        <f t="shared" ca="1" si="416"/>
        <v>610200</v>
      </c>
      <c r="DT232" s="93">
        <f t="shared" ca="1" si="417"/>
        <v>1450800</v>
      </c>
      <c r="DU232" s="228">
        <f t="shared" ca="1" si="418"/>
        <v>2117700</v>
      </c>
      <c r="DZ232" s="23">
        <f t="shared" ca="1" si="443"/>
        <v>60000</v>
      </c>
      <c r="EA232" s="23">
        <f t="shared" ca="1" si="444"/>
        <v>30000</v>
      </c>
      <c r="EB232" s="23">
        <f t="shared" ca="1" si="451"/>
        <v>26400</v>
      </c>
      <c r="EC232" s="23">
        <f t="shared" ca="1" si="452"/>
        <v>13200</v>
      </c>
      <c r="ED232" s="23">
        <f t="shared" ca="1" si="473"/>
        <v>120000</v>
      </c>
      <c r="EE232" s="23">
        <f t="shared" ca="1" si="474"/>
        <v>60000</v>
      </c>
      <c r="EF232" s="23">
        <f t="shared" ca="1" si="376"/>
        <v>168000</v>
      </c>
      <c r="EG232" s="23">
        <f t="shared" ca="1" si="377"/>
        <v>84000</v>
      </c>
      <c r="EH232" s="23">
        <f t="shared" ca="1" si="483"/>
        <v>60000</v>
      </c>
      <c r="EI232" s="23">
        <f t="shared" ca="1" si="484"/>
        <v>30000</v>
      </c>
      <c r="EJ232" s="23">
        <f t="shared" ca="1" si="372"/>
        <v>60000</v>
      </c>
      <c r="EK232" s="23">
        <f t="shared" ca="1" si="373"/>
        <v>30000</v>
      </c>
      <c r="EL232" s="23">
        <f t="shared" ca="1" si="382"/>
        <v>120000</v>
      </c>
      <c r="EM232" s="23">
        <f t="shared" ca="1" si="383"/>
        <v>60000</v>
      </c>
      <c r="EN232" s="228">
        <f t="shared" ca="1" si="402"/>
        <v>39600</v>
      </c>
      <c r="EO232" s="93">
        <f t="shared" ca="1" si="403"/>
        <v>489600</v>
      </c>
      <c r="EP232" s="93">
        <f t="shared" ca="1" si="404"/>
        <v>921600</v>
      </c>
    </row>
    <row r="233" spans="1:146" x14ac:dyDescent="0.2">
      <c r="A233" s="172">
        <f ca="1">VLOOKUP($D233,Curves!$A$2:$I$1700,9)</f>
        <v>6.3418547111928E-2</v>
      </c>
      <c r="B233" s="86">
        <f t="shared" ca="1" si="387"/>
        <v>0.31083024844683582</v>
      </c>
      <c r="C233" s="86">
        <f t="shared" si="388"/>
        <v>31</v>
      </c>
      <c r="D233" s="139">
        <v>43739</v>
      </c>
      <c r="E233" s="173">
        <f ca="1">VLOOKUP($D233,Curves!$A$2:$H$1700,2)*$B233</f>
        <v>1.5948700047807147</v>
      </c>
      <c r="F233" s="172">
        <f ca="1">VLOOKUP($D233,Curves!$A$2:$H$1700,3)*$B233</f>
        <v>0.11733841878868052</v>
      </c>
      <c r="G233" s="172">
        <f ca="1">VLOOKUP($D233,Curves!$A$2:$H$1700,7)*$B233</f>
        <v>0</v>
      </c>
      <c r="H233" s="172">
        <f ca="1">VLOOKUP($D233,Curves!$A$2:$H$1700,5)*$B233</f>
        <v>0</v>
      </c>
      <c r="I233" s="172">
        <f ca="1">VLOOKUP($D233,Curves!$A$2:$H$1700,4)*$B233</f>
        <v>0</v>
      </c>
      <c r="J233" s="174">
        <f ca="1">VLOOKUP($D233,Curves!$A$2:$H$1700,8)*$B233</f>
        <v>0</v>
      </c>
      <c r="K233" s="172">
        <f t="shared" ca="1" si="389"/>
        <v>13.96152503585536</v>
      </c>
      <c r="L233" s="140">
        <f ca="1">VLOOKUP($D233,Curves!$N$2:$T$2600,2)*$B233</f>
        <v>21.331316377136158</v>
      </c>
      <c r="M233" s="141">
        <f ca="1">VLOOKUP($D233,Curves!$N$2:$T$2600,3)*$B233</f>
        <v>10.665658188568079</v>
      </c>
      <c r="N233" s="181">
        <f t="shared" ca="1" si="390"/>
        <v>1</v>
      </c>
      <c r="O233" s="182">
        <f t="shared" ca="1" si="391"/>
        <v>0</v>
      </c>
      <c r="P233" s="173">
        <f t="shared" ca="1" si="386"/>
        <v>13.96152503585536</v>
      </c>
      <c r="Q233" s="140">
        <f ca="1">VLOOKUP($D233,Curves!$N$2:$T$2600,4)*$B233</f>
        <v>21.331316377136158</v>
      </c>
      <c r="R233" s="141">
        <f ca="1">VLOOKUP($D233,Curves!$N$2:$T$2600,5)*$B233</f>
        <v>10.665658188568079</v>
      </c>
      <c r="S233" s="181">
        <f t="shared" ca="1" si="392"/>
        <v>1</v>
      </c>
      <c r="T233" s="182">
        <f t="shared" ca="1" si="393"/>
        <v>0</v>
      </c>
      <c r="U233" s="151">
        <f t="shared" ca="1" si="394"/>
        <v>13.96152503585536</v>
      </c>
      <c r="V233" s="151">
        <f t="shared" ca="1" si="395"/>
        <v>13.96152503585536</v>
      </c>
      <c r="W233" s="151">
        <f t="shared" ca="1" si="396"/>
        <v>13.96152503585536</v>
      </c>
      <c r="X233" s="343">
        <f ca="1">VLOOKUP($D233,[2]CurveFetch!$D$8:$S$13000,16,0)*$B233</f>
        <v>21.331316377136158</v>
      </c>
      <c r="Y233" s="141">
        <f ca="1">VLOOKUP($D233,Curves!$N$2:$T$2600,7)*$B233</f>
        <v>10.665658188568079</v>
      </c>
      <c r="Z233" s="200">
        <f t="shared" ca="1" si="397"/>
        <v>1</v>
      </c>
      <c r="AA233" s="181">
        <f t="shared" ca="1" si="398"/>
        <v>0</v>
      </c>
      <c r="AB233" s="181">
        <f t="shared" ca="1" si="485"/>
        <v>1</v>
      </c>
      <c r="AC233" s="181">
        <f t="shared" ca="1" si="485"/>
        <v>1</v>
      </c>
      <c r="AD233" s="181">
        <f t="shared" ca="1" si="400"/>
        <v>1</v>
      </c>
      <c r="AE233" s="182">
        <f t="shared" ca="1" si="401"/>
        <v>0</v>
      </c>
      <c r="AF233" s="23">
        <f t="shared" ca="1" si="427"/>
        <v>5880</v>
      </c>
      <c r="AG233" s="23">
        <f t="shared" ca="1" si="428"/>
        <v>0</v>
      </c>
      <c r="AH233" s="23">
        <f t="shared" ca="1" si="445"/>
        <v>48000</v>
      </c>
      <c r="AI233" s="23">
        <f t="shared" ca="1" si="446"/>
        <v>0</v>
      </c>
      <c r="AJ233" s="23">
        <f t="shared" ca="1" si="457"/>
        <v>54000</v>
      </c>
      <c r="AK233" s="23">
        <f t="shared" ca="1" si="458"/>
        <v>0</v>
      </c>
      <c r="AL233" s="23">
        <f t="shared" ca="1" si="467"/>
        <v>60000</v>
      </c>
      <c r="AM233" s="23">
        <f t="shared" ca="1" si="468"/>
        <v>0</v>
      </c>
      <c r="AN233" s="23">
        <f t="shared" ca="1" si="475"/>
        <v>60000</v>
      </c>
      <c r="AO233" s="23">
        <f t="shared" ca="1" si="476"/>
        <v>0</v>
      </c>
      <c r="AP233" s="23">
        <f t="shared" ca="1" si="469"/>
        <v>86400</v>
      </c>
      <c r="AQ233" s="23">
        <f t="shared" ca="1" si="470"/>
        <v>0</v>
      </c>
      <c r="AR233" s="23">
        <f t="shared" ca="1" si="479"/>
        <v>61200</v>
      </c>
      <c r="AS233" s="23">
        <f t="shared" ca="1" si="480"/>
        <v>0</v>
      </c>
      <c r="AT233" s="23">
        <f t="shared" ca="1" si="374"/>
        <v>132000</v>
      </c>
      <c r="AU233" s="23">
        <f t="shared" ca="1" si="375"/>
        <v>0</v>
      </c>
      <c r="AV233" s="228">
        <f t="shared" ca="1" si="405"/>
        <v>152280</v>
      </c>
      <c r="AW233" s="26">
        <f t="shared" ca="1" si="406"/>
        <v>447480</v>
      </c>
      <c r="AX233" s="228">
        <f t="shared" ca="1" si="407"/>
        <v>507480</v>
      </c>
      <c r="AY233" s="23">
        <f t="shared" ca="1" si="421"/>
        <v>62400</v>
      </c>
      <c r="AZ233" s="23">
        <f t="shared" ca="1" si="422"/>
        <v>0</v>
      </c>
      <c r="BA233" s="23">
        <f t="shared" ca="1" si="429"/>
        <v>60000</v>
      </c>
      <c r="BB233" s="23">
        <f t="shared" ca="1" si="430"/>
        <v>0</v>
      </c>
      <c r="BC233" s="23">
        <f t="shared" ca="1" si="423"/>
        <v>10560</v>
      </c>
      <c r="BD233" s="23">
        <f t="shared" ca="1" si="424"/>
        <v>0</v>
      </c>
      <c r="BE233" s="23">
        <f t="shared" ca="1" si="431"/>
        <v>6120</v>
      </c>
      <c r="BF233" s="23">
        <f t="shared" ca="1" si="432"/>
        <v>0</v>
      </c>
      <c r="BG233" s="23">
        <f t="shared" ca="1" si="437"/>
        <v>20400</v>
      </c>
      <c r="BH233" s="23">
        <f t="shared" ca="1" si="438"/>
        <v>0</v>
      </c>
      <c r="BI233" s="23">
        <f t="shared" ca="1" si="453"/>
        <v>105600</v>
      </c>
      <c r="BJ233" s="23">
        <f t="shared" ca="1" si="454"/>
        <v>0</v>
      </c>
      <c r="BK233" s="23">
        <f t="shared" ca="1" si="455"/>
        <v>127200</v>
      </c>
      <c r="BL233" s="23">
        <f t="shared" ca="1" si="456"/>
        <v>0</v>
      </c>
      <c r="BM233" s="23">
        <f t="shared" ca="1" si="459"/>
        <v>60000</v>
      </c>
      <c r="BN233" s="23">
        <f t="shared" ca="1" si="460"/>
        <v>0</v>
      </c>
      <c r="BO233" s="23">
        <f t="shared" ca="1" si="477"/>
        <v>63600</v>
      </c>
      <c r="BP233" s="23">
        <f t="shared" ca="1" si="478"/>
        <v>0</v>
      </c>
      <c r="BQ233" s="23">
        <f t="shared" ca="1" si="488"/>
        <v>62400</v>
      </c>
      <c r="BR233" s="23">
        <f t="shared" ca="1" si="489"/>
        <v>0</v>
      </c>
      <c r="BS233" s="23">
        <f t="shared" ca="1" si="378"/>
        <v>132000</v>
      </c>
      <c r="BT233" s="23">
        <f t="shared" ca="1" si="379"/>
        <v>0</v>
      </c>
      <c r="BU233" s="23">
        <f t="shared" ca="1" si="380"/>
        <v>120000</v>
      </c>
      <c r="BV233" s="23">
        <f t="shared" ca="1" si="381"/>
        <v>0</v>
      </c>
      <c r="BW233" s="389">
        <f t="shared" ca="1" si="408"/>
        <v>371880</v>
      </c>
      <c r="BX233" s="224">
        <f t="shared" ca="1" si="409"/>
        <v>623880</v>
      </c>
      <c r="BY233" s="93">
        <f t="shared" ca="1" si="410"/>
        <v>830280</v>
      </c>
      <c r="BZ233" s="23">
        <f t="shared" ca="1" si="435"/>
        <v>125760</v>
      </c>
      <c r="CA233" s="23">
        <f t="shared" ca="1" si="436"/>
        <v>0</v>
      </c>
      <c r="CB233" s="23">
        <f t="shared" ca="1" si="461"/>
        <v>115200</v>
      </c>
      <c r="CC233" s="23">
        <f t="shared" ca="1" si="462"/>
        <v>0</v>
      </c>
      <c r="CD233" s="23">
        <f t="shared" ca="1" si="366"/>
        <v>120000</v>
      </c>
      <c r="CE233" s="23">
        <f t="shared" ca="1" si="367"/>
        <v>0</v>
      </c>
      <c r="CF233" s="228">
        <f t="shared" ca="1" si="411"/>
        <v>125760</v>
      </c>
      <c r="CG233" s="224">
        <f t="shared" ca="1" si="412"/>
        <v>240960</v>
      </c>
      <c r="CH233" s="228">
        <f t="shared" ca="1" si="413"/>
        <v>360960</v>
      </c>
      <c r="CI233" s="23">
        <f t="shared" ca="1" si="414"/>
        <v>65400</v>
      </c>
      <c r="CJ233" s="23">
        <f t="shared" ca="1" si="415"/>
        <v>32700</v>
      </c>
      <c r="CK233" s="23">
        <f t="shared" ca="1" si="419"/>
        <v>62400</v>
      </c>
      <c r="CL233" s="23">
        <f t="shared" ca="1" si="420"/>
        <v>31200</v>
      </c>
      <c r="CM233" s="23">
        <f t="shared" ca="1" si="425"/>
        <v>60000</v>
      </c>
      <c r="CN233" s="23">
        <f t="shared" ca="1" si="426"/>
        <v>30000</v>
      </c>
      <c r="CO233" s="23">
        <f t="shared" ca="1" si="433"/>
        <v>8400</v>
      </c>
      <c r="CP233" s="23">
        <f t="shared" ca="1" si="434"/>
        <v>4200</v>
      </c>
      <c r="CQ233" s="23">
        <f t="shared" ca="1" si="439"/>
        <v>27000</v>
      </c>
      <c r="CR233" s="23">
        <f t="shared" ca="1" si="440"/>
        <v>13500</v>
      </c>
      <c r="CS233" s="23">
        <f t="shared" ca="1" si="441"/>
        <v>15600</v>
      </c>
      <c r="CT233" s="23">
        <f t="shared" ca="1" si="442"/>
        <v>7800</v>
      </c>
      <c r="CU233" s="23">
        <f t="shared" ca="1" si="447"/>
        <v>42000</v>
      </c>
      <c r="CV233" s="23">
        <f t="shared" ca="1" si="448"/>
        <v>21000</v>
      </c>
      <c r="CW233" s="23">
        <f t="shared" ca="1" si="486"/>
        <v>63600</v>
      </c>
      <c r="CX233" s="23">
        <f t="shared" ca="1" si="487"/>
        <v>31800</v>
      </c>
      <c r="CY233" s="23">
        <f t="shared" ca="1" si="449"/>
        <v>72000</v>
      </c>
      <c r="CZ233" s="23">
        <f t="shared" ca="1" si="450"/>
        <v>36000</v>
      </c>
      <c r="DA233" s="23">
        <f t="shared" ca="1" si="463"/>
        <v>99000</v>
      </c>
      <c r="DB233" s="23">
        <f t="shared" ca="1" si="464"/>
        <v>49500</v>
      </c>
      <c r="DC233" s="23"/>
      <c r="DD233" s="23"/>
      <c r="DE233" s="23">
        <f t="shared" ca="1" si="465"/>
        <v>240000</v>
      </c>
      <c r="DF233" s="23">
        <f t="shared" ca="1" si="466"/>
        <v>120000</v>
      </c>
      <c r="DG233" s="23">
        <f t="shared" ca="1" si="471"/>
        <v>120000</v>
      </c>
      <c r="DH233" s="23">
        <f t="shared" ca="1" si="472"/>
        <v>60000</v>
      </c>
      <c r="DI233" s="23">
        <f t="shared" ca="1" si="481"/>
        <v>127200</v>
      </c>
      <c r="DJ233" s="23">
        <f t="shared" ca="1" si="482"/>
        <v>63600</v>
      </c>
      <c r="DK233" s="23">
        <f t="shared" ca="1" si="364"/>
        <v>63600</v>
      </c>
      <c r="DL233" s="23">
        <f t="shared" ca="1" si="365"/>
        <v>31800</v>
      </c>
      <c r="DM233" s="23">
        <f t="shared" ca="1" si="368"/>
        <v>150000</v>
      </c>
      <c r="DN233" s="23">
        <f t="shared" ca="1" si="369"/>
        <v>75000</v>
      </c>
      <c r="DO233" s="23">
        <f t="shared" ca="1" si="370"/>
        <v>66000</v>
      </c>
      <c r="DP233" s="23">
        <f t="shared" ca="1" si="371"/>
        <v>33000</v>
      </c>
      <c r="DQ233" s="23">
        <f t="shared" ca="1" si="384"/>
        <v>129600</v>
      </c>
      <c r="DR233" s="23">
        <f t="shared" ca="1" si="385"/>
        <v>64800</v>
      </c>
      <c r="DS233" s="228">
        <f t="shared" ca="1" si="416"/>
        <v>610200</v>
      </c>
      <c r="DT233" s="93">
        <f t="shared" ca="1" si="417"/>
        <v>1450800</v>
      </c>
      <c r="DU233" s="228">
        <f t="shared" ca="1" si="418"/>
        <v>2117700</v>
      </c>
      <c r="DZ233" s="23">
        <f t="shared" ca="1" si="443"/>
        <v>60000</v>
      </c>
      <c r="EA233" s="23">
        <f t="shared" ca="1" si="444"/>
        <v>30000</v>
      </c>
      <c r="EB233" s="23">
        <f t="shared" ca="1" si="451"/>
        <v>26400</v>
      </c>
      <c r="EC233" s="23">
        <f t="shared" ca="1" si="452"/>
        <v>13200</v>
      </c>
      <c r="ED233" s="23">
        <f t="shared" ca="1" si="473"/>
        <v>120000</v>
      </c>
      <c r="EE233" s="23">
        <f t="shared" ca="1" si="474"/>
        <v>60000</v>
      </c>
      <c r="EF233" s="23">
        <f t="shared" ca="1" si="376"/>
        <v>168000</v>
      </c>
      <c r="EG233" s="23">
        <f t="shared" ca="1" si="377"/>
        <v>84000</v>
      </c>
      <c r="EH233" s="23">
        <f t="shared" ca="1" si="483"/>
        <v>60000</v>
      </c>
      <c r="EI233" s="23">
        <f t="shared" ca="1" si="484"/>
        <v>30000</v>
      </c>
      <c r="EJ233" s="23">
        <f t="shared" ca="1" si="372"/>
        <v>60000</v>
      </c>
      <c r="EK233" s="23">
        <f t="shared" ca="1" si="373"/>
        <v>30000</v>
      </c>
      <c r="EL233" s="23">
        <f t="shared" ca="1" si="382"/>
        <v>120000</v>
      </c>
      <c r="EM233" s="23">
        <f t="shared" ca="1" si="383"/>
        <v>60000</v>
      </c>
      <c r="EN233" s="228">
        <f t="shared" ca="1" si="402"/>
        <v>39600</v>
      </c>
      <c r="EO233" s="93">
        <f t="shared" ca="1" si="403"/>
        <v>489600</v>
      </c>
      <c r="EP233" s="93">
        <f t="shared" ca="1" si="404"/>
        <v>921600</v>
      </c>
    </row>
    <row r="234" spans="1:146" x14ac:dyDescent="0.2">
      <c r="A234" s="172">
        <f ca="1">VLOOKUP($D234,Curves!$A$2:$I$1700,9)</f>
        <v>6.3445201902893003E-2</v>
      </c>
      <c r="B234" s="86">
        <f t="shared" ca="1" si="387"/>
        <v>0.30903738035345851</v>
      </c>
      <c r="C234" s="86">
        <f t="shared" si="388"/>
        <v>30</v>
      </c>
      <c r="D234" s="139">
        <v>43770</v>
      </c>
      <c r="E234" s="173">
        <f ca="1">VLOOKUP($D234,Curves!$A$2:$H$1700,2)*$B234</f>
        <v>1.6289360318430799</v>
      </c>
      <c r="F234" s="172">
        <f ca="1">VLOOKUP($D234,Curves!$A$2:$H$1700,3)*$B234</f>
        <v>9.5801587909572133E-2</v>
      </c>
      <c r="G234" s="172">
        <f ca="1">VLOOKUP($D234,Curves!$A$2:$H$1700,7)*$B234</f>
        <v>0</v>
      </c>
      <c r="H234" s="172">
        <f ca="1">VLOOKUP($D234,Curves!$A$2:$H$1700,5)*$B234</f>
        <v>0</v>
      </c>
      <c r="I234" s="172">
        <f ca="1">VLOOKUP($D234,Curves!$A$2:$H$1700,4)*$B234</f>
        <v>0</v>
      </c>
      <c r="J234" s="174">
        <f ca="1">VLOOKUP($D234,Curves!$A$2:$H$1700,8)*$B234</f>
        <v>0</v>
      </c>
      <c r="K234" s="172">
        <f t="shared" ca="1" si="389"/>
        <v>14.2170202388231</v>
      </c>
      <c r="L234" s="140">
        <f ca="1">VLOOKUP($D234,Curves!$N$2:$T$2600,2)*$B234</f>
        <v>11.937155987175005</v>
      </c>
      <c r="M234" s="141">
        <f ca="1">VLOOKUP($D234,Curves!$N$2:$T$2600,3)*$B234</f>
        <v>5.9685779935875027</v>
      </c>
      <c r="N234" s="181">
        <f t="shared" ca="1" si="390"/>
        <v>0</v>
      </c>
      <c r="O234" s="182">
        <f t="shared" ca="1" si="391"/>
        <v>0</v>
      </c>
      <c r="P234" s="173">
        <f t="shared" ca="1" si="386"/>
        <v>14.2170202388231</v>
      </c>
      <c r="Q234" s="140">
        <f ca="1">VLOOKUP($D234,Curves!$N$2:$T$2600,4)*$B234</f>
        <v>11.937155987175005</v>
      </c>
      <c r="R234" s="141">
        <f ca="1">VLOOKUP($D234,Curves!$N$2:$T$2600,5)*$B234</f>
        <v>5.9685779935875027</v>
      </c>
      <c r="S234" s="181">
        <f t="shared" ca="1" si="392"/>
        <v>0</v>
      </c>
      <c r="T234" s="182">
        <f t="shared" ca="1" si="393"/>
        <v>0</v>
      </c>
      <c r="U234" s="151">
        <f t="shared" ca="1" si="394"/>
        <v>14.2170202388231</v>
      </c>
      <c r="V234" s="151">
        <f t="shared" ca="1" si="395"/>
        <v>14.2170202388231</v>
      </c>
      <c r="W234" s="151">
        <f t="shared" ca="1" si="396"/>
        <v>14.2170202388231</v>
      </c>
      <c r="X234" s="343">
        <f ca="1">VLOOKUP($D234,[2]CurveFetch!$D$8:$S$13000,16,0)*$B234</f>
        <v>11.937155987175005</v>
      </c>
      <c r="Y234" s="141">
        <f ca="1">VLOOKUP($D234,Curves!$N$2:$T$2600,7)*$B234</f>
        <v>5.9685779935875027</v>
      </c>
      <c r="Z234" s="200">
        <f t="shared" ca="1" si="397"/>
        <v>0</v>
      </c>
      <c r="AA234" s="181">
        <f t="shared" ca="1" si="398"/>
        <v>0</v>
      </c>
      <c r="AB234" s="181">
        <f t="shared" ca="1" si="485"/>
        <v>0</v>
      </c>
      <c r="AC234" s="181">
        <f t="shared" ca="1" si="485"/>
        <v>0</v>
      </c>
      <c r="AD234" s="181">
        <f t="shared" ca="1" si="400"/>
        <v>0</v>
      </c>
      <c r="AE234" s="182">
        <f t="shared" ca="1" si="401"/>
        <v>0</v>
      </c>
      <c r="AF234" s="23">
        <f t="shared" ca="1" si="427"/>
        <v>0</v>
      </c>
      <c r="AG234" s="23">
        <f t="shared" ca="1" si="428"/>
        <v>0</v>
      </c>
      <c r="AH234" s="23">
        <f t="shared" ca="1" si="445"/>
        <v>0</v>
      </c>
      <c r="AI234" s="23">
        <f t="shared" ca="1" si="446"/>
        <v>0</v>
      </c>
      <c r="AJ234" s="23">
        <f t="shared" ca="1" si="457"/>
        <v>0</v>
      </c>
      <c r="AK234" s="23">
        <f t="shared" ca="1" si="458"/>
        <v>0</v>
      </c>
      <c r="AL234" s="23">
        <f t="shared" ca="1" si="467"/>
        <v>0</v>
      </c>
      <c r="AM234" s="23">
        <f t="shared" ca="1" si="468"/>
        <v>0</v>
      </c>
      <c r="AN234" s="23">
        <f t="shared" ca="1" si="475"/>
        <v>0</v>
      </c>
      <c r="AO234" s="23">
        <f t="shared" ca="1" si="476"/>
        <v>0</v>
      </c>
      <c r="AP234" s="23">
        <f t="shared" ca="1" si="469"/>
        <v>0</v>
      </c>
      <c r="AQ234" s="23">
        <f t="shared" ca="1" si="470"/>
        <v>0</v>
      </c>
      <c r="AR234" s="23">
        <f t="shared" ca="1" si="479"/>
        <v>0</v>
      </c>
      <c r="AS234" s="23">
        <f t="shared" ca="1" si="480"/>
        <v>0</v>
      </c>
      <c r="AT234" s="23">
        <f t="shared" ca="1" si="374"/>
        <v>0</v>
      </c>
      <c r="AU234" s="23">
        <f t="shared" ca="1" si="375"/>
        <v>0</v>
      </c>
      <c r="AV234" s="228">
        <f t="shared" ca="1" si="405"/>
        <v>0</v>
      </c>
      <c r="AW234" s="26">
        <f t="shared" ca="1" si="406"/>
        <v>0</v>
      </c>
      <c r="AX234" s="228">
        <f t="shared" ca="1" si="407"/>
        <v>0</v>
      </c>
      <c r="AY234" s="23">
        <f t="shared" ca="1" si="421"/>
        <v>0</v>
      </c>
      <c r="AZ234" s="23">
        <f t="shared" ca="1" si="422"/>
        <v>0</v>
      </c>
      <c r="BA234" s="23">
        <f t="shared" ca="1" si="429"/>
        <v>0</v>
      </c>
      <c r="BB234" s="23">
        <f t="shared" ca="1" si="430"/>
        <v>0</v>
      </c>
      <c r="BC234" s="23">
        <f t="shared" ca="1" si="423"/>
        <v>0</v>
      </c>
      <c r="BD234" s="23">
        <f t="shared" ca="1" si="424"/>
        <v>0</v>
      </c>
      <c r="BE234" s="23">
        <f t="shared" ca="1" si="431"/>
        <v>0</v>
      </c>
      <c r="BF234" s="23">
        <f t="shared" ca="1" si="432"/>
        <v>0</v>
      </c>
      <c r="BG234" s="23">
        <f t="shared" ca="1" si="437"/>
        <v>0</v>
      </c>
      <c r="BH234" s="23">
        <f t="shared" ca="1" si="438"/>
        <v>0</v>
      </c>
      <c r="BI234" s="23">
        <f t="shared" ca="1" si="453"/>
        <v>0</v>
      </c>
      <c r="BJ234" s="23">
        <f t="shared" ca="1" si="454"/>
        <v>0</v>
      </c>
      <c r="BK234" s="23">
        <f t="shared" ca="1" si="455"/>
        <v>0</v>
      </c>
      <c r="BL234" s="23">
        <f t="shared" ca="1" si="456"/>
        <v>0</v>
      </c>
      <c r="BM234" s="23">
        <f t="shared" ca="1" si="459"/>
        <v>0</v>
      </c>
      <c r="BN234" s="23">
        <f t="shared" ca="1" si="460"/>
        <v>0</v>
      </c>
      <c r="BO234" s="23">
        <f t="shared" ca="1" si="477"/>
        <v>0</v>
      </c>
      <c r="BP234" s="23">
        <f t="shared" ca="1" si="478"/>
        <v>0</v>
      </c>
      <c r="BQ234" s="23">
        <f t="shared" ca="1" si="488"/>
        <v>0</v>
      </c>
      <c r="BR234" s="23">
        <f t="shared" ca="1" si="489"/>
        <v>0</v>
      </c>
      <c r="BS234" s="23">
        <f t="shared" ca="1" si="378"/>
        <v>0</v>
      </c>
      <c r="BT234" s="23">
        <f t="shared" ca="1" si="379"/>
        <v>0</v>
      </c>
      <c r="BU234" s="23">
        <f t="shared" ca="1" si="380"/>
        <v>0</v>
      </c>
      <c r="BV234" s="23">
        <f t="shared" ca="1" si="381"/>
        <v>0</v>
      </c>
      <c r="BW234" s="389">
        <f t="shared" ca="1" si="408"/>
        <v>0</v>
      </c>
      <c r="BX234" s="224">
        <f t="shared" ca="1" si="409"/>
        <v>0</v>
      </c>
      <c r="BY234" s="93">
        <f t="shared" ca="1" si="410"/>
        <v>0</v>
      </c>
      <c r="BZ234" s="23">
        <f t="shared" ca="1" si="435"/>
        <v>0</v>
      </c>
      <c r="CA234" s="23">
        <f t="shared" ca="1" si="436"/>
        <v>0</v>
      </c>
      <c r="CB234" s="23">
        <f t="shared" ca="1" si="461"/>
        <v>0</v>
      </c>
      <c r="CC234" s="23">
        <f t="shared" ca="1" si="462"/>
        <v>0</v>
      </c>
      <c r="CD234" s="23">
        <f t="shared" ca="1" si="366"/>
        <v>0</v>
      </c>
      <c r="CE234" s="23">
        <f t="shared" ca="1" si="367"/>
        <v>0</v>
      </c>
      <c r="CF234" s="228">
        <f t="shared" ca="1" si="411"/>
        <v>0</v>
      </c>
      <c r="CG234" s="224">
        <f t="shared" ca="1" si="412"/>
        <v>0</v>
      </c>
      <c r="CH234" s="228">
        <f t="shared" ca="1" si="413"/>
        <v>0</v>
      </c>
      <c r="CI234" s="23">
        <f t="shared" ca="1" si="414"/>
        <v>0</v>
      </c>
      <c r="CJ234" s="23">
        <f t="shared" ca="1" si="415"/>
        <v>0</v>
      </c>
      <c r="CK234" s="23">
        <f t="shared" ca="1" si="419"/>
        <v>0</v>
      </c>
      <c r="CL234" s="23">
        <f t="shared" ca="1" si="420"/>
        <v>0</v>
      </c>
      <c r="CM234" s="23">
        <f t="shared" ca="1" si="425"/>
        <v>0</v>
      </c>
      <c r="CN234" s="23">
        <f t="shared" ca="1" si="426"/>
        <v>0</v>
      </c>
      <c r="CO234" s="23">
        <f t="shared" ca="1" si="433"/>
        <v>0</v>
      </c>
      <c r="CP234" s="23">
        <f t="shared" ca="1" si="434"/>
        <v>0</v>
      </c>
      <c r="CQ234" s="23">
        <f t="shared" ca="1" si="439"/>
        <v>0</v>
      </c>
      <c r="CR234" s="23">
        <f t="shared" ca="1" si="440"/>
        <v>0</v>
      </c>
      <c r="CS234" s="23">
        <f t="shared" ca="1" si="441"/>
        <v>0</v>
      </c>
      <c r="CT234" s="23">
        <f t="shared" ca="1" si="442"/>
        <v>0</v>
      </c>
      <c r="CU234" s="23">
        <f t="shared" ca="1" si="447"/>
        <v>0</v>
      </c>
      <c r="CV234" s="23">
        <f t="shared" ca="1" si="448"/>
        <v>0</v>
      </c>
      <c r="CW234" s="23">
        <f t="shared" ca="1" si="486"/>
        <v>0</v>
      </c>
      <c r="CX234" s="23">
        <f t="shared" ca="1" si="487"/>
        <v>0</v>
      </c>
      <c r="CY234" s="23">
        <f t="shared" ca="1" si="449"/>
        <v>0</v>
      </c>
      <c r="CZ234" s="23">
        <f t="shared" ca="1" si="450"/>
        <v>0</v>
      </c>
      <c r="DA234" s="23">
        <f t="shared" ca="1" si="463"/>
        <v>0</v>
      </c>
      <c r="DB234" s="23">
        <f t="shared" ca="1" si="464"/>
        <v>0</v>
      </c>
      <c r="DC234" s="23"/>
      <c r="DD234" s="23"/>
      <c r="DE234" s="23">
        <f t="shared" ca="1" si="465"/>
        <v>0</v>
      </c>
      <c r="DF234" s="23">
        <f t="shared" ca="1" si="466"/>
        <v>0</v>
      </c>
      <c r="DG234" s="23">
        <f t="shared" ca="1" si="471"/>
        <v>0</v>
      </c>
      <c r="DH234" s="23">
        <f t="shared" ca="1" si="472"/>
        <v>0</v>
      </c>
      <c r="DI234" s="23">
        <f t="shared" ca="1" si="481"/>
        <v>0</v>
      </c>
      <c r="DJ234" s="23">
        <f t="shared" ca="1" si="482"/>
        <v>0</v>
      </c>
      <c r="DK234" s="23">
        <f t="shared" ref="DK234:DK279" ca="1" si="490">$DK$7*$J$2*$J$5*$AB234</f>
        <v>0</v>
      </c>
      <c r="DL234" s="23">
        <f t="shared" ref="DL234:DL279" ca="1" si="491">$DK$7*$J$3*$J$5*$AC234</f>
        <v>0</v>
      </c>
      <c r="DM234" s="23">
        <f t="shared" ca="1" si="368"/>
        <v>0</v>
      </c>
      <c r="DN234" s="23">
        <f t="shared" ca="1" si="369"/>
        <v>0</v>
      </c>
      <c r="DO234" s="23">
        <f t="shared" ca="1" si="370"/>
        <v>0</v>
      </c>
      <c r="DP234" s="23">
        <f t="shared" ca="1" si="371"/>
        <v>0</v>
      </c>
      <c r="DQ234" s="23">
        <f t="shared" ca="1" si="384"/>
        <v>0</v>
      </c>
      <c r="DR234" s="23">
        <f t="shared" ca="1" si="385"/>
        <v>0</v>
      </c>
      <c r="DS234" s="228">
        <f t="shared" ca="1" si="416"/>
        <v>0</v>
      </c>
      <c r="DT234" s="93">
        <f t="shared" ca="1" si="417"/>
        <v>0</v>
      </c>
      <c r="DU234" s="228">
        <f t="shared" ca="1" si="418"/>
        <v>0</v>
      </c>
      <c r="DZ234" s="23">
        <f t="shared" ca="1" si="443"/>
        <v>0</v>
      </c>
      <c r="EA234" s="23">
        <f t="shared" ca="1" si="444"/>
        <v>0</v>
      </c>
      <c r="EB234" s="23">
        <f t="shared" ca="1" si="451"/>
        <v>0</v>
      </c>
      <c r="EC234" s="23">
        <f t="shared" ca="1" si="452"/>
        <v>0</v>
      </c>
      <c r="ED234" s="23">
        <f t="shared" ca="1" si="473"/>
        <v>0</v>
      </c>
      <c r="EE234" s="23">
        <f t="shared" ca="1" si="474"/>
        <v>0</v>
      </c>
      <c r="EF234" s="23">
        <f t="shared" ca="1" si="376"/>
        <v>0</v>
      </c>
      <c r="EG234" s="23">
        <f t="shared" ca="1" si="377"/>
        <v>0</v>
      </c>
      <c r="EH234" s="23">
        <f t="shared" ca="1" si="483"/>
        <v>0</v>
      </c>
      <c r="EI234" s="23">
        <f t="shared" ca="1" si="484"/>
        <v>0</v>
      </c>
      <c r="EJ234" s="23">
        <f t="shared" ca="1" si="372"/>
        <v>0</v>
      </c>
      <c r="EK234" s="23">
        <f t="shared" ca="1" si="373"/>
        <v>0</v>
      </c>
      <c r="EL234" s="23">
        <f t="shared" ca="1" si="382"/>
        <v>0</v>
      </c>
      <c r="EM234" s="23">
        <f t="shared" ca="1" si="383"/>
        <v>0</v>
      </c>
      <c r="EN234" s="228">
        <f t="shared" ca="1" si="402"/>
        <v>0</v>
      </c>
      <c r="EO234" s="93">
        <f t="shared" ca="1" si="403"/>
        <v>0</v>
      </c>
      <c r="EP234" s="93">
        <f t="shared" ca="1" si="404"/>
        <v>0</v>
      </c>
    </row>
    <row r="235" spans="1:146" x14ac:dyDescent="0.2">
      <c r="A235" s="172">
        <f ca="1">VLOOKUP($D235,Curves!$A$2:$I$1700,9)</f>
        <v>6.3470996862116005E-2</v>
      </c>
      <c r="B235" s="86">
        <f t="shared" ca="1" si="387"/>
        <v>0.30731091222799617</v>
      </c>
      <c r="C235" s="86">
        <f t="shared" si="388"/>
        <v>31</v>
      </c>
      <c r="D235" s="139">
        <v>43800</v>
      </c>
      <c r="E235" s="173">
        <f ca="1">VLOOKUP($D235,Curves!$A$2:$H$1700,2)*$B235</f>
        <v>1.6582496823822672</v>
      </c>
      <c r="F235" s="172">
        <f ca="1">VLOOKUP($D235,Curves!$A$2:$H$1700,3)*$B235</f>
        <v>9.5266382790678811E-2</v>
      </c>
      <c r="G235" s="172">
        <f ca="1">VLOOKUP($D235,Curves!$A$2:$H$1700,7)*$B235</f>
        <v>0</v>
      </c>
      <c r="H235" s="172">
        <f ca="1">VLOOKUP($D235,Curves!$A$2:$H$1700,5)*$B235</f>
        <v>0</v>
      </c>
      <c r="I235" s="172">
        <f ca="1">VLOOKUP($D235,Curves!$A$2:$H$1700,4)*$B235</f>
        <v>0</v>
      </c>
      <c r="J235" s="174">
        <f ca="1">VLOOKUP($D235,Curves!$A$2:$H$1700,8)*$B235</f>
        <v>0</v>
      </c>
      <c r="K235" s="172">
        <f t="shared" ca="1" si="389"/>
        <v>14.436872617867005</v>
      </c>
      <c r="L235" s="140">
        <f ca="1">VLOOKUP($D235,Curves!$N$2:$T$2600,2)*$B235</f>
        <v>7.2608041921196422</v>
      </c>
      <c r="M235" s="141">
        <f ca="1">VLOOKUP($D235,Curves!$N$2:$T$2600,3)*$B235</f>
        <v>3.6304020960598211</v>
      </c>
      <c r="N235" s="181">
        <f t="shared" ca="1" si="390"/>
        <v>0</v>
      </c>
      <c r="O235" s="182">
        <f t="shared" ca="1" si="391"/>
        <v>0</v>
      </c>
      <c r="P235" s="173">
        <f t="shared" ca="1" si="386"/>
        <v>14.436872617867005</v>
      </c>
      <c r="Q235" s="140">
        <f ca="1">VLOOKUP($D235,Curves!$N$2:$T$2600,4)*$B235</f>
        <v>7.2608041921196422</v>
      </c>
      <c r="R235" s="141">
        <f ca="1">VLOOKUP($D235,Curves!$N$2:$T$2600,5)*$B235</f>
        <v>3.6304020960598211</v>
      </c>
      <c r="S235" s="181">
        <f t="shared" ca="1" si="392"/>
        <v>0</v>
      </c>
      <c r="T235" s="182">
        <f t="shared" ca="1" si="393"/>
        <v>0</v>
      </c>
      <c r="U235" s="151">
        <f t="shared" ca="1" si="394"/>
        <v>14.436872617867005</v>
      </c>
      <c r="V235" s="151">
        <f t="shared" ca="1" si="395"/>
        <v>14.436872617867005</v>
      </c>
      <c r="W235" s="151">
        <f t="shared" ca="1" si="396"/>
        <v>14.436872617867005</v>
      </c>
      <c r="X235" s="343">
        <f ca="1">VLOOKUP($D235,[2]CurveFetch!$D$8:$S$13000,16,0)*$B235</f>
        <v>7.2608041921196422</v>
      </c>
      <c r="Y235" s="141">
        <f ca="1">VLOOKUP($D235,Curves!$N$2:$T$2600,7)*$B235</f>
        <v>3.6304020960598211</v>
      </c>
      <c r="Z235" s="200">
        <f t="shared" ca="1" si="397"/>
        <v>0</v>
      </c>
      <c r="AA235" s="181">
        <f t="shared" ca="1" si="398"/>
        <v>0</v>
      </c>
      <c r="AB235" s="181">
        <f t="shared" ca="1" si="485"/>
        <v>0</v>
      </c>
      <c r="AC235" s="181">
        <f t="shared" ca="1" si="485"/>
        <v>0</v>
      </c>
      <c r="AD235" s="181">
        <f t="shared" ca="1" si="400"/>
        <v>0</v>
      </c>
      <c r="AE235" s="182">
        <f t="shared" ca="1" si="401"/>
        <v>0</v>
      </c>
      <c r="AF235" s="23">
        <f t="shared" ca="1" si="427"/>
        <v>0</v>
      </c>
      <c r="AG235" s="23">
        <f t="shared" ca="1" si="428"/>
        <v>0</v>
      </c>
      <c r="AH235" s="23">
        <f t="shared" ca="1" si="445"/>
        <v>0</v>
      </c>
      <c r="AI235" s="23">
        <f t="shared" ca="1" si="446"/>
        <v>0</v>
      </c>
      <c r="AJ235" s="23">
        <f t="shared" ca="1" si="457"/>
        <v>0</v>
      </c>
      <c r="AK235" s="23">
        <f t="shared" ca="1" si="458"/>
        <v>0</v>
      </c>
      <c r="AL235" s="23">
        <f t="shared" ca="1" si="467"/>
        <v>0</v>
      </c>
      <c r="AM235" s="23">
        <f t="shared" ca="1" si="468"/>
        <v>0</v>
      </c>
      <c r="AN235" s="23">
        <f t="shared" ca="1" si="475"/>
        <v>0</v>
      </c>
      <c r="AO235" s="23">
        <f t="shared" ca="1" si="476"/>
        <v>0</v>
      </c>
      <c r="AP235" s="23">
        <f t="shared" ca="1" si="469"/>
        <v>0</v>
      </c>
      <c r="AQ235" s="23">
        <f t="shared" ca="1" si="470"/>
        <v>0</v>
      </c>
      <c r="AR235" s="23">
        <f t="shared" ca="1" si="479"/>
        <v>0</v>
      </c>
      <c r="AS235" s="23">
        <f t="shared" ca="1" si="480"/>
        <v>0</v>
      </c>
      <c r="AT235" s="23">
        <f t="shared" ca="1" si="374"/>
        <v>0</v>
      </c>
      <c r="AU235" s="23">
        <f t="shared" ca="1" si="375"/>
        <v>0</v>
      </c>
      <c r="AV235" s="228">
        <f t="shared" ca="1" si="405"/>
        <v>0</v>
      </c>
      <c r="AW235" s="26">
        <f t="shared" ca="1" si="406"/>
        <v>0</v>
      </c>
      <c r="AX235" s="228">
        <f t="shared" ca="1" si="407"/>
        <v>0</v>
      </c>
      <c r="AY235" s="23">
        <f t="shared" ca="1" si="421"/>
        <v>0</v>
      </c>
      <c r="AZ235" s="23">
        <f t="shared" ca="1" si="422"/>
        <v>0</v>
      </c>
      <c r="BA235" s="23">
        <f t="shared" ca="1" si="429"/>
        <v>0</v>
      </c>
      <c r="BB235" s="23">
        <f t="shared" ca="1" si="430"/>
        <v>0</v>
      </c>
      <c r="BC235" s="23">
        <f t="shared" ca="1" si="423"/>
        <v>0</v>
      </c>
      <c r="BD235" s="23">
        <f t="shared" ca="1" si="424"/>
        <v>0</v>
      </c>
      <c r="BE235" s="23">
        <f t="shared" ca="1" si="431"/>
        <v>0</v>
      </c>
      <c r="BF235" s="23">
        <f t="shared" ca="1" si="432"/>
        <v>0</v>
      </c>
      <c r="BG235" s="23">
        <f t="shared" ca="1" si="437"/>
        <v>0</v>
      </c>
      <c r="BH235" s="23">
        <f t="shared" ca="1" si="438"/>
        <v>0</v>
      </c>
      <c r="BI235" s="23">
        <f t="shared" ca="1" si="453"/>
        <v>0</v>
      </c>
      <c r="BJ235" s="23">
        <f t="shared" ca="1" si="454"/>
        <v>0</v>
      </c>
      <c r="BK235" s="23">
        <f t="shared" ca="1" si="455"/>
        <v>0</v>
      </c>
      <c r="BL235" s="23">
        <f t="shared" ca="1" si="456"/>
        <v>0</v>
      </c>
      <c r="BM235" s="23">
        <f t="shared" ca="1" si="459"/>
        <v>0</v>
      </c>
      <c r="BN235" s="23">
        <f t="shared" ca="1" si="460"/>
        <v>0</v>
      </c>
      <c r="BO235" s="23">
        <f t="shared" ca="1" si="477"/>
        <v>0</v>
      </c>
      <c r="BP235" s="23">
        <f t="shared" ca="1" si="478"/>
        <v>0</v>
      </c>
      <c r="BQ235" s="23">
        <f t="shared" ca="1" si="488"/>
        <v>0</v>
      </c>
      <c r="BR235" s="23">
        <f t="shared" ca="1" si="489"/>
        <v>0</v>
      </c>
      <c r="BS235" s="23">
        <f t="shared" ca="1" si="378"/>
        <v>0</v>
      </c>
      <c r="BT235" s="23">
        <f t="shared" ca="1" si="379"/>
        <v>0</v>
      </c>
      <c r="BU235" s="23">
        <f t="shared" ca="1" si="380"/>
        <v>0</v>
      </c>
      <c r="BV235" s="23">
        <f t="shared" ca="1" si="381"/>
        <v>0</v>
      </c>
      <c r="BW235" s="389">
        <f t="shared" ca="1" si="408"/>
        <v>0</v>
      </c>
      <c r="BX235" s="224">
        <f t="shared" ca="1" si="409"/>
        <v>0</v>
      </c>
      <c r="BY235" s="93">
        <f t="shared" ca="1" si="410"/>
        <v>0</v>
      </c>
      <c r="BZ235" s="23">
        <f t="shared" ca="1" si="435"/>
        <v>0</v>
      </c>
      <c r="CA235" s="23">
        <f t="shared" ca="1" si="436"/>
        <v>0</v>
      </c>
      <c r="CB235" s="23">
        <f t="shared" ca="1" si="461"/>
        <v>0</v>
      </c>
      <c r="CC235" s="23">
        <f t="shared" ca="1" si="462"/>
        <v>0</v>
      </c>
      <c r="CD235" s="23">
        <f t="shared" ref="CD235:CD280" ca="1" si="492">$CD$7*$J$2*$J$5*$N235</f>
        <v>0</v>
      </c>
      <c r="CE235" s="23">
        <f t="shared" ref="CE235:CE280" ca="1" si="493">$CD$7*$J$3*$J$5*$O235</f>
        <v>0</v>
      </c>
      <c r="CF235" s="228">
        <f t="shared" ca="1" si="411"/>
        <v>0</v>
      </c>
      <c r="CG235" s="224">
        <f t="shared" ca="1" si="412"/>
        <v>0</v>
      </c>
      <c r="CH235" s="228">
        <f t="shared" ca="1" si="413"/>
        <v>0</v>
      </c>
      <c r="CI235" s="23">
        <f t="shared" ca="1" si="414"/>
        <v>0</v>
      </c>
      <c r="CJ235" s="23">
        <f t="shared" ca="1" si="415"/>
        <v>0</v>
      </c>
      <c r="CK235" s="23">
        <f t="shared" ca="1" si="419"/>
        <v>0</v>
      </c>
      <c r="CL235" s="23">
        <f t="shared" ca="1" si="420"/>
        <v>0</v>
      </c>
      <c r="CM235" s="23">
        <f t="shared" ca="1" si="425"/>
        <v>0</v>
      </c>
      <c r="CN235" s="23">
        <f t="shared" ca="1" si="426"/>
        <v>0</v>
      </c>
      <c r="CO235" s="23">
        <f t="shared" ca="1" si="433"/>
        <v>0</v>
      </c>
      <c r="CP235" s="23">
        <f t="shared" ca="1" si="434"/>
        <v>0</v>
      </c>
      <c r="CQ235" s="23">
        <f t="shared" ca="1" si="439"/>
        <v>0</v>
      </c>
      <c r="CR235" s="23">
        <f t="shared" ca="1" si="440"/>
        <v>0</v>
      </c>
      <c r="CS235" s="23">
        <f t="shared" ca="1" si="441"/>
        <v>0</v>
      </c>
      <c r="CT235" s="23">
        <f t="shared" ca="1" si="442"/>
        <v>0</v>
      </c>
      <c r="CU235" s="23">
        <f t="shared" ca="1" si="447"/>
        <v>0</v>
      </c>
      <c r="CV235" s="23">
        <f t="shared" ca="1" si="448"/>
        <v>0</v>
      </c>
      <c r="CW235" s="23">
        <f t="shared" ca="1" si="486"/>
        <v>0</v>
      </c>
      <c r="CX235" s="23">
        <f t="shared" ca="1" si="487"/>
        <v>0</v>
      </c>
      <c r="CY235" s="23">
        <f t="shared" ca="1" si="449"/>
        <v>0</v>
      </c>
      <c r="CZ235" s="23">
        <f t="shared" ca="1" si="450"/>
        <v>0</v>
      </c>
      <c r="DA235" s="23">
        <f t="shared" ca="1" si="463"/>
        <v>0</v>
      </c>
      <c r="DB235" s="23">
        <f t="shared" ca="1" si="464"/>
        <v>0</v>
      </c>
      <c r="DC235" s="23"/>
      <c r="DD235" s="23"/>
      <c r="DE235" s="23">
        <f t="shared" ca="1" si="465"/>
        <v>0</v>
      </c>
      <c r="DF235" s="23">
        <f t="shared" ca="1" si="466"/>
        <v>0</v>
      </c>
      <c r="DG235" s="23">
        <f t="shared" ca="1" si="471"/>
        <v>0</v>
      </c>
      <c r="DH235" s="23">
        <f t="shared" ca="1" si="472"/>
        <v>0</v>
      </c>
      <c r="DI235" s="23">
        <f t="shared" ca="1" si="481"/>
        <v>0</v>
      </c>
      <c r="DJ235" s="23">
        <f t="shared" ca="1" si="482"/>
        <v>0</v>
      </c>
      <c r="DK235" s="23">
        <f t="shared" ca="1" si="490"/>
        <v>0</v>
      </c>
      <c r="DL235" s="23">
        <f t="shared" ca="1" si="491"/>
        <v>0</v>
      </c>
      <c r="DM235" s="23">
        <f t="shared" ref="DM235:DM279" ca="1" si="494">$DM$7*$J$2*$J$5*$AB235</f>
        <v>0</v>
      </c>
      <c r="DN235" s="23">
        <f t="shared" ref="DN235:DN279" ca="1" si="495">$DM$7*$J$3*$J$5*$AC235</f>
        <v>0</v>
      </c>
      <c r="DO235" s="23">
        <f t="shared" ref="DO235:DO279" ca="1" si="496">$DO$7*$J$2*$J$5*$AB235</f>
        <v>0</v>
      </c>
      <c r="DP235" s="23">
        <f t="shared" ref="DP235:DP279" ca="1" si="497">$DO$7*$J$3*$J$5*$AC235</f>
        <v>0</v>
      </c>
      <c r="DQ235" s="23">
        <f t="shared" ca="1" si="384"/>
        <v>0</v>
      </c>
      <c r="DR235" s="23">
        <f t="shared" ca="1" si="385"/>
        <v>0</v>
      </c>
      <c r="DS235" s="228">
        <f t="shared" ca="1" si="416"/>
        <v>0</v>
      </c>
      <c r="DT235" s="93">
        <f t="shared" ca="1" si="417"/>
        <v>0</v>
      </c>
      <c r="DU235" s="228">
        <f t="shared" ca="1" si="418"/>
        <v>0</v>
      </c>
      <c r="DZ235" s="23">
        <f t="shared" ca="1" si="443"/>
        <v>0</v>
      </c>
      <c r="EA235" s="23">
        <f t="shared" ca="1" si="444"/>
        <v>0</v>
      </c>
      <c r="EB235" s="23">
        <f t="shared" ca="1" si="451"/>
        <v>0</v>
      </c>
      <c r="EC235" s="23">
        <f t="shared" ca="1" si="452"/>
        <v>0</v>
      </c>
      <c r="ED235" s="23">
        <f t="shared" ca="1" si="473"/>
        <v>0</v>
      </c>
      <c r="EE235" s="23">
        <f t="shared" ca="1" si="474"/>
        <v>0</v>
      </c>
      <c r="EF235" s="23">
        <f t="shared" ca="1" si="376"/>
        <v>0</v>
      </c>
      <c r="EG235" s="23">
        <f t="shared" ca="1" si="377"/>
        <v>0</v>
      </c>
      <c r="EH235" s="23">
        <f t="shared" ca="1" si="483"/>
        <v>0</v>
      </c>
      <c r="EI235" s="23">
        <f t="shared" ca="1" si="484"/>
        <v>0</v>
      </c>
      <c r="EJ235" s="23">
        <f t="shared" ref="EJ235:EJ281" ca="1" si="498">$EJ$7*$J$2*$J$5*$AB235</f>
        <v>0</v>
      </c>
      <c r="EK235" s="23">
        <f t="shared" ref="EK235:EK281" ca="1" si="499">$EJ$7*$J$3*$J$5*$AC235</f>
        <v>0</v>
      </c>
      <c r="EL235" s="23">
        <f t="shared" ca="1" si="382"/>
        <v>0</v>
      </c>
      <c r="EM235" s="23">
        <f t="shared" ca="1" si="383"/>
        <v>0</v>
      </c>
      <c r="EN235" s="228">
        <f t="shared" ca="1" si="402"/>
        <v>0</v>
      </c>
      <c r="EO235" s="93">
        <f t="shared" ca="1" si="403"/>
        <v>0</v>
      </c>
      <c r="EP235" s="93">
        <f t="shared" ca="1" si="404"/>
        <v>0</v>
      </c>
    </row>
    <row r="236" spans="1:146" x14ac:dyDescent="0.2">
      <c r="A236" s="172">
        <f ca="1">VLOOKUP($D236,Curves!$A$2:$I$1700,9)</f>
        <v>6.3497651653543999E-2</v>
      </c>
      <c r="B236" s="86">
        <f t="shared" ca="1" si="387"/>
        <v>0.30553571084207015</v>
      </c>
      <c r="C236" s="86">
        <f t="shared" si="388"/>
        <v>31</v>
      </c>
      <c r="D236" s="139">
        <v>43831</v>
      </c>
      <c r="E236" s="173">
        <f ca="1">VLOOKUP($D236,Curves!$A$2:$H$1700,2)*$B236</f>
        <v>1.7033615879445412</v>
      </c>
      <c r="F236" s="172">
        <f ca="1">VLOOKUP($D236,Curves!$A$2:$H$1700,3)*$B236</f>
        <v>9.4716070361041751E-2</v>
      </c>
      <c r="G236" s="172">
        <f ca="1">VLOOKUP($D236,Curves!$A$2:$H$1700,7)*$B236</f>
        <v>0</v>
      </c>
      <c r="H236" s="172">
        <f ca="1">VLOOKUP($D236,Curves!$A$2:$H$1700,5)*$B236</f>
        <v>0</v>
      </c>
      <c r="I236" s="172">
        <f ca="1">VLOOKUP($D236,Curves!$A$2:$H$1700,4)*$B236</f>
        <v>0</v>
      </c>
      <c r="J236" s="174">
        <f ca="1">VLOOKUP($D236,Curves!$A$2:$H$1700,8)*$B236</f>
        <v>0</v>
      </c>
      <c r="K236" s="172">
        <f t="shared" ca="1" si="389"/>
        <v>14.775211909584058</v>
      </c>
      <c r="L236" s="140">
        <f ca="1">VLOOKUP($D236,Curves!$N$2:$T$2600,2)*$B236</f>
        <v>16.865601792053358</v>
      </c>
      <c r="M236" s="141">
        <f ca="1">VLOOKUP($D236,Curves!$N$2:$T$2600,3)*$B236</f>
        <v>8.4328008960266789</v>
      </c>
      <c r="N236" s="181">
        <f t="shared" ca="1" si="390"/>
        <v>1</v>
      </c>
      <c r="O236" s="182">
        <f t="shared" ca="1" si="391"/>
        <v>0</v>
      </c>
      <c r="P236" s="173">
        <f t="shared" ca="1" si="386"/>
        <v>14.775211909584058</v>
      </c>
      <c r="Q236" s="140">
        <f ca="1">VLOOKUP($D236,Curves!$N$2:$T$2600,4)*$B236</f>
        <v>16.865601792053358</v>
      </c>
      <c r="R236" s="141">
        <f ca="1">VLOOKUP($D236,Curves!$N$2:$T$2600,5)*$B236</f>
        <v>8.4328008960266789</v>
      </c>
      <c r="S236" s="181">
        <f t="shared" ca="1" si="392"/>
        <v>1</v>
      </c>
      <c r="T236" s="182">
        <f t="shared" ca="1" si="393"/>
        <v>0</v>
      </c>
      <c r="U236" s="151">
        <f t="shared" ca="1" si="394"/>
        <v>14.775211909584058</v>
      </c>
      <c r="V236" s="151">
        <f t="shared" ca="1" si="395"/>
        <v>14.775211909584058</v>
      </c>
      <c r="W236" s="151">
        <f t="shared" ca="1" si="396"/>
        <v>14.775211909584058</v>
      </c>
      <c r="X236" s="343">
        <f ca="1">VLOOKUP($D236,[2]CurveFetch!$D$8:$S$13000,16,0)*$B236</f>
        <v>16.865601792053358</v>
      </c>
      <c r="Y236" s="141">
        <f ca="1">VLOOKUP($D236,Curves!$N$2:$T$2600,7)*$B236</f>
        <v>8.4328008960266789</v>
      </c>
      <c r="Z236" s="200">
        <f t="shared" ca="1" si="397"/>
        <v>1</v>
      </c>
      <c r="AA236" s="181">
        <f t="shared" ca="1" si="398"/>
        <v>0</v>
      </c>
      <c r="AB236" s="181">
        <f t="shared" ca="1" si="485"/>
        <v>1</v>
      </c>
      <c r="AC236" s="181">
        <f t="shared" ca="1" si="485"/>
        <v>1</v>
      </c>
      <c r="AD236" s="181">
        <f t="shared" ca="1" si="400"/>
        <v>1</v>
      </c>
      <c r="AE236" s="182">
        <f t="shared" ca="1" si="401"/>
        <v>0</v>
      </c>
      <c r="AF236" s="23">
        <f t="shared" ca="1" si="427"/>
        <v>5880</v>
      </c>
      <c r="AG236" s="23">
        <f t="shared" ca="1" si="428"/>
        <v>0</v>
      </c>
      <c r="AH236" s="23">
        <f t="shared" ca="1" si="445"/>
        <v>48000</v>
      </c>
      <c r="AI236" s="23">
        <f t="shared" ca="1" si="446"/>
        <v>0</v>
      </c>
      <c r="AJ236" s="23">
        <f t="shared" ca="1" si="457"/>
        <v>54000</v>
      </c>
      <c r="AK236" s="23">
        <f t="shared" ca="1" si="458"/>
        <v>0</v>
      </c>
      <c r="AL236" s="23">
        <f t="shared" ca="1" si="467"/>
        <v>60000</v>
      </c>
      <c r="AM236" s="23">
        <f t="shared" ca="1" si="468"/>
        <v>0</v>
      </c>
      <c r="AN236" s="23">
        <f t="shared" ca="1" si="475"/>
        <v>60000</v>
      </c>
      <c r="AO236" s="23">
        <f t="shared" ca="1" si="476"/>
        <v>0</v>
      </c>
      <c r="AP236" s="23">
        <f t="shared" ca="1" si="469"/>
        <v>86400</v>
      </c>
      <c r="AQ236" s="23">
        <f t="shared" ca="1" si="470"/>
        <v>0</v>
      </c>
      <c r="AR236" s="23">
        <f t="shared" ca="1" si="479"/>
        <v>61200</v>
      </c>
      <c r="AS236" s="23">
        <f t="shared" ca="1" si="480"/>
        <v>0</v>
      </c>
      <c r="AT236" s="23">
        <f t="shared" ref="AT236:AT289" ca="1" si="500">$AT$7*$J$2*$J$5*$N236</f>
        <v>132000</v>
      </c>
      <c r="AU236" s="23">
        <f t="shared" ref="AU236:AU289" ca="1" si="501">$AT$7*$J$3*$J$5*$O236</f>
        <v>0</v>
      </c>
      <c r="AV236" s="228">
        <f t="shared" ca="1" si="405"/>
        <v>152280</v>
      </c>
      <c r="AW236" s="26">
        <f t="shared" ca="1" si="406"/>
        <v>447480</v>
      </c>
      <c r="AX236" s="228">
        <f t="shared" ca="1" si="407"/>
        <v>507480</v>
      </c>
      <c r="AY236" s="23">
        <f t="shared" ca="1" si="421"/>
        <v>62400</v>
      </c>
      <c r="AZ236" s="23">
        <f t="shared" ca="1" si="422"/>
        <v>0</v>
      </c>
      <c r="BA236" s="23">
        <f t="shared" ca="1" si="429"/>
        <v>60000</v>
      </c>
      <c r="BB236" s="23">
        <f t="shared" ca="1" si="430"/>
        <v>0</v>
      </c>
      <c r="BC236" s="23">
        <f t="shared" ca="1" si="423"/>
        <v>10560</v>
      </c>
      <c r="BD236" s="23">
        <f t="shared" ca="1" si="424"/>
        <v>0</v>
      </c>
      <c r="BE236" s="23">
        <f t="shared" ca="1" si="431"/>
        <v>6120</v>
      </c>
      <c r="BF236" s="23">
        <f t="shared" ca="1" si="432"/>
        <v>0</v>
      </c>
      <c r="BG236" s="23">
        <f t="shared" ca="1" si="437"/>
        <v>20400</v>
      </c>
      <c r="BH236" s="23">
        <f t="shared" ca="1" si="438"/>
        <v>0</v>
      </c>
      <c r="BI236" s="23">
        <f t="shared" ca="1" si="453"/>
        <v>105600</v>
      </c>
      <c r="BJ236" s="23">
        <f t="shared" ca="1" si="454"/>
        <v>0</v>
      </c>
      <c r="BK236" s="23">
        <f t="shared" ca="1" si="455"/>
        <v>127200</v>
      </c>
      <c r="BL236" s="23">
        <f t="shared" ca="1" si="456"/>
        <v>0</v>
      </c>
      <c r="BM236" s="23">
        <f t="shared" ca="1" si="459"/>
        <v>60000</v>
      </c>
      <c r="BN236" s="23">
        <f t="shared" ca="1" si="460"/>
        <v>0</v>
      </c>
      <c r="BO236" s="23">
        <f t="shared" ca="1" si="477"/>
        <v>63600</v>
      </c>
      <c r="BP236" s="23">
        <f t="shared" ca="1" si="478"/>
        <v>0</v>
      </c>
      <c r="BQ236" s="23">
        <f t="shared" ca="1" si="488"/>
        <v>62400</v>
      </c>
      <c r="BR236" s="23">
        <f t="shared" ca="1" si="489"/>
        <v>0</v>
      </c>
      <c r="BS236" s="23">
        <f t="shared" ca="1" si="378"/>
        <v>132000</v>
      </c>
      <c r="BT236" s="23">
        <f t="shared" ca="1" si="379"/>
        <v>0</v>
      </c>
      <c r="BU236" s="23">
        <f t="shared" ca="1" si="380"/>
        <v>120000</v>
      </c>
      <c r="BV236" s="23">
        <f t="shared" ca="1" si="381"/>
        <v>0</v>
      </c>
      <c r="BW236" s="389">
        <f t="shared" ca="1" si="408"/>
        <v>371880</v>
      </c>
      <c r="BX236" s="224">
        <f t="shared" ca="1" si="409"/>
        <v>623880</v>
      </c>
      <c r="BY236" s="93">
        <f t="shared" ca="1" si="410"/>
        <v>830280</v>
      </c>
      <c r="BZ236" s="23">
        <f t="shared" ca="1" si="435"/>
        <v>125760</v>
      </c>
      <c r="CA236" s="23">
        <f t="shared" ca="1" si="436"/>
        <v>0</v>
      </c>
      <c r="CB236" s="23">
        <f t="shared" ca="1" si="461"/>
        <v>115200</v>
      </c>
      <c r="CC236" s="23">
        <f t="shared" ca="1" si="462"/>
        <v>0</v>
      </c>
      <c r="CD236" s="23">
        <f t="shared" ca="1" si="492"/>
        <v>120000</v>
      </c>
      <c r="CE236" s="23">
        <f t="shared" ca="1" si="493"/>
        <v>0</v>
      </c>
      <c r="CF236" s="228">
        <f t="shared" ca="1" si="411"/>
        <v>125760</v>
      </c>
      <c r="CG236" s="224">
        <f t="shared" ca="1" si="412"/>
        <v>240960</v>
      </c>
      <c r="CH236" s="228">
        <f t="shared" ca="1" si="413"/>
        <v>360960</v>
      </c>
      <c r="CI236" s="23">
        <f t="shared" ca="1" si="414"/>
        <v>65400</v>
      </c>
      <c r="CJ236" s="23">
        <f t="shared" ca="1" si="415"/>
        <v>32700</v>
      </c>
      <c r="CK236" s="23">
        <f t="shared" ca="1" si="419"/>
        <v>62400</v>
      </c>
      <c r="CL236" s="23">
        <f t="shared" ca="1" si="420"/>
        <v>31200</v>
      </c>
      <c r="CM236" s="23">
        <f t="shared" ca="1" si="425"/>
        <v>60000</v>
      </c>
      <c r="CN236" s="23">
        <f t="shared" ca="1" si="426"/>
        <v>30000</v>
      </c>
      <c r="CO236" s="23">
        <f t="shared" ca="1" si="433"/>
        <v>8400</v>
      </c>
      <c r="CP236" s="23">
        <f t="shared" ca="1" si="434"/>
        <v>4200</v>
      </c>
      <c r="CQ236" s="23">
        <f t="shared" ca="1" si="439"/>
        <v>27000</v>
      </c>
      <c r="CR236" s="23">
        <f t="shared" ca="1" si="440"/>
        <v>13500</v>
      </c>
      <c r="CS236" s="23">
        <f t="shared" ca="1" si="441"/>
        <v>15600</v>
      </c>
      <c r="CT236" s="23">
        <f t="shared" ca="1" si="442"/>
        <v>7800</v>
      </c>
      <c r="CU236" s="23">
        <f t="shared" ca="1" si="447"/>
        <v>42000</v>
      </c>
      <c r="CV236" s="23">
        <f t="shared" ca="1" si="448"/>
        <v>21000</v>
      </c>
      <c r="CW236" s="23">
        <f t="shared" ca="1" si="486"/>
        <v>63600</v>
      </c>
      <c r="CX236" s="23">
        <f t="shared" ca="1" si="487"/>
        <v>31800</v>
      </c>
      <c r="CY236" s="23">
        <f t="shared" ca="1" si="449"/>
        <v>72000</v>
      </c>
      <c r="CZ236" s="23">
        <f t="shared" ca="1" si="450"/>
        <v>36000</v>
      </c>
      <c r="DA236" s="23">
        <f t="shared" ca="1" si="463"/>
        <v>99000</v>
      </c>
      <c r="DB236" s="23">
        <f t="shared" ca="1" si="464"/>
        <v>49500</v>
      </c>
      <c r="DC236" s="23"/>
      <c r="DD236" s="23"/>
      <c r="DE236" s="23">
        <f t="shared" ca="1" si="465"/>
        <v>240000</v>
      </c>
      <c r="DF236" s="23">
        <f t="shared" ca="1" si="466"/>
        <v>120000</v>
      </c>
      <c r="DG236" s="23">
        <f t="shared" ca="1" si="471"/>
        <v>120000</v>
      </c>
      <c r="DH236" s="23">
        <f t="shared" ca="1" si="472"/>
        <v>60000</v>
      </c>
      <c r="DI236" s="23">
        <f t="shared" ca="1" si="481"/>
        <v>127200</v>
      </c>
      <c r="DJ236" s="23">
        <f t="shared" ca="1" si="482"/>
        <v>63600</v>
      </c>
      <c r="DK236" s="23">
        <f t="shared" ca="1" si="490"/>
        <v>63600</v>
      </c>
      <c r="DL236" s="23">
        <f t="shared" ca="1" si="491"/>
        <v>31800</v>
      </c>
      <c r="DM236" s="23">
        <f t="shared" ca="1" si="494"/>
        <v>150000</v>
      </c>
      <c r="DN236" s="23">
        <f t="shared" ca="1" si="495"/>
        <v>75000</v>
      </c>
      <c r="DO236" s="23">
        <f t="shared" ca="1" si="496"/>
        <v>66000</v>
      </c>
      <c r="DP236" s="23">
        <f t="shared" ca="1" si="497"/>
        <v>33000</v>
      </c>
      <c r="DQ236" s="23">
        <f t="shared" ca="1" si="384"/>
        <v>129600</v>
      </c>
      <c r="DR236" s="23">
        <f t="shared" ca="1" si="385"/>
        <v>64800</v>
      </c>
      <c r="DS236" s="228">
        <f t="shared" ca="1" si="416"/>
        <v>610200</v>
      </c>
      <c r="DT236" s="93">
        <f t="shared" ca="1" si="417"/>
        <v>1450800</v>
      </c>
      <c r="DU236" s="228">
        <f t="shared" ca="1" si="418"/>
        <v>2117700</v>
      </c>
      <c r="DZ236" s="23">
        <f t="shared" ca="1" si="443"/>
        <v>60000</v>
      </c>
      <c r="EA236" s="23">
        <f t="shared" ca="1" si="444"/>
        <v>30000</v>
      </c>
      <c r="EB236" s="23">
        <f t="shared" ca="1" si="451"/>
        <v>26400</v>
      </c>
      <c r="EC236" s="23">
        <f t="shared" ca="1" si="452"/>
        <v>13200</v>
      </c>
      <c r="ED236" s="23">
        <f t="shared" ca="1" si="473"/>
        <v>120000</v>
      </c>
      <c r="EE236" s="23">
        <f t="shared" ca="1" si="474"/>
        <v>60000</v>
      </c>
      <c r="EF236" s="23">
        <f t="shared" ref="EF236:EF287" ca="1" si="502">$EF$7*$J$2*$J$5*$AB236</f>
        <v>168000</v>
      </c>
      <c r="EG236" s="23">
        <f t="shared" ref="EG236:EG287" ca="1" si="503">$EF$7*$J$3*$J$5*$AC236</f>
        <v>84000</v>
      </c>
      <c r="EH236" s="23">
        <f t="shared" ca="1" si="483"/>
        <v>60000</v>
      </c>
      <c r="EI236" s="23">
        <f t="shared" ca="1" si="484"/>
        <v>30000</v>
      </c>
      <c r="EJ236" s="23">
        <f t="shared" ca="1" si="498"/>
        <v>60000</v>
      </c>
      <c r="EK236" s="23">
        <f t="shared" ca="1" si="499"/>
        <v>30000</v>
      </c>
      <c r="EL236" s="23">
        <f t="shared" ca="1" si="382"/>
        <v>120000</v>
      </c>
      <c r="EM236" s="23">
        <f t="shared" ca="1" si="383"/>
        <v>60000</v>
      </c>
      <c r="EN236" s="228">
        <f t="shared" ca="1" si="402"/>
        <v>39600</v>
      </c>
      <c r="EO236" s="93">
        <f t="shared" ca="1" si="403"/>
        <v>489600</v>
      </c>
      <c r="EP236" s="93">
        <f t="shared" ca="1" si="404"/>
        <v>921600</v>
      </c>
    </row>
    <row r="237" spans="1:146" x14ac:dyDescent="0.2">
      <c r="A237" s="172">
        <f ca="1">VLOOKUP($D237,Curves!$A$2:$I$1700,9)</f>
        <v>6.3524306445207998E-2</v>
      </c>
      <c r="B237" s="86">
        <f t="shared" ca="1" si="387"/>
        <v>0.30376943380976035</v>
      </c>
      <c r="C237" s="86">
        <f t="shared" si="388"/>
        <v>29</v>
      </c>
      <c r="D237" s="139">
        <v>43862</v>
      </c>
      <c r="E237" s="173">
        <f ca="1">VLOOKUP($D237,Curves!$A$2:$H$1700,2)*$B237</f>
        <v>1.6613150335055795</v>
      </c>
      <c r="F237" s="172">
        <f ca="1">VLOOKUP($D237,Curves!$A$2:$H$1700,3)*$B237</f>
        <v>9.4168524481025709E-2</v>
      </c>
      <c r="G237" s="172">
        <f ca="1">VLOOKUP($D237,Curves!$A$2:$H$1700,7)*$B237</f>
        <v>0</v>
      </c>
      <c r="H237" s="172">
        <f ca="1">VLOOKUP($D237,Curves!$A$2:$H$1700,5)*$B237</f>
        <v>0</v>
      </c>
      <c r="I237" s="172">
        <f ca="1">VLOOKUP($D237,Curves!$A$2:$H$1700,4)*$B237</f>
        <v>0</v>
      </c>
      <c r="J237" s="174">
        <f ca="1">VLOOKUP($D237,Curves!$A$2:$H$1700,8)*$B237</f>
        <v>0</v>
      </c>
      <c r="K237" s="172">
        <f t="shared" ca="1" si="389"/>
        <v>14.459862751291846</v>
      </c>
      <c r="L237" s="140">
        <f ca="1">VLOOKUP($D237,Curves!$N$2:$T$2600,2)*$B237</f>
        <v>13.730408785144549</v>
      </c>
      <c r="M237" s="141">
        <f ca="1">VLOOKUP($D237,Curves!$N$2:$T$2600,3)*$B237</f>
        <v>6.8652043925722745</v>
      </c>
      <c r="N237" s="181">
        <f t="shared" ca="1" si="390"/>
        <v>0</v>
      </c>
      <c r="O237" s="182">
        <f t="shared" ca="1" si="391"/>
        <v>0</v>
      </c>
      <c r="P237" s="173">
        <f t="shared" ca="1" si="386"/>
        <v>14.459862751291846</v>
      </c>
      <c r="Q237" s="140">
        <f ca="1">VLOOKUP($D237,Curves!$N$2:$T$2600,4)*$B237</f>
        <v>13.730408785144549</v>
      </c>
      <c r="R237" s="141">
        <f ca="1">VLOOKUP($D237,Curves!$N$2:$T$2600,5)*$B237</f>
        <v>6.8652043925722745</v>
      </c>
      <c r="S237" s="181">
        <f t="shared" ca="1" si="392"/>
        <v>0</v>
      </c>
      <c r="T237" s="182">
        <f t="shared" ca="1" si="393"/>
        <v>0</v>
      </c>
      <c r="U237" s="151">
        <f t="shared" ca="1" si="394"/>
        <v>14.459862751291846</v>
      </c>
      <c r="V237" s="151">
        <f t="shared" ca="1" si="395"/>
        <v>14.459862751291846</v>
      </c>
      <c r="W237" s="151">
        <f t="shared" ca="1" si="396"/>
        <v>14.459862751291846</v>
      </c>
      <c r="X237" s="343">
        <f ca="1">VLOOKUP($D237,[2]CurveFetch!$D$8:$S$13000,16,0)*$B237</f>
        <v>13.730408785144549</v>
      </c>
      <c r="Y237" s="141">
        <f ca="1">VLOOKUP($D237,Curves!$N$2:$T$2600,7)*$B237</f>
        <v>6.8652043925722745</v>
      </c>
      <c r="Z237" s="200">
        <f t="shared" ca="1" si="397"/>
        <v>0</v>
      </c>
      <c r="AA237" s="181">
        <f t="shared" ca="1" si="398"/>
        <v>0</v>
      </c>
      <c r="AB237" s="181">
        <f t="shared" ca="1" si="485"/>
        <v>0</v>
      </c>
      <c r="AC237" s="181">
        <f t="shared" ca="1" si="485"/>
        <v>0</v>
      </c>
      <c r="AD237" s="181">
        <f t="shared" ca="1" si="400"/>
        <v>0</v>
      </c>
      <c r="AE237" s="182">
        <f t="shared" ca="1" si="401"/>
        <v>0</v>
      </c>
      <c r="AF237" s="23">
        <f t="shared" ca="1" si="427"/>
        <v>0</v>
      </c>
      <c r="AG237" s="23">
        <f t="shared" ca="1" si="428"/>
        <v>0</v>
      </c>
      <c r="AH237" s="23">
        <f t="shared" ca="1" si="445"/>
        <v>0</v>
      </c>
      <c r="AI237" s="23">
        <f t="shared" ca="1" si="446"/>
        <v>0</v>
      </c>
      <c r="AJ237" s="23">
        <f t="shared" ca="1" si="457"/>
        <v>0</v>
      </c>
      <c r="AK237" s="23">
        <f t="shared" ca="1" si="458"/>
        <v>0</v>
      </c>
      <c r="AL237" s="23">
        <f t="shared" ca="1" si="467"/>
        <v>0</v>
      </c>
      <c r="AM237" s="23">
        <f t="shared" ca="1" si="468"/>
        <v>0</v>
      </c>
      <c r="AN237" s="23">
        <f t="shared" ca="1" si="475"/>
        <v>0</v>
      </c>
      <c r="AO237" s="23">
        <f t="shared" ca="1" si="476"/>
        <v>0</v>
      </c>
      <c r="AP237" s="23">
        <f t="shared" ca="1" si="469"/>
        <v>0</v>
      </c>
      <c r="AQ237" s="23">
        <f t="shared" ca="1" si="470"/>
        <v>0</v>
      </c>
      <c r="AR237" s="23">
        <f t="shared" ca="1" si="479"/>
        <v>0</v>
      </c>
      <c r="AS237" s="23">
        <f t="shared" ca="1" si="480"/>
        <v>0</v>
      </c>
      <c r="AT237" s="23">
        <f t="shared" ca="1" si="500"/>
        <v>0</v>
      </c>
      <c r="AU237" s="23">
        <f t="shared" ca="1" si="501"/>
        <v>0</v>
      </c>
      <c r="AV237" s="228">
        <f t="shared" ca="1" si="405"/>
        <v>0</v>
      </c>
      <c r="AW237" s="26">
        <f t="shared" ca="1" si="406"/>
        <v>0</v>
      </c>
      <c r="AX237" s="228">
        <f t="shared" ca="1" si="407"/>
        <v>0</v>
      </c>
      <c r="AY237" s="23">
        <f t="shared" ca="1" si="421"/>
        <v>0</v>
      </c>
      <c r="AZ237" s="23">
        <f t="shared" ca="1" si="422"/>
        <v>0</v>
      </c>
      <c r="BA237" s="23">
        <f t="shared" ca="1" si="429"/>
        <v>0</v>
      </c>
      <c r="BB237" s="23">
        <f t="shared" ca="1" si="430"/>
        <v>0</v>
      </c>
      <c r="BC237" s="23">
        <f t="shared" ca="1" si="423"/>
        <v>0</v>
      </c>
      <c r="BD237" s="23">
        <f t="shared" ca="1" si="424"/>
        <v>0</v>
      </c>
      <c r="BE237" s="23">
        <f t="shared" ca="1" si="431"/>
        <v>0</v>
      </c>
      <c r="BF237" s="23">
        <f t="shared" ca="1" si="432"/>
        <v>0</v>
      </c>
      <c r="BG237" s="23">
        <f t="shared" ca="1" si="437"/>
        <v>0</v>
      </c>
      <c r="BH237" s="23">
        <f t="shared" ca="1" si="438"/>
        <v>0</v>
      </c>
      <c r="BI237" s="23">
        <f t="shared" ca="1" si="453"/>
        <v>0</v>
      </c>
      <c r="BJ237" s="23">
        <f t="shared" ca="1" si="454"/>
        <v>0</v>
      </c>
      <c r="BK237" s="23">
        <f t="shared" ca="1" si="455"/>
        <v>0</v>
      </c>
      <c r="BL237" s="23">
        <f t="shared" ca="1" si="456"/>
        <v>0</v>
      </c>
      <c r="BM237" s="23">
        <f t="shared" ca="1" si="459"/>
        <v>0</v>
      </c>
      <c r="BN237" s="23">
        <f t="shared" ca="1" si="460"/>
        <v>0</v>
      </c>
      <c r="BO237" s="23">
        <f t="shared" ca="1" si="477"/>
        <v>0</v>
      </c>
      <c r="BP237" s="23">
        <f t="shared" ca="1" si="478"/>
        <v>0</v>
      </c>
      <c r="BQ237" s="23">
        <f t="shared" ca="1" si="488"/>
        <v>0</v>
      </c>
      <c r="BR237" s="23">
        <f t="shared" ca="1" si="489"/>
        <v>0</v>
      </c>
      <c r="BS237" s="23">
        <f t="shared" ca="1" si="378"/>
        <v>0</v>
      </c>
      <c r="BT237" s="23">
        <f t="shared" ca="1" si="379"/>
        <v>0</v>
      </c>
      <c r="BU237" s="23">
        <f t="shared" ca="1" si="380"/>
        <v>0</v>
      </c>
      <c r="BV237" s="23">
        <f t="shared" ca="1" si="381"/>
        <v>0</v>
      </c>
      <c r="BW237" s="389">
        <f t="shared" ca="1" si="408"/>
        <v>0</v>
      </c>
      <c r="BX237" s="224">
        <f t="shared" ca="1" si="409"/>
        <v>0</v>
      </c>
      <c r="BY237" s="93">
        <f t="shared" ca="1" si="410"/>
        <v>0</v>
      </c>
      <c r="BZ237" s="23">
        <f t="shared" ca="1" si="435"/>
        <v>0</v>
      </c>
      <c r="CA237" s="23">
        <f t="shared" ca="1" si="436"/>
        <v>0</v>
      </c>
      <c r="CB237" s="23">
        <f t="shared" ca="1" si="461"/>
        <v>0</v>
      </c>
      <c r="CC237" s="23">
        <f t="shared" ca="1" si="462"/>
        <v>0</v>
      </c>
      <c r="CD237" s="23">
        <f t="shared" ca="1" si="492"/>
        <v>0</v>
      </c>
      <c r="CE237" s="23">
        <f t="shared" ca="1" si="493"/>
        <v>0</v>
      </c>
      <c r="CF237" s="228">
        <f t="shared" ca="1" si="411"/>
        <v>0</v>
      </c>
      <c r="CG237" s="224">
        <f t="shared" ca="1" si="412"/>
        <v>0</v>
      </c>
      <c r="CH237" s="228">
        <f t="shared" ca="1" si="413"/>
        <v>0</v>
      </c>
      <c r="CI237" s="23">
        <f t="shared" ca="1" si="414"/>
        <v>0</v>
      </c>
      <c r="CJ237" s="23">
        <f t="shared" ca="1" si="415"/>
        <v>0</v>
      </c>
      <c r="CK237" s="23">
        <f t="shared" ca="1" si="419"/>
        <v>0</v>
      </c>
      <c r="CL237" s="23">
        <f t="shared" ca="1" si="420"/>
        <v>0</v>
      </c>
      <c r="CM237" s="23">
        <f t="shared" ca="1" si="425"/>
        <v>0</v>
      </c>
      <c r="CN237" s="23">
        <f t="shared" ca="1" si="426"/>
        <v>0</v>
      </c>
      <c r="CO237" s="23">
        <f t="shared" ca="1" si="433"/>
        <v>0</v>
      </c>
      <c r="CP237" s="23">
        <f t="shared" ca="1" si="434"/>
        <v>0</v>
      </c>
      <c r="CQ237" s="23">
        <f t="shared" ca="1" si="439"/>
        <v>0</v>
      </c>
      <c r="CR237" s="23">
        <f t="shared" ca="1" si="440"/>
        <v>0</v>
      </c>
      <c r="CS237" s="23">
        <f t="shared" ca="1" si="441"/>
        <v>0</v>
      </c>
      <c r="CT237" s="23">
        <f t="shared" ca="1" si="442"/>
        <v>0</v>
      </c>
      <c r="CU237" s="23">
        <f t="shared" ca="1" si="447"/>
        <v>0</v>
      </c>
      <c r="CV237" s="23">
        <f t="shared" ca="1" si="448"/>
        <v>0</v>
      </c>
      <c r="CW237" s="23">
        <f t="shared" ca="1" si="486"/>
        <v>0</v>
      </c>
      <c r="CX237" s="23">
        <f t="shared" ca="1" si="487"/>
        <v>0</v>
      </c>
      <c r="CY237" s="23">
        <f t="shared" ca="1" si="449"/>
        <v>0</v>
      </c>
      <c r="CZ237" s="23">
        <f t="shared" ca="1" si="450"/>
        <v>0</v>
      </c>
      <c r="DA237" s="23">
        <f t="shared" ca="1" si="463"/>
        <v>0</v>
      </c>
      <c r="DB237" s="23">
        <f t="shared" ca="1" si="464"/>
        <v>0</v>
      </c>
      <c r="DC237" s="23"/>
      <c r="DD237" s="23"/>
      <c r="DE237" s="23">
        <f t="shared" ca="1" si="465"/>
        <v>0</v>
      </c>
      <c r="DF237" s="23">
        <f t="shared" ca="1" si="466"/>
        <v>0</v>
      </c>
      <c r="DG237" s="23">
        <f t="shared" ca="1" si="471"/>
        <v>0</v>
      </c>
      <c r="DH237" s="23">
        <f t="shared" ca="1" si="472"/>
        <v>0</v>
      </c>
      <c r="DI237" s="23">
        <f t="shared" ca="1" si="481"/>
        <v>0</v>
      </c>
      <c r="DJ237" s="23">
        <f t="shared" ca="1" si="482"/>
        <v>0</v>
      </c>
      <c r="DK237" s="23">
        <f t="shared" ca="1" si="490"/>
        <v>0</v>
      </c>
      <c r="DL237" s="23">
        <f t="shared" ca="1" si="491"/>
        <v>0</v>
      </c>
      <c r="DM237" s="23">
        <f t="shared" ca="1" si="494"/>
        <v>0</v>
      </c>
      <c r="DN237" s="23">
        <f t="shared" ca="1" si="495"/>
        <v>0</v>
      </c>
      <c r="DO237" s="23">
        <f t="shared" ca="1" si="496"/>
        <v>0</v>
      </c>
      <c r="DP237" s="23">
        <f t="shared" ca="1" si="497"/>
        <v>0</v>
      </c>
      <c r="DQ237" s="23">
        <f t="shared" ca="1" si="384"/>
        <v>0</v>
      </c>
      <c r="DR237" s="23">
        <f t="shared" ca="1" si="385"/>
        <v>0</v>
      </c>
      <c r="DS237" s="228">
        <f t="shared" ca="1" si="416"/>
        <v>0</v>
      </c>
      <c r="DT237" s="93">
        <f t="shared" ca="1" si="417"/>
        <v>0</v>
      </c>
      <c r="DU237" s="228">
        <f t="shared" ca="1" si="418"/>
        <v>0</v>
      </c>
      <c r="DZ237" s="23">
        <f t="shared" ca="1" si="443"/>
        <v>0</v>
      </c>
      <c r="EA237" s="23">
        <f t="shared" ca="1" si="444"/>
        <v>0</v>
      </c>
      <c r="EB237" s="23">
        <f t="shared" ca="1" si="451"/>
        <v>0</v>
      </c>
      <c r="EC237" s="23">
        <f t="shared" ca="1" si="452"/>
        <v>0</v>
      </c>
      <c r="ED237" s="23">
        <f t="shared" ca="1" si="473"/>
        <v>0</v>
      </c>
      <c r="EE237" s="23">
        <f t="shared" ca="1" si="474"/>
        <v>0</v>
      </c>
      <c r="EF237" s="23">
        <f t="shared" ca="1" si="502"/>
        <v>0</v>
      </c>
      <c r="EG237" s="23">
        <f t="shared" ca="1" si="503"/>
        <v>0</v>
      </c>
      <c r="EH237" s="23">
        <f t="shared" ca="1" si="483"/>
        <v>0</v>
      </c>
      <c r="EI237" s="23">
        <f t="shared" ca="1" si="484"/>
        <v>0</v>
      </c>
      <c r="EJ237" s="23">
        <f t="shared" ca="1" si="498"/>
        <v>0</v>
      </c>
      <c r="EK237" s="23">
        <f t="shared" ca="1" si="499"/>
        <v>0</v>
      </c>
      <c r="EL237" s="23">
        <f t="shared" ca="1" si="382"/>
        <v>0</v>
      </c>
      <c r="EM237" s="23">
        <f t="shared" ca="1" si="383"/>
        <v>0</v>
      </c>
      <c r="EN237" s="228">
        <f t="shared" ca="1" si="402"/>
        <v>0</v>
      </c>
      <c r="EO237" s="93">
        <f t="shared" ca="1" si="403"/>
        <v>0</v>
      </c>
      <c r="EP237" s="93">
        <f t="shared" ca="1" si="404"/>
        <v>0</v>
      </c>
    </row>
    <row r="238" spans="1:146" x14ac:dyDescent="0.2">
      <c r="A238" s="172">
        <f ca="1">VLOOKUP($D238,Curves!$A$2:$I$1700,9)</f>
        <v>6.3549241573107998E-2</v>
      </c>
      <c r="B238" s="86">
        <f t="shared" ca="1" si="387"/>
        <v>0.30212515739751211</v>
      </c>
      <c r="C238" s="86">
        <f t="shared" si="388"/>
        <v>31</v>
      </c>
      <c r="D238" s="139">
        <v>43891</v>
      </c>
      <c r="E238" s="173">
        <f ca="1">VLOOKUP($D238,Curves!$A$2:$H$1700,2)*$B238</f>
        <v>1.6070037121973668</v>
      </c>
      <c r="F238" s="172">
        <f ca="1">VLOOKUP($D238,Curves!$A$2:$H$1700,3)*$B238</f>
        <v>9.3658798793228748E-2</v>
      </c>
      <c r="G238" s="172">
        <f ca="1">VLOOKUP($D238,Curves!$A$2:$H$1700,7)*$B238</f>
        <v>0</v>
      </c>
      <c r="H238" s="172">
        <f ca="1">VLOOKUP($D238,Curves!$A$2:$H$1700,5)*$B238</f>
        <v>0</v>
      </c>
      <c r="I238" s="172">
        <f ca="1">VLOOKUP($D238,Curves!$A$2:$H$1700,4)*$B238</f>
        <v>0</v>
      </c>
      <c r="J238" s="174">
        <f ca="1">VLOOKUP($D238,Curves!$A$2:$H$1700,8)*$B238</f>
        <v>0</v>
      </c>
      <c r="K238" s="172">
        <f t="shared" ca="1" si="389"/>
        <v>14.05252784148025</v>
      </c>
      <c r="L238" s="140">
        <f ca="1">VLOOKUP($D238,Curves!$N$2:$T$2600,2)*$B238</f>
        <v>10.634835752908165</v>
      </c>
      <c r="M238" s="141">
        <f ca="1">VLOOKUP($D238,Curves!$N$2:$T$2600,3)*$B238</f>
        <v>5.3174178764540825</v>
      </c>
      <c r="N238" s="181">
        <f t="shared" ca="1" si="390"/>
        <v>0</v>
      </c>
      <c r="O238" s="182">
        <f t="shared" ca="1" si="391"/>
        <v>0</v>
      </c>
      <c r="P238" s="173">
        <f t="shared" ca="1" si="386"/>
        <v>14.05252784148025</v>
      </c>
      <c r="Q238" s="140">
        <f ca="1">VLOOKUP($D238,Curves!$N$2:$T$2600,4)*$B238</f>
        <v>10.634835752908165</v>
      </c>
      <c r="R238" s="141">
        <f ca="1">VLOOKUP($D238,Curves!$N$2:$T$2600,5)*$B238</f>
        <v>5.3174178764540825</v>
      </c>
      <c r="S238" s="181">
        <f t="shared" ca="1" si="392"/>
        <v>0</v>
      </c>
      <c r="T238" s="182">
        <f t="shared" ca="1" si="393"/>
        <v>0</v>
      </c>
      <c r="U238" s="151">
        <f t="shared" ca="1" si="394"/>
        <v>14.05252784148025</v>
      </c>
      <c r="V238" s="151">
        <f t="shared" ca="1" si="395"/>
        <v>14.05252784148025</v>
      </c>
      <c r="W238" s="151">
        <f t="shared" ca="1" si="396"/>
        <v>14.05252784148025</v>
      </c>
      <c r="X238" s="343">
        <f ca="1">VLOOKUP($D238,[2]CurveFetch!$D$8:$S$13000,16,0)*$B238</f>
        <v>10.634835752908165</v>
      </c>
      <c r="Y238" s="141">
        <f ca="1">VLOOKUP($D238,Curves!$N$2:$T$2600,7)*$B238</f>
        <v>5.3174178764540825</v>
      </c>
      <c r="Z238" s="200">
        <f t="shared" ca="1" si="397"/>
        <v>0</v>
      </c>
      <c r="AA238" s="181">
        <f t="shared" ca="1" si="398"/>
        <v>0</v>
      </c>
      <c r="AB238" s="181">
        <f t="shared" ca="1" si="485"/>
        <v>0</v>
      </c>
      <c r="AC238" s="181">
        <f t="shared" ca="1" si="485"/>
        <v>0</v>
      </c>
      <c r="AD238" s="181">
        <f t="shared" ca="1" si="400"/>
        <v>0</v>
      </c>
      <c r="AE238" s="182">
        <f t="shared" ca="1" si="401"/>
        <v>0</v>
      </c>
      <c r="AF238" s="23">
        <f t="shared" ca="1" si="427"/>
        <v>0</v>
      </c>
      <c r="AG238" s="23">
        <f t="shared" ca="1" si="428"/>
        <v>0</v>
      </c>
      <c r="AH238" s="23">
        <f t="shared" ca="1" si="445"/>
        <v>0</v>
      </c>
      <c r="AI238" s="23">
        <f t="shared" ca="1" si="446"/>
        <v>0</v>
      </c>
      <c r="AJ238" s="23">
        <f t="shared" ca="1" si="457"/>
        <v>0</v>
      </c>
      <c r="AK238" s="23">
        <f t="shared" ca="1" si="458"/>
        <v>0</v>
      </c>
      <c r="AL238" s="23">
        <f t="shared" ca="1" si="467"/>
        <v>0</v>
      </c>
      <c r="AM238" s="23">
        <f t="shared" ca="1" si="468"/>
        <v>0</v>
      </c>
      <c r="AN238" s="23">
        <f t="shared" ca="1" si="475"/>
        <v>0</v>
      </c>
      <c r="AO238" s="23">
        <f t="shared" ca="1" si="476"/>
        <v>0</v>
      </c>
      <c r="AP238" s="23">
        <f t="shared" ca="1" si="469"/>
        <v>0</v>
      </c>
      <c r="AQ238" s="23">
        <f t="shared" ca="1" si="470"/>
        <v>0</v>
      </c>
      <c r="AR238" s="23">
        <f t="shared" ca="1" si="479"/>
        <v>0</v>
      </c>
      <c r="AS238" s="23">
        <f t="shared" ca="1" si="480"/>
        <v>0</v>
      </c>
      <c r="AT238" s="23">
        <f t="shared" ca="1" si="500"/>
        <v>0</v>
      </c>
      <c r="AU238" s="23">
        <f t="shared" ca="1" si="501"/>
        <v>0</v>
      </c>
      <c r="AV238" s="228">
        <f t="shared" ca="1" si="405"/>
        <v>0</v>
      </c>
      <c r="AW238" s="26">
        <f t="shared" ca="1" si="406"/>
        <v>0</v>
      </c>
      <c r="AX238" s="228">
        <f t="shared" ca="1" si="407"/>
        <v>0</v>
      </c>
      <c r="AY238" s="23">
        <f t="shared" ca="1" si="421"/>
        <v>0</v>
      </c>
      <c r="AZ238" s="23">
        <f t="shared" ca="1" si="422"/>
        <v>0</v>
      </c>
      <c r="BA238" s="23">
        <f t="shared" ca="1" si="429"/>
        <v>0</v>
      </c>
      <c r="BB238" s="23">
        <f t="shared" ca="1" si="430"/>
        <v>0</v>
      </c>
      <c r="BC238" s="23">
        <f t="shared" ca="1" si="423"/>
        <v>0</v>
      </c>
      <c r="BD238" s="23">
        <f t="shared" ca="1" si="424"/>
        <v>0</v>
      </c>
      <c r="BE238" s="23">
        <f t="shared" ca="1" si="431"/>
        <v>0</v>
      </c>
      <c r="BF238" s="23">
        <f t="shared" ca="1" si="432"/>
        <v>0</v>
      </c>
      <c r="BG238" s="23">
        <f t="shared" ca="1" si="437"/>
        <v>0</v>
      </c>
      <c r="BH238" s="23">
        <f t="shared" ca="1" si="438"/>
        <v>0</v>
      </c>
      <c r="BI238" s="23">
        <f t="shared" ca="1" si="453"/>
        <v>0</v>
      </c>
      <c r="BJ238" s="23">
        <f t="shared" ca="1" si="454"/>
        <v>0</v>
      </c>
      <c r="BK238" s="23">
        <f t="shared" ca="1" si="455"/>
        <v>0</v>
      </c>
      <c r="BL238" s="23">
        <f t="shared" ca="1" si="456"/>
        <v>0</v>
      </c>
      <c r="BM238" s="23">
        <f t="shared" ca="1" si="459"/>
        <v>0</v>
      </c>
      <c r="BN238" s="23">
        <f t="shared" ca="1" si="460"/>
        <v>0</v>
      </c>
      <c r="BO238" s="23">
        <f t="shared" ca="1" si="477"/>
        <v>0</v>
      </c>
      <c r="BP238" s="23">
        <f t="shared" ca="1" si="478"/>
        <v>0</v>
      </c>
      <c r="BQ238" s="23">
        <f t="shared" ca="1" si="488"/>
        <v>0</v>
      </c>
      <c r="BR238" s="23">
        <f t="shared" ca="1" si="489"/>
        <v>0</v>
      </c>
      <c r="BS238" s="23">
        <f t="shared" ca="1" si="378"/>
        <v>0</v>
      </c>
      <c r="BT238" s="23">
        <f t="shared" ca="1" si="379"/>
        <v>0</v>
      </c>
      <c r="BU238" s="23">
        <f t="shared" ca="1" si="380"/>
        <v>0</v>
      </c>
      <c r="BV238" s="23">
        <f t="shared" ca="1" si="381"/>
        <v>0</v>
      </c>
      <c r="BW238" s="389">
        <f t="shared" ca="1" si="408"/>
        <v>0</v>
      </c>
      <c r="BX238" s="224">
        <f t="shared" ca="1" si="409"/>
        <v>0</v>
      </c>
      <c r="BY238" s="93">
        <f t="shared" ca="1" si="410"/>
        <v>0</v>
      </c>
      <c r="BZ238" s="23">
        <f t="shared" ca="1" si="435"/>
        <v>0</v>
      </c>
      <c r="CA238" s="23">
        <f t="shared" ca="1" si="436"/>
        <v>0</v>
      </c>
      <c r="CB238" s="23">
        <f t="shared" ca="1" si="461"/>
        <v>0</v>
      </c>
      <c r="CC238" s="23">
        <f t="shared" ca="1" si="462"/>
        <v>0</v>
      </c>
      <c r="CD238" s="23">
        <f t="shared" ca="1" si="492"/>
        <v>0</v>
      </c>
      <c r="CE238" s="23">
        <f t="shared" ca="1" si="493"/>
        <v>0</v>
      </c>
      <c r="CF238" s="228">
        <f t="shared" ca="1" si="411"/>
        <v>0</v>
      </c>
      <c r="CG238" s="224">
        <f t="shared" ca="1" si="412"/>
        <v>0</v>
      </c>
      <c r="CH238" s="228">
        <f t="shared" ca="1" si="413"/>
        <v>0</v>
      </c>
      <c r="CI238" s="23">
        <f t="shared" ca="1" si="414"/>
        <v>0</v>
      </c>
      <c r="CJ238" s="23">
        <f t="shared" ca="1" si="415"/>
        <v>0</v>
      </c>
      <c r="CK238" s="23">
        <f t="shared" ca="1" si="419"/>
        <v>0</v>
      </c>
      <c r="CL238" s="23">
        <f t="shared" ca="1" si="420"/>
        <v>0</v>
      </c>
      <c r="CM238" s="23">
        <f t="shared" ca="1" si="425"/>
        <v>0</v>
      </c>
      <c r="CN238" s="23">
        <f t="shared" ca="1" si="426"/>
        <v>0</v>
      </c>
      <c r="CO238" s="23">
        <f t="shared" ca="1" si="433"/>
        <v>0</v>
      </c>
      <c r="CP238" s="23">
        <f t="shared" ca="1" si="434"/>
        <v>0</v>
      </c>
      <c r="CQ238" s="23">
        <f t="shared" ca="1" si="439"/>
        <v>0</v>
      </c>
      <c r="CR238" s="23">
        <f t="shared" ca="1" si="440"/>
        <v>0</v>
      </c>
      <c r="CS238" s="23">
        <f t="shared" ca="1" si="441"/>
        <v>0</v>
      </c>
      <c r="CT238" s="23">
        <f t="shared" ca="1" si="442"/>
        <v>0</v>
      </c>
      <c r="CU238" s="23">
        <f t="shared" ca="1" si="447"/>
        <v>0</v>
      </c>
      <c r="CV238" s="23">
        <f t="shared" ca="1" si="448"/>
        <v>0</v>
      </c>
      <c r="CW238" s="23">
        <f t="shared" ca="1" si="486"/>
        <v>0</v>
      </c>
      <c r="CX238" s="23">
        <f t="shared" ca="1" si="487"/>
        <v>0</v>
      </c>
      <c r="CY238" s="23">
        <f t="shared" ca="1" si="449"/>
        <v>0</v>
      </c>
      <c r="CZ238" s="23">
        <f t="shared" ca="1" si="450"/>
        <v>0</v>
      </c>
      <c r="DA238" s="23">
        <f t="shared" ca="1" si="463"/>
        <v>0</v>
      </c>
      <c r="DB238" s="23">
        <f t="shared" ca="1" si="464"/>
        <v>0</v>
      </c>
      <c r="DC238" s="23"/>
      <c r="DD238" s="23"/>
      <c r="DE238" s="23">
        <f t="shared" ca="1" si="465"/>
        <v>0</v>
      </c>
      <c r="DF238" s="23">
        <f t="shared" ca="1" si="466"/>
        <v>0</v>
      </c>
      <c r="DG238" s="23">
        <f t="shared" ca="1" si="471"/>
        <v>0</v>
      </c>
      <c r="DH238" s="23">
        <f t="shared" ca="1" si="472"/>
        <v>0</v>
      </c>
      <c r="DI238" s="23">
        <f t="shared" ca="1" si="481"/>
        <v>0</v>
      </c>
      <c r="DJ238" s="23">
        <f t="shared" ca="1" si="482"/>
        <v>0</v>
      </c>
      <c r="DK238" s="23">
        <f t="shared" ca="1" si="490"/>
        <v>0</v>
      </c>
      <c r="DL238" s="23">
        <f t="shared" ca="1" si="491"/>
        <v>0</v>
      </c>
      <c r="DM238" s="23">
        <f t="shared" ca="1" si="494"/>
        <v>0</v>
      </c>
      <c r="DN238" s="23">
        <f t="shared" ca="1" si="495"/>
        <v>0</v>
      </c>
      <c r="DO238" s="23">
        <f t="shared" ca="1" si="496"/>
        <v>0</v>
      </c>
      <c r="DP238" s="23">
        <f t="shared" ca="1" si="497"/>
        <v>0</v>
      </c>
      <c r="DQ238" s="23">
        <f t="shared" ca="1" si="384"/>
        <v>0</v>
      </c>
      <c r="DR238" s="23">
        <f t="shared" ca="1" si="385"/>
        <v>0</v>
      </c>
      <c r="DS238" s="228">
        <f t="shared" ca="1" si="416"/>
        <v>0</v>
      </c>
      <c r="DT238" s="93">
        <f t="shared" ca="1" si="417"/>
        <v>0</v>
      </c>
      <c r="DU238" s="228">
        <f t="shared" ca="1" si="418"/>
        <v>0</v>
      </c>
      <c r="DZ238" s="23">
        <f t="shared" ca="1" si="443"/>
        <v>0</v>
      </c>
      <c r="EA238" s="23">
        <f t="shared" ca="1" si="444"/>
        <v>0</v>
      </c>
      <c r="EB238" s="23">
        <f t="shared" ca="1" si="451"/>
        <v>0</v>
      </c>
      <c r="EC238" s="23">
        <f t="shared" ca="1" si="452"/>
        <v>0</v>
      </c>
      <c r="ED238" s="23">
        <f t="shared" ca="1" si="473"/>
        <v>0</v>
      </c>
      <c r="EE238" s="23">
        <f t="shared" ca="1" si="474"/>
        <v>0</v>
      </c>
      <c r="EF238" s="23">
        <f t="shared" ca="1" si="502"/>
        <v>0</v>
      </c>
      <c r="EG238" s="23">
        <f t="shared" ca="1" si="503"/>
        <v>0</v>
      </c>
      <c r="EH238" s="23">
        <f t="shared" ca="1" si="483"/>
        <v>0</v>
      </c>
      <c r="EI238" s="23">
        <f t="shared" ca="1" si="484"/>
        <v>0</v>
      </c>
      <c r="EJ238" s="23">
        <f t="shared" ca="1" si="498"/>
        <v>0</v>
      </c>
      <c r="EK238" s="23">
        <f t="shared" ca="1" si="499"/>
        <v>0</v>
      </c>
      <c r="EL238" s="23">
        <f t="shared" ca="1" si="382"/>
        <v>0</v>
      </c>
      <c r="EM238" s="23">
        <f t="shared" ca="1" si="383"/>
        <v>0</v>
      </c>
      <c r="EN238" s="228">
        <f t="shared" ca="1" si="402"/>
        <v>0</v>
      </c>
      <c r="EO238" s="93">
        <f t="shared" ca="1" si="403"/>
        <v>0</v>
      </c>
      <c r="EP238" s="93">
        <f t="shared" ca="1" si="404"/>
        <v>0</v>
      </c>
    </row>
    <row r="239" spans="1:146" x14ac:dyDescent="0.2">
      <c r="A239" s="172">
        <f ca="1">VLOOKUP($D239,Curves!$A$2:$I$1700,9)</f>
        <v>6.3575896365227993E-2</v>
      </c>
      <c r="B239" s="86">
        <f t="shared" ca="1" si="387"/>
        <v>0.30037605072021534</v>
      </c>
      <c r="C239" s="86">
        <f t="shared" si="388"/>
        <v>30</v>
      </c>
      <c r="D239" s="139">
        <v>43922</v>
      </c>
      <c r="E239" s="173">
        <f ca="1">VLOOKUP($D239,Curves!$A$2:$H$1700,2)*$B239</f>
        <v>1.5427313964990259</v>
      </c>
      <c r="F239" s="172">
        <f ca="1">VLOOKUP($D239,Curves!$A$2:$H$1700,3)*$B239</f>
        <v>0.11339195914688129</v>
      </c>
      <c r="G239" s="172">
        <f ca="1">VLOOKUP($D239,Curves!$A$2:$H$1700,7)*$B239</f>
        <v>0</v>
      </c>
      <c r="H239" s="172">
        <f ca="1">VLOOKUP($D239,Curves!$A$2:$H$1700,5)*$B239</f>
        <v>0</v>
      </c>
      <c r="I239" s="172">
        <f ca="1">VLOOKUP($D239,Curves!$A$2:$H$1700,4)*$B239</f>
        <v>0</v>
      </c>
      <c r="J239" s="174">
        <f ca="1">VLOOKUP($D239,Curves!$A$2:$H$1700,8)*$B239</f>
        <v>0</v>
      </c>
      <c r="K239" s="172">
        <f t="shared" ca="1" si="389"/>
        <v>13.570485473742695</v>
      </c>
      <c r="L239" s="140">
        <f ca="1">VLOOKUP($D239,Curves!$N$2:$T$2600,2)*$B239</f>
        <v>10.234923439425401</v>
      </c>
      <c r="M239" s="141">
        <f ca="1">VLOOKUP($D239,Curves!$N$2:$T$2600,3)*$B239</f>
        <v>5.1174617197127006</v>
      </c>
      <c r="N239" s="181">
        <f t="shared" ca="1" si="390"/>
        <v>0</v>
      </c>
      <c r="O239" s="182">
        <f t="shared" ca="1" si="391"/>
        <v>0</v>
      </c>
      <c r="P239" s="173">
        <f t="shared" ca="1" si="386"/>
        <v>13.570485473742695</v>
      </c>
      <c r="Q239" s="140">
        <f ca="1">VLOOKUP($D239,Curves!$N$2:$T$2600,4)*$B239</f>
        <v>10.234923439425401</v>
      </c>
      <c r="R239" s="141">
        <f ca="1">VLOOKUP($D239,Curves!$N$2:$T$2600,5)*$B239</f>
        <v>5.1174617197127006</v>
      </c>
      <c r="S239" s="181">
        <f t="shared" ca="1" si="392"/>
        <v>0</v>
      </c>
      <c r="T239" s="182">
        <f t="shared" ca="1" si="393"/>
        <v>0</v>
      </c>
      <c r="U239" s="151">
        <f t="shared" ca="1" si="394"/>
        <v>13.570485473742695</v>
      </c>
      <c r="V239" s="151">
        <f t="shared" ca="1" si="395"/>
        <v>13.570485473742695</v>
      </c>
      <c r="W239" s="151">
        <f t="shared" ca="1" si="396"/>
        <v>13.570485473742695</v>
      </c>
      <c r="X239" s="343">
        <f ca="1">VLOOKUP($D239,[2]CurveFetch!$D$8:$S$13000,16,0)*$B239</f>
        <v>10.234923439425401</v>
      </c>
      <c r="Y239" s="141">
        <f ca="1">VLOOKUP($D239,Curves!$N$2:$T$2600,7)*$B239</f>
        <v>5.1174617197127006</v>
      </c>
      <c r="Z239" s="200">
        <f t="shared" ca="1" si="397"/>
        <v>0</v>
      </c>
      <c r="AA239" s="181">
        <f t="shared" ca="1" si="398"/>
        <v>0</v>
      </c>
      <c r="AB239" s="181">
        <f t="shared" ca="1" si="485"/>
        <v>0</v>
      </c>
      <c r="AC239" s="181">
        <f t="shared" ca="1" si="485"/>
        <v>0</v>
      </c>
      <c r="AD239" s="181">
        <f t="shared" ca="1" si="400"/>
        <v>0</v>
      </c>
      <c r="AE239" s="182">
        <f t="shared" ca="1" si="401"/>
        <v>0</v>
      </c>
      <c r="AF239" s="23">
        <f t="shared" ca="1" si="427"/>
        <v>0</v>
      </c>
      <c r="AG239" s="23">
        <f t="shared" ca="1" si="428"/>
        <v>0</v>
      </c>
      <c r="AH239" s="23">
        <f t="shared" ca="1" si="445"/>
        <v>0</v>
      </c>
      <c r="AI239" s="23">
        <f t="shared" ca="1" si="446"/>
        <v>0</v>
      </c>
      <c r="AJ239" s="23">
        <f t="shared" ca="1" si="457"/>
        <v>0</v>
      </c>
      <c r="AK239" s="23">
        <f t="shared" ca="1" si="458"/>
        <v>0</v>
      </c>
      <c r="AL239" s="23">
        <f t="shared" ca="1" si="467"/>
        <v>0</v>
      </c>
      <c r="AM239" s="23">
        <f t="shared" ca="1" si="468"/>
        <v>0</v>
      </c>
      <c r="AN239" s="23">
        <f t="shared" ca="1" si="475"/>
        <v>0</v>
      </c>
      <c r="AO239" s="23">
        <f t="shared" ca="1" si="476"/>
        <v>0</v>
      </c>
      <c r="AP239" s="23">
        <f t="shared" ca="1" si="469"/>
        <v>0</v>
      </c>
      <c r="AQ239" s="23">
        <f t="shared" ca="1" si="470"/>
        <v>0</v>
      </c>
      <c r="AR239" s="23">
        <f t="shared" ca="1" si="479"/>
        <v>0</v>
      </c>
      <c r="AS239" s="23">
        <f t="shared" ca="1" si="480"/>
        <v>0</v>
      </c>
      <c r="AT239" s="23">
        <f t="shared" ca="1" si="500"/>
        <v>0</v>
      </c>
      <c r="AU239" s="23">
        <f t="shared" ca="1" si="501"/>
        <v>0</v>
      </c>
      <c r="AV239" s="228">
        <f t="shared" ca="1" si="405"/>
        <v>0</v>
      </c>
      <c r="AW239" s="26">
        <f t="shared" ca="1" si="406"/>
        <v>0</v>
      </c>
      <c r="AX239" s="228">
        <f t="shared" ca="1" si="407"/>
        <v>0</v>
      </c>
      <c r="AY239" s="23">
        <f t="shared" ca="1" si="421"/>
        <v>0</v>
      </c>
      <c r="AZ239" s="23">
        <f t="shared" ca="1" si="422"/>
        <v>0</v>
      </c>
      <c r="BA239" s="23">
        <f t="shared" ca="1" si="429"/>
        <v>0</v>
      </c>
      <c r="BB239" s="23">
        <f t="shared" ca="1" si="430"/>
        <v>0</v>
      </c>
      <c r="BC239" s="23">
        <f t="shared" ca="1" si="423"/>
        <v>0</v>
      </c>
      <c r="BD239" s="23">
        <f t="shared" ca="1" si="424"/>
        <v>0</v>
      </c>
      <c r="BE239" s="23">
        <f t="shared" ca="1" si="431"/>
        <v>0</v>
      </c>
      <c r="BF239" s="23">
        <f t="shared" ca="1" si="432"/>
        <v>0</v>
      </c>
      <c r="BG239" s="23">
        <f t="shared" ca="1" si="437"/>
        <v>0</v>
      </c>
      <c r="BH239" s="23">
        <f t="shared" ca="1" si="438"/>
        <v>0</v>
      </c>
      <c r="BI239" s="23">
        <f t="shared" ca="1" si="453"/>
        <v>0</v>
      </c>
      <c r="BJ239" s="23">
        <f t="shared" ca="1" si="454"/>
        <v>0</v>
      </c>
      <c r="BK239" s="23">
        <f t="shared" ca="1" si="455"/>
        <v>0</v>
      </c>
      <c r="BL239" s="23">
        <f t="shared" ca="1" si="456"/>
        <v>0</v>
      </c>
      <c r="BM239" s="23">
        <f t="shared" ca="1" si="459"/>
        <v>0</v>
      </c>
      <c r="BN239" s="23">
        <f t="shared" ca="1" si="460"/>
        <v>0</v>
      </c>
      <c r="BO239" s="23">
        <f t="shared" ca="1" si="477"/>
        <v>0</v>
      </c>
      <c r="BP239" s="23">
        <f t="shared" ca="1" si="478"/>
        <v>0</v>
      </c>
      <c r="BQ239" s="23">
        <f t="shared" ca="1" si="488"/>
        <v>0</v>
      </c>
      <c r="BR239" s="23">
        <f t="shared" ca="1" si="489"/>
        <v>0</v>
      </c>
      <c r="BS239" s="23">
        <f t="shared" ca="1" si="378"/>
        <v>0</v>
      </c>
      <c r="BT239" s="23">
        <f t="shared" ca="1" si="379"/>
        <v>0</v>
      </c>
      <c r="BU239" s="23">
        <f t="shared" ca="1" si="380"/>
        <v>0</v>
      </c>
      <c r="BV239" s="23">
        <f t="shared" ca="1" si="381"/>
        <v>0</v>
      </c>
      <c r="BW239" s="389">
        <f t="shared" ca="1" si="408"/>
        <v>0</v>
      </c>
      <c r="BX239" s="224">
        <f t="shared" ca="1" si="409"/>
        <v>0</v>
      </c>
      <c r="BY239" s="93">
        <f t="shared" ca="1" si="410"/>
        <v>0</v>
      </c>
      <c r="BZ239" s="23">
        <f t="shared" ca="1" si="435"/>
        <v>0</v>
      </c>
      <c r="CA239" s="23">
        <f t="shared" ca="1" si="436"/>
        <v>0</v>
      </c>
      <c r="CB239" s="23">
        <f t="shared" ca="1" si="461"/>
        <v>0</v>
      </c>
      <c r="CC239" s="23">
        <f t="shared" ca="1" si="462"/>
        <v>0</v>
      </c>
      <c r="CD239" s="23">
        <f t="shared" ca="1" si="492"/>
        <v>0</v>
      </c>
      <c r="CE239" s="23">
        <f t="shared" ca="1" si="493"/>
        <v>0</v>
      </c>
      <c r="CF239" s="228">
        <f t="shared" ca="1" si="411"/>
        <v>0</v>
      </c>
      <c r="CG239" s="224">
        <f t="shared" ca="1" si="412"/>
        <v>0</v>
      </c>
      <c r="CH239" s="228">
        <f t="shared" ca="1" si="413"/>
        <v>0</v>
      </c>
      <c r="CI239" s="23">
        <f t="shared" ca="1" si="414"/>
        <v>0</v>
      </c>
      <c r="CJ239" s="23">
        <f t="shared" ca="1" si="415"/>
        <v>0</v>
      </c>
      <c r="CK239" s="23">
        <f t="shared" ca="1" si="419"/>
        <v>0</v>
      </c>
      <c r="CL239" s="23">
        <f t="shared" ca="1" si="420"/>
        <v>0</v>
      </c>
      <c r="CM239" s="23">
        <f t="shared" ca="1" si="425"/>
        <v>0</v>
      </c>
      <c r="CN239" s="23">
        <f t="shared" ca="1" si="426"/>
        <v>0</v>
      </c>
      <c r="CO239" s="23">
        <f t="shared" ca="1" si="433"/>
        <v>0</v>
      </c>
      <c r="CP239" s="23">
        <f t="shared" ca="1" si="434"/>
        <v>0</v>
      </c>
      <c r="CQ239" s="23">
        <f t="shared" ca="1" si="439"/>
        <v>0</v>
      </c>
      <c r="CR239" s="23">
        <f t="shared" ca="1" si="440"/>
        <v>0</v>
      </c>
      <c r="CS239" s="23">
        <f t="shared" ca="1" si="441"/>
        <v>0</v>
      </c>
      <c r="CT239" s="23">
        <f t="shared" ca="1" si="442"/>
        <v>0</v>
      </c>
      <c r="CU239" s="23">
        <f t="shared" ca="1" si="447"/>
        <v>0</v>
      </c>
      <c r="CV239" s="23">
        <f t="shared" ca="1" si="448"/>
        <v>0</v>
      </c>
      <c r="CW239" s="23">
        <f t="shared" ca="1" si="486"/>
        <v>0</v>
      </c>
      <c r="CX239" s="23">
        <f t="shared" ca="1" si="487"/>
        <v>0</v>
      </c>
      <c r="CY239" s="23">
        <f t="shared" ca="1" si="449"/>
        <v>0</v>
      </c>
      <c r="CZ239" s="23">
        <f t="shared" ca="1" si="450"/>
        <v>0</v>
      </c>
      <c r="DA239" s="23">
        <f t="shared" ca="1" si="463"/>
        <v>0</v>
      </c>
      <c r="DB239" s="23">
        <f t="shared" ca="1" si="464"/>
        <v>0</v>
      </c>
      <c r="DC239" s="23"/>
      <c r="DD239" s="23"/>
      <c r="DE239" s="23">
        <f t="shared" ca="1" si="465"/>
        <v>0</v>
      </c>
      <c r="DF239" s="23">
        <f t="shared" ca="1" si="466"/>
        <v>0</v>
      </c>
      <c r="DG239" s="23">
        <f t="shared" ca="1" si="471"/>
        <v>0</v>
      </c>
      <c r="DH239" s="23">
        <f t="shared" ca="1" si="472"/>
        <v>0</v>
      </c>
      <c r="DI239" s="23">
        <f t="shared" ca="1" si="481"/>
        <v>0</v>
      </c>
      <c r="DJ239" s="23">
        <f t="shared" ca="1" si="482"/>
        <v>0</v>
      </c>
      <c r="DK239" s="23">
        <f t="shared" ca="1" si="490"/>
        <v>0</v>
      </c>
      <c r="DL239" s="23">
        <f t="shared" ca="1" si="491"/>
        <v>0</v>
      </c>
      <c r="DM239" s="23">
        <f t="shared" ca="1" si="494"/>
        <v>0</v>
      </c>
      <c r="DN239" s="23">
        <f t="shared" ca="1" si="495"/>
        <v>0</v>
      </c>
      <c r="DO239" s="23">
        <f t="shared" ca="1" si="496"/>
        <v>0</v>
      </c>
      <c r="DP239" s="23">
        <f t="shared" ca="1" si="497"/>
        <v>0</v>
      </c>
      <c r="DQ239" s="23">
        <f t="shared" ca="1" si="384"/>
        <v>0</v>
      </c>
      <c r="DR239" s="23">
        <f t="shared" ca="1" si="385"/>
        <v>0</v>
      </c>
      <c r="DS239" s="228">
        <f t="shared" ca="1" si="416"/>
        <v>0</v>
      </c>
      <c r="DT239" s="93">
        <f t="shared" ca="1" si="417"/>
        <v>0</v>
      </c>
      <c r="DU239" s="228">
        <f t="shared" ca="1" si="418"/>
        <v>0</v>
      </c>
      <c r="DZ239" s="23">
        <f t="shared" ca="1" si="443"/>
        <v>0</v>
      </c>
      <c r="EA239" s="23">
        <f t="shared" ca="1" si="444"/>
        <v>0</v>
      </c>
      <c r="EB239" s="23">
        <f t="shared" ca="1" si="451"/>
        <v>0</v>
      </c>
      <c r="EC239" s="23">
        <f t="shared" ca="1" si="452"/>
        <v>0</v>
      </c>
      <c r="ED239" s="23">
        <f t="shared" ca="1" si="473"/>
        <v>0</v>
      </c>
      <c r="EE239" s="23">
        <f t="shared" ca="1" si="474"/>
        <v>0</v>
      </c>
      <c r="EF239" s="23">
        <f t="shared" ca="1" si="502"/>
        <v>0</v>
      </c>
      <c r="EG239" s="23">
        <f t="shared" ca="1" si="503"/>
        <v>0</v>
      </c>
      <c r="EH239" s="23">
        <f t="shared" ca="1" si="483"/>
        <v>0</v>
      </c>
      <c r="EI239" s="23">
        <f t="shared" ca="1" si="484"/>
        <v>0</v>
      </c>
      <c r="EJ239" s="23">
        <f t="shared" ca="1" si="498"/>
        <v>0</v>
      </c>
      <c r="EK239" s="23">
        <f t="shared" ca="1" si="499"/>
        <v>0</v>
      </c>
      <c r="EL239" s="23">
        <f t="shared" ca="1" si="382"/>
        <v>0</v>
      </c>
      <c r="EM239" s="23">
        <f t="shared" ca="1" si="383"/>
        <v>0</v>
      </c>
      <c r="EN239" s="228">
        <f t="shared" ca="1" si="402"/>
        <v>0</v>
      </c>
      <c r="EO239" s="93">
        <f t="shared" ca="1" si="403"/>
        <v>0</v>
      </c>
      <c r="EP239" s="93">
        <f t="shared" ca="1" si="404"/>
        <v>0</v>
      </c>
    </row>
    <row r="240" spans="1:146" x14ac:dyDescent="0.2">
      <c r="A240" s="172">
        <f ca="1">VLOOKUP($D240,Curves!$A$2:$I$1700,9)</f>
        <v>6.3601691325569004E-2</v>
      </c>
      <c r="B240" s="86">
        <f t="shared" ca="1" si="387"/>
        <v>0.29869176361591754</v>
      </c>
      <c r="C240" s="86">
        <f t="shared" si="388"/>
        <v>31</v>
      </c>
      <c r="D240" s="139">
        <v>43952</v>
      </c>
      <c r="E240" s="173">
        <f ca="1">VLOOKUP($D240,Curves!$A$2:$H$1700,2)*$B240</f>
        <v>1.5266136038409546</v>
      </c>
      <c r="F240" s="172">
        <f ca="1">VLOOKUP($D240,Curves!$A$2:$H$1700,3)*$B240</f>
        <v>0.11275614076500887</v>
      </c>
      <c r="G240" s="172">
        <f ca="1">VLOOKUP($D240,Curves!$A$2:$H$1700,7)*$B240</f>
        <v>0</v>
      </c>
      <c r="H240" s="172">
        <f ca="1">VLOOKUP($D240,Curves!$A$2:$H$1700,5)*$B240</f>
        <v>0</v>
      </c>
      <c r="I240" s="172">
        <f ca="1">VLOOKUP($D240,Curves!$A$2:$H$1700,4)*$B240</f>
        <v>0</v>
      </c>
      <c r="J240" s="174">
        <f ca="1">VLOOKUP($D240,Curves!$A$2:$H$1700,8)*$B240</f>
        <v>0</v>
      </c>
      <c r="K240" s="172">
        <f t="shared" ca="1" si="389"/>
        <v>13.44960202880716</v>
      </c>
      <c r="L240" s="140">
        <f ca="1">VLOOKUP($D240,Curves!$N$2:$T$2600,2)*$B240</f>
        <v>11.670992363999277</v>
      </c>
      <c r="M240" s="141">
        <f ca="1">VLOOKUP($D240,Curves!$N$2:$T$2600,3)*$B240</f>
        <v>5.8354961819996385</v>
      </c>
      <c r="N240" s="181">
        <f t="shared" ca="1" si="390"/>
        <v>0</v>
      </c>
      <c r="O240" s="182">
        <f t="shared" ca="1" si="391"/>
        <v>0</v>
      </c>
      <c r="P240" s="173">
        <f t="shared" ca="1" si="386"/>
        <v>13.44960202880716</v>
      </c>
      <c r="Q240" s="140">
        <f ca="1">VLOOKUP($D240,Curves!$N$2:$T$2600,4)*$B240</f>
        <v>11.670992363999277</v>
      </c>
      <c r="R240" s="141">
        <f ca="1">VLOOKUP($D240,Curves!$N$2:$T$2600,5)*$B240</f>
        <v>5.8354961819996385</v>
      </c>
      <c r="S240" s="181">
        <f t="shared" ca="1" si="392"/>
        <v>0</v>
      </c>
      <c r="T240" s="182">
        <f t="shared" ca="1" si="393"/>
        <v>0</v>
      </c>
      <c r="U240" s="151">
        <f t="shared" ca="1" si="394"/>
        <v>13.44960202880716</v>
      </c>
      <c r="V240" s="151">
        <f t="shared" ca="1" si="395"/>
        <v>13.44960202880716</v>
      </c>
      <c r="W240" s="151">
        <f t="shared" ca="1" si="396"/>
        <v>13.44960202880716</v>
      </c>
      <c r="X240" s="343">
        <f ca="1">VLOOKUP($D240,[2]CurveFetch!$D$8:$S$13000,16,0)*$B240</f>
        <v>11.670992363999277</v>
      </c>
      <c r="Y240" s="141">
        <f ca="1">VLOOKUP($D240,Curves!$N$2:$T$2600,7)*$B240</f>
        <v>5.8354961819996385</v>
      </c>
      <c r="Z240" s="200">
        <f t="shared" ca="1" si="397"/>
        <v>0</v>
      </c>
      <c r="AA240" s="181">
        <f t="shared" ca="1" si="398"/>
        <v>0</v>
      </c>
      <c r="AB240" s="181">
        <f t="shared" ca="1" si="485"/>
        <v>0</v>
      </c>
      <c r="AC240" s="181">
        <f t="shared" ca="1" si="485"/>
        <v>0</v>
      </c>
      <c r="AD240" s="181">
        <f t="shared" ca="1" si="400"/>
        <v>0</v>
      </c>
      <c r="AE240" s="182">
        <f t="shared" ca="1" si="401"/>
        <v>0</v>
      </c>
      <c r="AF240" s="23">
        <f t="shared" ca="1" si="427"/>
        <v>0</v>
      </c>
      <c r="AG240" s="23">
        <f t="shared" ca="1" si="428"/>
        <v>0</v>
      </c>
      <c r="AH240" s="23">
        <f t="shared" ca="1" si="445"/>
        <v>0</v>
      </c>
      <c r="AI240" s="23">
        <f t="shared" ca="1" si="446"/>
        <v>0</v>
      </c>
      <c r="AJ240" s="23">
        <f t="shared" ca="1" si="457"/>
        <v>0</v>
      </c>
      <c r="AK240" s="23">
        <f t="shared" ca="1" si="458"/>
        <v>0</v>
      </c>
      <c r="AL240" s="23">
        <f t="shared" ca="1" si="467"/>
        <v>0</v>
      </c>
      <c r="AM240" s="23">
        <f t="shared" ca="1" si="468"/>
        <v>0</v>
      </c>
      <c r="AN240" s="23">
        <f t="shared" ca="1" si="475"/>
        <v>0</v>
      </c>
      <c r="AO240" s="23">
        <f t="shared" ca="1" si="476"/>
        <v>0</v>
      </c>
      <c r="AP240" s="23">
        <f t="shared" ca="1" si="469"/>
        <v>0</v>
      </c>
      <c r="AQ240" s="23">
        <f t="shared" ca="1" si="470"/>
        <v>0</v>
      </c>
      <c r="AR240" s="23">
        <f t="shared" ca="1" si="479"/>
        <v>0</v>
      </c>
      <c r="AS240" s="23">
        <f t="shared" ca="1" si="480"/>
        <v>0</v>
      </c>
      <c r="AT240" s="23">
        <f t="shared" ca="1" si="500"/>
        <v>0</v>
      </c>
      <c r="AU240" s="23">
        <f t="shared" ca="1" si="501"/>
        <v>0</v>
      </c>
      <c r="AV240" s="228">
        <f t="shared" ca="1" si="405"/>
        <v>0</v>
      </c>
      <c r="AW240" s="26">
        <f t="shared" ca="1" si="406"/>
        <v>0</v>
      </c>
      <c r="AX240" s="228">
        <f t="shared" ca="1" si="407"/>
        <v>0</v>
      </c>
      <c r="AY240" s="23">
        <f t="shared" ca="1" si="421"/>
        <v>0</v>
      </c>
      <c r="AZ240" s="23">
        <f t="shared" ca="1" si="422"/>
        <v>0</v>
      </c>
      <c r="BA240" s="23">
        <f t="shared" ca="1" si="429"/>
        <v>0</v>
      </c>
      <c r="BB240" s="23">
        <f t="shared" ca="1" si="430"/>
        <v>0</v>
      </c>
      <c r="BC240" s="23">
        <f t="shared" ca="1" si="423"/>
        <v>0</v>
      </c>
      <c r="BD240" s="23">
        <f t="shared" ca="1" si="424"/>
        <v>0</v>
      </c>
      <c r="BE240" s="23">
        <f t="shared" ca="1" si="431"/>
        <v>0</v>
      </c>
      <c r="BF240" s="23">
        <f t="shared" ca="1" si="432"/>
        <v>0</v>
      </c>
      <c r="BG240" s="23">
        <f t="shared" ca="1" si="437"/>
        <v>0</v>
      </c>
      <c r="BH240" s="23">
        <f t="shared" ca="1" si="438"/>
        <v>0</v>
      </c>
      <c r="BI240" s="23">
        <f t="shared" ca="1" si="453"/>
        <v>0</v>
      </c>
      <c r="BJ240" s="23">
        <f t="shared" ca="1" si="454"/>
        <v>0</v>
      </c>
      <c r="BK240" s="23">
        <f t="shared" ca="1" si="455"/>
        <v>0</v>
      </c>
      <c r="BL240" s="23">
        <f t="shared" ca="1" si="456"/>
        <v>0</v>
      </c>
      <c r="BM240" s="23">
        <f t="shared" ca="1" si="459"/>
        <v>0</v>
      </c>
      <c r="BN240" s="23">
        <f t="shared" ca="1" si="460"/>
        <v>0</v>
      </c>
      <c r="BO240" s="23">
        <f t="shared" ca="1" si="477"/>
        <v>0</v>
      </c>
      <c r="BP240" s="23">
        <f t="shared" ca="1" si="478"/>
        <v>0</v>
      </c>
      <c r="BQ240" s="23">
        <f t="shared" ca="1" si="488"/>
        <v>0</v>
      </c>
      <c r="BR240" s="23">
        <f t="shared" ca="1" si="489"/>
        <v>0</v>
      </c>
      <c r="BS240" s="23">
        <f t="shared" ca="1" si="378"/>
        <v>0</v>
      </c>
      <c r="BT240" s="23">
        <f t="shared" ca="1" si="379"/>
        <v>0</v>
      </c>
      <c r="BU240" s="23">
        <f t="shared" ca="1" si="380"/>
        <v>0</v>
      </c>
      <c r="BV240" s="23">
        <f t="shared" ca="1" si="381"/>
        <v>0</v>
      </c>
      <c r="BW240" s="389">
        <f t="shared" ca="1" si="408"/>
        <v>0</v>
      </c>
      <c r="BX240" s="224">
        <f t="shared" ca="1" si="409"/>
        <v>0</v>
      </c>
      <c r="BY240" s="93">
        <f t="shared" ca="1" si="410"/>
        <v>0</v>
      </c>
      <c r="BZ240" s="23">
        <f t="shared" ca="1" si="435"/>
        <v>0</v>
      </c>
      <c r="CA240" s="23">
        <f t="shared" ca="1" si="436"/>
        <v>0</v>
      </c>
      <c r="CB240" s="23">
        <f t="shared" ca="1" si="461"/>
        <v>0</v>
      </c>
      <c r="CC240" s="23">
        <f t="shared" ca="1" si="462"/>
        <v>0</v>
      </c>
      <c r="CD240" s="23">
        <f t="shared" ca="1" si="492"/>
        <v>0</v>
      </c>
      <c r="CE240" s="23">
        <f t="shared" ca="1" si="493"/>
        <v>0</v>
      </c>
      <c r="CF240" s="228">
        <f t="shared" ca="1" si="411"/>
        <v>0</v>
      </c>
      <c r="CG240" s="224">
        <f t="shared" ca="1" si="412"/>
        <v>0</v>
      </c>
      <c r="CH240" s="228">
        <f t="shared" ca="1" si="413"/>
        <v>0</v>
      </c>
      <c r="CI240" s="23">
        <f t="shared" ca="1" si="414"/>
        <v>0</v>
      </c>
      <c r="CJ240" s="23">
        <f t="shared" ca="1" si="415"/>
        <v>0</v>
      </c>
      <c r="CK240" s="23">
        <f t="shared" ca="1" si="419"/>
        <v>0</v>
      </c>
      <c r="CL240" s="23">
        <f t="shared" ca="1" si="420"/>
        <v>0</v>
      </c>
      <c r="CM240" s="23">
        <f t="shared" ca="1" si="425"/>
        <v>0</v>
      </c>
      <c r="CN240" s="23">
        <f t="shared" ca="1" si="426"/>
        <v>0</v>
      </c>
      <c r="CO240" s="23">
        <f t="shared" ca="1" si="433"/>
        <v>0</v>
      </c>
      <c r="CP240" s="23">
        <f t="shared" ca="1" si="434"/>
        <v>0</v>
      </c>
      <c r="CQ240" s="23">
        <f t="shared" ca="1" si="439"/>
        <v>0</v>
      </c>
      <c r="CR240" s="23">
        <f t="shared" ca="1" si="440"/>
        <v>0</v>
      </c>
      <c r="CS240" s="23">
        <f t="shared" ca="1" si="441"/>
        <v>0</v>
      </c>
      <c r="CT240" s="23">
        <f t="shared" ca="1" si="442"/>
        <v>0</v>
      </c>
      <c r="CU240" s="23">
        <f t="shared" ca="1" si="447"/>
        <v>0</v>
      </c>
      <c r="CV240" s="23">
        <f t="shared" ca="1" si="448"/>
        <v>0</v>
      </c>
      <c r="CW240" s="23">
        <f t="shared" ca="1" si="486"/>
        <v>0</v>
      </c>
      <c r="CX240" s="23">
        <f t="shared" ca="1" si="487"/>
        <v>0</v>
      </c>
      <c r="CY240" s="23">
        <f t="shared" ca="1" si="449"/>
        <v>0</v>
      </c>
      <c r="CZ240" s="23">
        <f t="shared" ca="1" si="450"/>
        <v>0</v>
      </c>
      <c r="DA240" s="23">
        <f t="shared" ca="1" si="463"/>
        <v>0</v>
      </c>
      <c r="DB240" s="23">
        <f t="shared" ca="1" si="464"/>
        <v>0</v>
      </c>
      <c r="DC240" s="23"/>
      <c r="DD240" s="23"/>
      <c r="DE240" s="23">
        <f t="shared" ca="1" si="465"/>
        <v>0</v>
      </c>
      <c r="DF240" s="23">
        <f t="shared" ca="1" si="466"/>
        <v>0</v>
      </c>
      <c r="DG240" s="23">
        <f t="shared" ca="1" si="471"/>
        <v>0</v>
      </c>
      <c r="DH240" s="23">
        <f t="shared" ca="1" si="472"/>
        <v>0</v>
      </c>
      <c r="DI240" s="23">
        <f t="shared" ca="1" si="481"/>
        <v>0</v>
      </c>
      <c r="DJ240" s="23">
        <f t="shared" ca="1" si="482"/>
        <v>0</v>
      </c>
      <c r="DK240" s="23">
        <f t="shared" ca="1" si="490"/>
        <v>0</v>
      </c>
      <c r="DL240" s="23">
        <f t="shared" ca="1" si="491"/>
        <v>0</v>
      </c>
      <c r="DM240" s="23">
        <f t="shared" ca="1" si="494"/>
        <v>0</v>
      </c>
      <c r="DN240" s="23">
        <f t="shared" ca="1" si="495"/>
        <v>0</v>
      </c>
      <c r="DO240" s="23">
        <f t="shared" ca="1" si="496"/>
        <v>0</v>
      </c>
      <c r="DP240" s="23">
        <f t="shared" ca="1" si="497"/>
        <v>0</v>
      </c>
      <c r="DQ240" s="23">
        <f t="shared" ca="1" si="384"/>
        <v>0</v>
      </c>
      <c r="DR240" s="23">
        <f t="shared" ca="1" si="385"/>
        <v>0</v>
      </c>
      <c r="DS240" s="228">
        <f t="shared" ca="1" si="416"/>
        <v>0</v>
      </c>
      <c r="DT240" s="93">
        <f t="shared" ca="1" si="417"/>
        <v>0</v>
      </c>
      <c r="DU240" s="228">
        <f t="shared" ca="1" si="418"/>
        <v>0</v>
      </c>
      <c r="DZ240" s="23">
        <f t="shared" ca="1" si="443"/>
        <v>0</v>
      </c>
      <c r="EA240" s="23">
        <f t="shared" ca="1" si="444"/>
        <v>0</v>
      </c>
      <c r="EB240" s="23">
        <f t="shared" ca="1" si="451"/>
        <v>0</v>
      </c>
      <c r="EC240" s="23">
        <f t="shared" ca="1" si="452"/>
        <v>0</v>
      </c>
      <c r="ED240" s="23">
        <f t="shared" ca="1" si="473"/>
        <v>0</v>
      </c>
      <c r="EE240" s="23">
        <f t="shared" ca="1" si="474"/>
        <v>0</v>
      </c>
      <c r="EF240" s="23">
        <f t="shared" ca="1" si="502"/>
        <v>0</v>
      </c>
      <c r="EG240" s="23">
        <f t="shared" ca="1" si="503"/>
        <v>0</v>
      </c>
      <c r="EH240" s="23">
        <f t="shared" ca="1" si="483"/>
        <v>0</v>
      </c>
      <c r="EI240" s="23">
        <f t="shared" ca="1" si="484"/>
        <v>0</v>
      </c>
      <c r="EJ240" s="23">
        <f t="shared" ca="1" si="498"/>
        <v>0</v>
      </c>
      <c r="EK240" s="23">
        <f t="shared" ca="1" si="499"/>
        <v>0</v>
      </c>
      <c r="EL240" s="23">
        <f t="shared" ca="1" si="382"/>
        <v>0</v>
      </c>
      <c r="EM240" s="23">
        <f t="shared" ca="1" si="383"/>
        <v>0</v>
      </c>
      <c r="EN240" s="228">
        <f t="shared" ca="1" si="402"/>
        <v>0</v>
      </c>
      <c r="EO240" s="93">
        <f t="shared" ca="1" si="403"/>
        <v>0</v>
      </c>
      <c r="EP240" s="93">
        <f t="shared" ca="1" si="404"/>
        <v>0</v>
      </c>
    </row>
    <row r="241" spans="1:146" x14ac:dyDescent="0.2">
      <c r="A241" s="172">
        <f ca="1">VLOOKUP($D241,Curves!$A$2:$I$1700,9)</f>
        <v>6.3628346118154003E-2</v>
      </c>
      <c r="B241" s="86">
        <f t="shared" ca="1" si="387"/>
        <v>0.29695997536396751</v>
      </c>
      <c r="C241" s="86">
        <f t="shared" si="388"/>
        <v>30</v>
      </c>
      <c r="D241" s="139">
        <v>43983</v>
      </c>
      <c r="E241" s="173">
        <f ca="1">VLOOKUP($D241,Curves!$A$2:$H$1700,2)*$B241</f>
        <v>1.526374273370793</v>
      </c>
      <c r="F241" s="172">
        <f ca="1">VLOOKUP($D241,Curves!$A$2:$H$1700,3)*$B241</f>
        <v>0.11210239069989773</v>
      </c>
      <c r="G241" s="172">
        <f ca="1">VLOOKUP($D241,Curves!$A$2:$H$1700,7)*$B241</f>
        <v>0</v>
      </c>
      <c r="H241" s="172">
        <f ca="1">VLOOKUP($D241,Curves!$A$2:$H$1700,5)*$B241</f>
        <v>0</v>
      </c>
      <c r="I241" s="172">
        <f ca="1">VLOOKUP($D241,Curves!$A$2:$H$1700,4)*$B241</f>
        <v>0</v>
      </c>
      <c r="J241" s="174">
        <f ca="1">VLOOKUP($D241,Curves!$A$2:$H$1700,8)*$B241</f>
        <v>0</v>
      </c>
      <c r="K241" s="172">
        <f t="shared" ca="1" si="389"/>
        <v>13.447807050280948</v>
      </c>
      <c r="L241" s="140">
        <f ca="1">VLOOKUP($D241,Curves!$N$2:$T$2600,2)*$B241</f>
        <v>19.027324373478244</v>
      </c>
      <c r="M241" s="141">
        <f ca="1">VLOOKUP($D241,Curves!$N$2:$T$2600,3)*$B241</f>
        <v>9.513662186739122</v>
      </c>
      <c r="N241" s="181">
        <f t="shared" ca="1" si="390"/>
        <v>1</v>
      </c>
      <c r="O241" s="182">
        <f t="shared" ca="1" si="391"/>
        <v>0</v>
      </c>
      <c r="P241" s="173">
        <f t="shared" ca="1" si="386"/>
        <v>13.447807050280948</v>
      </c>
      <c r="Q241" s="140">
        <f ca="1">VLOOKUP($D241,Curves!$N$2:$T$2600,4)*$B241</f>
        <v>19.027324373478244</v>
      </c>
      <c r="R241" s="141">
        <f ca="1">VLOOKUP($D241,Curves!$N$2:$T$2600,5)*$B241</f>
        <v>9.513662186739122</v>
      </c>
      <c r="S241" s="181">
        <f t="shared" ca="1" si="392"/>
        <v>1</v>
      </c>
      <c r="T241" s="182">
        <f t="shared" ca="1" si="393"/>
        <v>0</v>
      </c>
      <c r="U241" s="151">
        <f t="shared" ca="1" si="394"/>
        <v>13.447807050280948</v>
      </c>
      <c r="V241" s="151">
        <f t="shared" ca="1" si="395"/>
        <v>13.447807050280948</v>
      </c>
      <c r="W241" s="151">
        <f t="shared" ca="1" si="396"/>
        <v>13.447807050280948</v>
      </c>
      <c r="X241" s="343">
        <f ca="1">VLOOKUP($D241,[2]CurveFetch!$D$8:$S$13000,16,0)*$B241</f>
        <v>19.027324373478244</v>
      </c>
      <c r="Y241" s="141">
        <f ca="1">VLOOKUP($D241,Curves!$N$2:$T$2600,7)*$B241</f>
        <v>9.513662186739122</v>
      </c>
      <c r="Z241" s="200">
        <f t="shared" ca="1" si="397"/>
        <v>1</v>
      </c>
      <c r="AA241" s="181">
        <f t="shared" ca="1" si="398"/>
        <v>0</v>
      </c>
      <c r="AB241" s="181">
        <f t="shared" ca="1" si="485"/>
        <v>1</v>
      </c>
      <c r="AC241" s="181">
        <f t="shared" ca="1" si="485"/>
        <v>1</v>
      </c>
      <c r="AD241" s="181">
        <f t="shared" ca="1" si="400"/>
        <v>1</v>
      </c>
      <c r="AE241" s="182">
        <f t="shared" ca="1" si="401"/>
        <v>0</v>
      </c>
      <c r="AF241" s="23">
        <f t="shared" ca="1" si="427"/>
        <v>5880</v>
      </c>
      <c r="AG241" s="23">
        <f t="shared" ca="1" si="428"/>
        <v>0</v>
      </c>
      <c r="AH241" s="23">
        <f t="shared" ca="1" si="445"/>
        <v>48000</v>
      </c>
      <c r="AI241" s="23">
        <f t="shared" ca="1" si="446"/>
        <v>0</v>
      </c>
      <c r="AJ241" s="23">
        <f t="shared" ca="1" si="457"/>
        <v>54000</v>
      </c>
      <c r="AK241" s="23">
        <f t="shared" ca="1" si="458"/>
        <v>0</v>
      </c>
      <c r="AL241" s="23">
        <f t="shared" ca="1" si="467"/>
        <v>60000</v>
      </c>
      <c r="AM241" s="23">
        <f t="shared" ca="1" si="468"/>
        <v>0</v>
      </c>
      <c r="AN241" s="23">
        <f t="shared" ca="1" si="475"/>
        <v>60000</v>
      </c>
      <c r="AO241" s="23">
        <f t="shared" ca="1" si="476"/>
        <v>0</v>
      </c>
      <c r="AP241" s="23">
        <f t="shared" ca="1" si="469"/>
        <v>86400</v>
      </c>
      <c r="AQ241" s="23">
        <f t="shared" ca="1" si="470"/>
        <v>0</v>
      </c>
      <c r="AR241" s="23">
        <f t="shared" ca="1" si="479"/>
        <v>61200</v>
      </c>
      <c r="AS241" s="23">
        <f t="shared" ca="1" si="480"/>
        <v>0</v>
      </c>
      <c r="AT241" s="23">
        <f t="shared" ca="1" si="500"/>
        <v>132000</v>
      </c>
      <c r="AU241" s="23">
        <f t="shared" ca="1" si="501"/>
        <v>0</v>
      </c>
      <c r="AV241" s="228">
        <f t="shared" ca="1" si="405"/>
        <v>152280</v>
      </c>
      <c r="AW241" s="26">
        <f t="shared" ca="1" si="406"/>
        <v>447480</v>
      </c>
      <c r="AX241" s="228">
        <f t="shared" ca="1" si="407"/>
        <v>507480</v>
      </c>
      <c r="AY241" s="23">
        <f t="shared" ca="1" si="421"/>
        <v>62400</v>
      </c>
      <c r="AZ241" s="23">
        <f t="shared" ca="1" si="422"/>
        <v>0</v>
      </c>
      <c r="BA241" s="23">
        <f t="shared" ca="1" si="429"/>
        <v>60000</v>
      </c>
      <c r="BB241" s="23">
        <f t="shared" ca="1" si="430"/>
        <v>0</v>
      </c>
      <c r="BC241" s="23">
        <f t="shared" ca="1" si="423"/>
        <v>10560</v>
      </c>
      <c r="BD241" s="23">
        <f t="shared" ca="1" si="424"/>
        <v>0</v>
      </c>
      <c r="BE241" s="23">
        <f t="shared" ca="1" si="431"/>
        <v>6120</v>
      </c>
      <c r="BF241" s="23">
        <f t="shared" ca="1" si="432"/>
        <v>0</v>
      </c>
      <c r="BG241" s="23">
        <f t="shared" ca="1" si="437"/>
        <v>20400</v>
      </c>
      <c r="BH241" s="23">
        <f t="shared" ca="1" si="438"/>
        <v>0</v>
      </c>
      <c r="BI241" s="23">
        <f t="shared" ca="1" si="453"/>
        <v>105600</v>
      </c>
      <c r="BJ241" s="23">
        <f t="shared" ca="1" si="454"/>
        <v>0</v>
      </c>
      <c r="BK241" s="23">
        <f t="shared" ca="1" si="455"/>
        <v>127200</v>
      </c>
      <c r="BL241" s="23">
        <f t="shared" ca="1" si="456"/>
        <v>0</v>
      </c>
      <c r="BM241" s="23">
        <f t="shared" ca="1" si="459"/>
        <v>60000</v>
      </c>
      <c r="BN241" s="23">
        <f t="shared" ca="1" si="460"/>
        <v>0</v>
      </c>
      <c r="BO241" s="23">
        <f t="shared" ca="1" si="477"/>
        <v>63600</v>
      </c>
      <c r="BP241" s="23">
        <f t="shared" ca="1" si="478"/>
        <v>0</v>
      </c>
      <c r="BQ241" s="23">
        <f t="shared" ca="1" si="488"/>
        <v>62400</v>
      </c>
      <c r="BR241" s="23">
        <f t="shared" ca="1" si="489"/>
        <v>0</v>
      </c>
      <c r="BS241" s="23">
        <f t="shared" ref="BS241:BS280" ca="1" si="504">$BS$7*$J$2*$J$5*$S241</f>
        <v>132000</v>
      </c>
      <c r="BT241" s="23">
        <f t="shared" ref="BT241:BT280" ca="1" si="505">$BS$7*$J$3*$J$5*$T241</f>
        <v>0</v>
      </c>
      <c r="BU241" s="23">
        <f t="shared" ca="1" si="380"/>
        <v>120000</v>
      </c>
      <c r="BV241" s="23">
        <f t="shared" ca="1" si="381"/>
        <v>0</v>
      </c>
      <c r="BW241" s="389">
        <f t="shared" ca="1" si="408"/>
        <v>371880</v>
      </c>
      <c r="BX241" s="224">
        <f t="shared" ca="1" si="409"/>
        <v>623880</v>
      </c>
      <c r="BY241" s="93">
        <f t="shared" ca="1" si="410"/>
        <v>830280</v>
      </c>
      <c r="BZ241" s="23">
        <f t="shared" ca="1" si="435"/>
        <v>125760</v>
      </c>
      <c r="CA241" s="23">
        <f t="shared" ca="1" si="436"/>
        <v>0</v>
      </c>
      <c r="CB241" s="23">
        <f t="shared" ca="1" si="461"/>
        <v>115200</v>
      </c>
      <c r="CC241" s="23">
        <f t="shared" ca="1" si="462"/>
        <v>0</v>
      </c>
      <c r="CD241" s="23">
        <f t="shared" ca="1" si="492"/>
        <v>120000</v>
      </c>
      <c r="CE241" s="23">
        <f t="shared" ca="1" si="493"/>
        <v>0</v>
      </c>
      <c r="CF241" s="228">
        <f t="shared" ca="1" si="411"/>
        <v>125760</v>
      </c>
      <c r="CG241" s="224">
        <f t="shared" ca="1" si="412"/>
        <v>240960</v>
      </c>
      <c r="CH241" s="228">
        <f t="shared" ca="1" si="413"/>
        <v>360960</v>
      </c>
      <c r="CI241" s="23">
        <f t="shared" ca="1" si="414"/>
        <v>65400</v>
      </c>
      <c r="CJ241" s="23">
        <f t="shared" ca="1" si="415"/>
        <v>32700</v>
      </c>
      <c r="CK241" s="23">
        <f t="shared" ca="1" si="419"/>
        <v>62400</v>
      </c>
      <c r="CL241" s="23">
        <f t="shared" ca="1" si="420"/>
        <v>31200</v>
      </c>
      <c r="CM241" s="23">
        <f t="shared" ca="1" si="425"/>
        <v>60000</v>
      </c>
      <c r="CN241" s="23">
        <f t="shared" ca="1" si="426"/>
        <v>30000</v>
      </c>
      <c r="CO241" s="23">
        <f t="shared" ca="1" si="433"/>
        <v>8400</v>
      </c>
      <c r="CP241" s="23">
        <f t="shared" ca="1" si="434"/>
        <v>4200</v>
      </c>
      <c r="CQ241" s="23">
        <f t="shared" ca="1" si="439"/>
        <v>27000</v>
      </c>
      <c r="CR241" s="23">
        <f t="shared" ca="1" si="440"/>
        <v>13500</v>
      </c>
      <c r="CS241" s="23">
        <f t="shared" ca="1" si="441"/>
        <v>15600</v>
      </c>
      <c r="CT241" s="23">
        <f t="shared" ca="1" si="442"/>
        <v>7800</v>
      </c>
      <c r="CU241" s="23">
        <f t="shared" ca="1" si="447"/>
        <v>42000</v>
      </c>
      <c r="CV241" s="23">
        <f t="shared" ca="1" si="448"/>
        <v>21000</v>
      </c>
      <c r="CW241" s="23">
        <f t="shared" ca="1" si="486"/>
        <v>63600</v>
      </c>
      <c r="CX241" s="23">
        <f t="shared" ca="1" si="487"/>
        <v>31800</v>
      </c>
      <c r="CY241" s="23">
        <f t="shared" ca="1" si="449"/>
        <v>72000</v>
      </c>
      <c r="CZ241" s="23">
        <f t="shared" ca="1" si="450"/>
        <v>36000</v>
      </c>
      <c r="DA241" s="23">
        <f t="shared" ca="1" si="463"/>
        <v>99000</v>
      </c>
      <c r="DB241" s="23">
        <f t="shared" ca="1" si="464"/>
        <v>49500</v>
      </c>
      <c r="DC241" s="23"/>
      <c r="DD241" s="23"/>
      <c r="DE241" s="23">
        <f t="shared" ca="1" si="465"/>
        <v>240000</v>
      </c>
      <c r="DF241" s="23">
        <f t="shared" ca="1" si="466"/>
        <v>120000</v>
      </c>
      <c r="DG241" s="23">
        <f t="shared" ca="1" si="471"/>
        <v>120000</v>
      </c>
      <c r="DH241" s="23">
        <f t="shared" ca="1" si="472"/>
        <v>60000</v>
      </c>
      <c r="DI241" s="23">
        <f t="shared" ca="1" si="481"/>
        <v>127200</v>
      </c>
      <c r="DJ241" s="23">
        <f t="shared" ca="1" si="482"/>
        <v>63600</v>
      </c>
      <c r="DK241" s="23">
        <f t="shared" ca="1" si="490"/>
        <v>63600</v>
      </c>
      <c r="DL241" s="23">
        <f t="shared" ca="1" si="491"/>
        <v>31800</v>
      </c>
      <c r="DM241" s="23">
        <f t="shared" ca="1" si="494"/>
        <v>150000</v>
      </c>
      <c r="DN241" s="23">
        <f t="shared" ca="1" si="495"/>
        <v>75000</v>
      </c>
      <c r="DO241" s="23">
        <f t="shared" ca="1" si="496"/>
        <v>66000</v>
      </c>
      <c r="DP241" s="23">
        <f t="shared" ca="1" si="497"/>
        <v>33000</v>
      </c>
      <c r="DQ241" s="23">
        <f t="shared" ca="1" si="384"/>
        <v>129600</v>
      </c>
      <c r="DR241" s="23">
        <f t="shared" ca="1" si="385"/>
        <v>64800</v>
      </c>
      <c r="DS241" s="228">
        <f t="shared" ca="1" si="416"/>
        <v>610200</v>
      </c>
      <c r="DT241" s="93">
        <f t="shared" ca="1" si="417"/>
        <v>1450800</v>
      </c>
      <c r="DU241" s="228">
        <f t="shared" ca="1" si="418"/>
        <v>2117700</v>
      </c>
      <c r="DZ241" s="23">
        <f t="shared" ca="1" si="443"/>
        <v>60000</v>
      </c>
      <c r="EA241" s="23">
        <f t="shared" ca="1" si="444"/>
        <v>30000</v>
      </c>
      <c r="EB241" s="23">
        <f t="shared" ca="1" si="451"/>
        <v>26400</v>
      </c>
      <c r="EC241" s="23">
        <f t="shared" ca="1" si="452"/>
        <v>13200</v>
      </c>
      <c r="ED241" s="23">
        <f t="shared" ca="1" si="473"/>
        <v>120000</v>
      </c>
      <c r="EE241" s="23">
        <f t="shared" ca="1" si="474"/>
        <v>60000</v>
      </c>
      <c r="EF241" s="23">
        <f t="shared" ca="1" si="502"/>
        <v>168000</v>
      </c>
      <c r="EG241" s="23">
        <f t="shared" ca="1" si="503"/>
        <v>84000</v>
      </c>
      <c r="EH241" s="23">
        <f t="shared" ca="1" si="483"/>
        <v>60000</v>
      </c>
      <c r="EI241" s="23">
        <f t="shared" ca="1" si="484"/>
        <v>30000</v>
      </c>
      <c r="EJ241" s="23">
        <f t="shared" ca="1" si="498"/>
        <v>60000</v>
      </c>
      <c r="EK241" s="23">
        <f t="shared" ca="1" si="499"/>
        <v>30000</v>
      </c>
      <c r="EL241" s="23">
        <f t="shared" ca="1" si="382"/>
        <v>120000</v>
      </c>
      <c r="EM241" s="23">
        <f t="shared" ca="1" si="383"/>
        <v>60000</v>
      </c>
      <c r="EN241" s="228">
        <f t="shared" ca="1" si="402"/>
        <v>39600</v>
      </c>
      <c r="EO241" s="93">
        <f t="shared" ca="1" si="403"/>
        <v>489600</v>
      </c>
      <c r="EP241" s="93">
        <f t="shared" ca="1" si="404"/>
        <v>921600</v>
      </c>
    </row>
    <row r="242" spans="1:146" x14ac:dyDescent="0.2">
      <c r="A242" s="172">
        <f ca="1">VLOOKUP($D242,Curves!$A$2:$I$1700,9)</f>
        <v>6.3654141078943002E-2</v>
      </c>
      <c r="B242" s="86">
        <f t="shared" ca="1" si="387"/>
        <v>0.29529238090322418</v>
      </c>
      <c r="C242" s="86">
        <f t="shared" si="388"/>
        <v>31</v>
      </c>
      <c r="D242" s="139">
        <v>44013</v>
      </c>
      <c r="E242" s="173">
        <f ca="1">VLOOKUP($D242,Curves!$A$2:$H$1700,2)*$B242</f>
        <v>1.526661609269669</v>
      </c>
      <c r="F242" s="172">
        <f ca="1">VLOOKUP($D242,Curves!$A$2:$H$1700,3)*$B242</f>
        <v>0.11147287379096713</v>
      </c>
      <c r="G242" s="172">
        <f ca="1">VLOOKUP($D242,Curves!$A$2:$H$1700,7)*$B242</f>
        <v>0</v>
      </c>
      <c r="H242" s="172">
        <f ca="1">VLOOKUP($D242,Curves!$A$2:$H$1700,5)*$B242</f>
        <v>0</v>
      </c>
      <c r="I242" s="172">
        <f ca="1">VLOOKUP($D242,Curves!$A$2:$H$1700,4)*$B242</f>
        <v>0</v>
      </c>
      <c r="J242" s="174">
        <f ca="1">VLOOKUP($D242,Curves!$A$2:$H$1700,8)*$B242</f>
        <v>0</v>
      </c>
      <c r="K242" s="172">
        <f t="shared" ca="1" si="389"/>
        <v>13.449962069522517</v>
      </c>
      <c r="L242" s="140">
        <f ca="1">VLOOKUP($D242,Curves!$N$2:$T$2600,2)*$B242</f>
        <v>18.063832229278663</v>
      </c>
      <c r="M242" s="141">
        <f ca="1">VLOOKUP($D242,Curves!$N$2:$T$2600,3)*$B242</f>
        <v>9.0319161146393316</v>
      </c>
      <c r="N242" s="181">
        <f t="shared" ca="1" si="390"/>
        <v>1</v>
      </c>
      <c r="O242" s="182">
        <f t="shared" ca="1" si="391"/>
        <v>0</v>
      </c>
      <c r="P242" s="173">
        <f t="shared" ca="1" si="386"/>
        <v>13.449962069522517</v>
      </c>
      <c r="Q242" s="140">
        <f ca="1">VLOOKUP($D242,Curves!$N$2:$T$2600,4)*$B242</f>
        <v>18.063832229278663</v>
      </c>
      <c r="R242" s="141">
        <f ca="1">VLOOKUP($D242,Curves!$N$2:$T$2600,5)*$B242</f>
        <v>9.0319161146393316</v>
      </c>
      <c r="S242" s="181">
        <f t="shared" ca="1" si="392"/>
        <v>1</v>
      </c>
      <c r="T242" s="182">
        <f t="shared" ca="1" si="393"/>
        <v>0</v>
      </c>
      <c r="U242" s="151">
        <f t="shared" ca="1" si="394"/>
        <v>13.449962069522517</v>
      </c>
      <c r="V242" s="151">
        <f t="shared" ca="1" si="395"/>
        <v>13.449962069522517</v>
      </c>
      <c r="W242" s="151">
        <f t="shared" ca="1" si="396"/>
        <v>13.449962069522517</v>
      </c>
      <c r="X242" s="343">
        <f ca="1">VLOOKUP($D242,[2]CurveFetch!$D$8:$S$13000,16,0)*$B242</f>
        <v>18.063832229278663</v>
      </c>
      <c r="Y242" s="141">
        <f ca="1">VLOOKUP($D242,Curves!$N$2:$T$2600,7)*$B242</f>
        <v>9.0319161146393316</v>
      </c>
      <c r="Z242" s="200">
        <f t="shared" ca="1" si="397"/>
        <v>1</v>
      </c>
      <c r="AA242" s="181">
        <f t="shared" ca="1" si="398"/>
        <v>0</v>
      </c>
      <c r="AB242" s="181">
        <f t="shared" ca="1" si="485"/>
        <v>1</v>
      </c>
      <c r="AC242" s="181">
        <f t="shared" ca="1" si="485"/>
        <v>1</v>
      </c>
      <c r="AD242" s="181">
        <f t="shared" ca="1" si="400"/>
        <v>1</v>
      </c>
      <c r="AE242" s="182">
        <f t="shared" ca="1" si="401"/>
        <v>0</v>
      </c>
      <c r="AF242" s="23">
        <f t="shared" ca="1" si="427"/>
        <v>5880</v>
      </c>
      <c r="AG242" s="23">
        <f t="shared" ca="1" si="428"/>
        <v>0</v>
      </c>
      <c r="AH242" s="23">
        <f t="shared" ca="1" si="445"/>
        <v>48000</v>
      </c>
      <c r="AI242" s="23">
        <f t="shared" ca="1" si="446"/>
        <v>0</v>
      </c>
      <c r="AJ242" s="23">
        <f t="shared" ca="1" si="457"/>
        <v>54000</v>
      </c>
      <c r="AK242" s="23">
        <f t="shared" ca="1" si="458"/>
        <v>0</v>
      </c>
      <c r="AL242" s="23">
        <f t="shared" ca="1" si="467"/>
        <v>60000</v>
      </c>
      <c r="AM242" s="23">
        <f t="shared" ca="1" si="468"/>
        <v>0</v>
      </c>
      <c r="AN242" s="23">
        <f t="shared" ca="1" si="475"/>
        <v>60000</v>
      </c>
      <c r="AO242" s="23">
        <f t="shared" ca="1" si="476"/>
        <v>0</v>
      </c>
      <c r="AP242" s="23">
        <f t="shared" ca="1" si="469"/>
        <v>86400</v>
      </c>
      <c r="AQ242" s="23">
        <f t="shared" ca="1" si="470"/>
        <v>0</v>
      </c>
      <c r="AR242" s="23">
        <f t="shared" ca="1" si="479"/>
        <v>61200</v>
      </c>
      <c r="AS242" s="23">
        <f t="shared" ca="1" si="480"/>
        <v>0</v>
      </c>
      <c r="AT242" s="23">
        <f t="shared" ca="1" si="500"/>
        <v>132000</v>
      </c>
      <c r="AU242" s="23">
        <f t="shared" ca="1" si="501"/>
        <v>0</v>
      </c>
      <c r="AV242" s="228">
        <f t="shared" ca="1" si="405"/>
        <v>152280</v>
      </c>
      <c r="AW242" s="26">
        <f t="shared" ca="1" si="406"/>
        <v>447480</v>
      </c>
      <c r="AX242" s="228">
        <f t="shared" ca="1" si="407"/>
        <v>507480</v>
      </c>
      <c r="AY242" s="23">
        <f t="shared" ca="1" si="421"/>
        <v>62400</v>
      </c>
      <c r="AZ242" s="23">
        <f t="shared" ca="1" si="422"/>
        <v>0</v>
      </c>
      <c r="BA242" s="23">
        <f t="shared" ca="1" si="429"/>
        <v>60000</v>
      </c>
      <c r="BB242" s="23">
        <f t="shared" ca="1" si="430"/>
        <v>0</v>
      </c>
      <c r="BC242" s="23">
        <f t="shared" ca="1" si="423"/>
        <v>10560</v>
      </c>
      <c r="BD242" s="23">
        <f t="shared" ca="1" si="424"/>
        <v>0</v>
      </c>
      <c r="BE242" s="23">
        <f t="shared" ca="1" si="431"/>
        <v>6120</v>
      </c>
      <c r="BF242" s="23">
        <f t="shared" ca="1" si="432"/>
        <v>0</v>
      </c>
      <c r="BG242" s="23">
        <f t="shared" ca="1" si="437"/>
        <v>20400</v>
      </c>
      <c r="BH242" s="23">
        <f t="shared" ca="1" si="438"/>
        <v>0</v>
      </c>
      <c r="BI242" s="23">
        <f t="shared" ca="1" si="453"/>
        <v>105600</v>
      </c>
      <c r="BJ242" s="23">
        <f t="shared" ca="1" si="454"/>
        <v>0</v>
      </c>
      <c r="BK242" s="23">
        <f t="shared" ca="1" si="455"/>
        <v>127200</v>
      </c>
      <c r="BL242" s="23">
        <f t="shared" ca="1" si="456"/>
        <v>0</v>
      </c>
      <c r="BM242" s="23">
        <f t="shared" ca="1" si="459"/>
        <v>60000</v>
      </c>
      <c r="BN242" s="23">
        <f t="shared" ca="1" si="460"/>
        <v>0</v>
      </c>
      <c r="BO242" s="23">
        <f t="shared" ca="1" si="477"/>
        <v>63600</v>
      </c>
      <c r="BP242" s="23">
        <f t="shared" ca="1" si="478"/>
        <v>0</v>
      </c>
      <c r="BQ242" s="23">
        <f t="shared" ca="1" si="488"/>
        <v>62400</v>
      </c>
      <c r="BR242" s="23">
        <f t="shared" ca="1" si="489"/>
        <v>0</v>
      </c>
      <c r="BS242" s="23">
        <f t="shared" ca="1" si="504"/>
        <v>132000</v>
      </c>
      <c r="BT242" s="23">
        <f t="shared" ca="1" si="505"/>
        <v>0</v>
      </c>
      <c r="BU242" s="23">
        <f t="shared" ca="1" si="380"/>
        <v>120000</v>
      </c>
      <c r="BV242" s="23">
        <f t="shared" ca="1" si="381"/>
        <v>0</v>
      </c>
      <c r="BW242" s="389">
        <f t="shared" ca="1" si="408"/>
        <v>371880</v>
      </c>
      <c r="BX242" s="224">
        <f t="shared" ca="1" si="409"/>
        <v>623880</v>
      </c>
      <c r="BY242" s="93">
        <f t="shared" ca="1" si="410"/>
        <v>830280</v>
      </c>
      <c r="BZ242" s="23">
        <f t="shared" ca="1" si="435"/>
        <v>125760</v>
      </c>
      <c r="CA242" s="23">
        <f t="shared" ca="1" si="436"/>
        <v>0</v>
      </c>
      <c r="CB242" s="23">
        <f t="shared" ca="1" si="461"/>
        <v>115200</v>
      </c>
      <c r="CC242" s="23">
        <f t="shared" ca="1" si="462"/>
        <v>0</v>
      </c>
      <c r="CD242" s="23">
        <f t="shared" ca="1" si="492"/>
        <v>120000</v>
      </c>
      <c r="CE242" s="23">
        <f t="shared" ca="1" si="493"/>
        <v>0</v>
      </c>
      <c r="CF242" s="228">
        <f t="shared" ca="1" si="411"/>
        <v>125760</v>
      </c>
      <c r="CG242" s="224">
        <f t="shared" ca="1" si="412"/>
        <v>240960</v>
      </c>
      <c r="CH242" s="228">
        <f t="shared" ca="1" si="413"/>
        <v>360960</v>
      </c>
      <c r="CI242" s="23">
        <f t="shared" ca="1" si="414"/>
        <v>65400</v>
      </c>
      <c r="CJ242" s="23">
        <f t="shared" ca="1" si="415"/>
        <v>32700</v>
      </c>
      <c r="CK242" s="23">
        <f t="shared" ca="1" si="419"/>
        <v>62400</v>
      </c>
      <c r="CL242" s="23">
        <f t="shared" ca="1" si="420"/>
        <v>31200</v>
      </c>
      <c r="CM242" s="23">
        <f t="shared" ca="1" si="425"/>
        <v>60000</v>
      </c>
      <c r="CN242" s="23">
        <f t="shared" ca="1" si="426"/>
        <v>30000</v>
      </c>
      <c r="CO242" s="23">
        <f t="shared" ca="1" si="433"/>
        <v>8400</v>
      </c>
      <c r="CP242" s="23">
        <f t="shared" ca="1" si="434"/>
        <v>4200</v>
      </c>
      <c r="CQ242" s="23">
        <f t="shared" ca="1" si="439"/>
        <v>27000</v>
      </c>
      <c r="CR242" s="23">
        <f t="shared" ca="1" si="440"/>
        <v>13500</v>
      </c>
      <c r="CS242" s="23">
        <f t="shared" ca="1" si="441"/>
        <v>15600</v>
      </c>
      <c r="CT242" s="23">
        <f t="shared" ca="1" si="442"/>
        <v>7800</v>
      </c>
      <c r="CU242" s="23">
        <f t="shared" ca="1" si="447"/>
        <v>42000</v>
      </c>
      <c r="CV242" s="23">
        <f t="shared" ca="1" si="448"/>
        <v>21000</v>
      </c>
      <c r="CW242" s="23">
        <f t="shared" ca="1" si="486"/>
        <v>63600</v>
      </c>
      <c r="CX242" s="23">
        <f t="shared" ca="1" si="487"/>
        <v>31800</v>
      </c>
      <c r="CY242" s="23">
        <f t="shared" ca="1" si="449"/>
        <v>72000</v>
      </c>
      <c r="CZ242" s="23">
        <f t="shared" ca="1" si="450"/>
        <v>36000</v>
      </c>
      <c r="DA242" s="23">
        <f t="shared" ca="1" si="463"/>
        <v>99000</v>
      </c>
      <c r="DB242" s="23">
        <f t="shared" ca="1" si="464"/>
        <v>49500</v>
      </c>
      <c r="DC242" s="23"/>
      <c r="DD242" s="23"/>
      <c r="DE242" s="23">
        <f t="shared" ca="1" si="465"/>
        <v>240000</v>
      </c>
      <c r="DF242" s="23">
        <f t="shared" ca="1" si="466"/>
        <v>120000</v>
      </c>
      <c r="DG242" s="23">
        <f t="shared" ca="1" si="471"/>
        <v>120000</v>
      </c>
      <c r="DH242" s="23">
        <f t="shared" ca="1" si="472"/>
        <v>60000</v>
      </c>
      <c r="DI242" s="23">
        <f t="shared" ca="1" si="481"/>
        <v>127200</v>
      </c>
      <c r="DJ242" s="23">
        <f t="shared" ca="1" si="482"/>
        <v>63600</v>
      </c>
      <c r="DK242" s="23">
        <f t="shared" ca="1" si="490"/>
        <v>63600</v>
      </c>
      <c r="DL242" s="23">
        <f t="shared" ca="1" si="491"/>
        <v>31800</v>
      </c>
      <c r="DM242" s="23">
        <f t="shared" ca="1" si="494"/>
        <v>150000</v>
      </c>
      <c r="DN242" s="23">
        <f t="shared" ca="1" si="495"/>
        <v>75000</v>
      </c>
      <c r="DO242" s="23">
        <f t="shared" ca="1" si="496"/>
        <v>66000</v>
      </c>
      <c r="DP242" s="23">
        <f t="shared" ca="1" si="497"/>
        <v>33000</v>
      </c>
      <c r="DQ242" s="23">
        <f t="shared" ca="1" si="384"/>
        <v>129600</v>
      </c>
      <c r="DR242" s="23">
        <f t="shared" ca="1" si="385"/>
        <v>64800</v>
      </c>
      <c r="DS242" s="228">
        <f t="shared" ca="1" si="416"/>
        <v>610200</v>
      </c>
      <c r="DT242" s="93">
        <f t="shared" ca="1" si="417"/>
        <v>1450800</v>
      </c>
      <c r="DU242" s="228">
        <f t="shared" ca="1" si="418"/>
        <v>2117700</v>
      </c>
      <c r="DZ242" s="23">
        <f t="shared" ca="1" si="443"/>
        <v>60000</v>
      </c>
      <c r="EA242" s="23">
        <f t="shared" ca="1" si="444"/>
        <v>30000</v>
      </c>
      <c r="EB242" s="23">
        <f t="shared" ca="1" si="451"/>
        <v>26400</v>
      </c>
      <c r="EC242" s="23">
        <f t="shared" ca="1" si="452"/>
        <v>13200</v>
      </c>
      <c r="ED242" s="23">
        <f t="shared" ca="1" si="473"/>
        <v>120000</v>
      </c>
      <c r="EE242" s="23">
        <f t="shared" ca="1" si="474"/>
        <v>60000</v>
      </c>
      <c r="EF242" s="23">
        <f t="shared" ca="1" si="502"/>
        <v>168000</v>
      </c>
      <c r="EG242" s="23">
        <f t="shared" ca="1" si="503"/>
        <v>84000</v>
      </c>
      <c r="EH242" s="23">
        <f t="shared" ca="1" si="483"/>
        <v>60000</v>
      </c>
      <c r="EI242" s="23">
        <f t="shared" ca="1" si="484"/>
        <v>30000</v>
      </c>
      <c r="EJ242" s="23">
        <f t="shared" ca="1" si="498"/>
        <v>60000</v>
      </c>
      <c r="EK242" s="23">
        <f t="shared" ca="1" si="499"/>
        <v>30000</v>
      </c>
      <c r="EL242" s="23">
        <f t="shared" ca="1" si="382"/>
        <v>120000</v>
      </c>
      <c r="EM242" s="23">
        <f t="shared" ca="1" si="383"/>
        <v>60000</v>
      </c>
      <c r="EN242" s="228">
        <f t="shared" ca="1" si="402"/>
        <v>39600</v>
      </c>
      <c r="EO242" s="93">
        <f t="shared" ca="1" si="403"/>
        <v>489600</v>
      </c>
      <c r="EP242" s="93">
        <f t="shared" ca="1" si="404"/>
        <v>921600</v>
      </c>
    </row>
    <row r="243" spans="1:146" x14ac:dyDescent="0.2">
      <c r="A243" s="172">
        <f ca="1">VLOOKUP($D243,Curves!$A$2:$I$1700,9)</f>
        <v>6.3680795871999998E-2</v>
      </c>
      <c r="B243" s="86">
        <f t="shared" ca="1" si="387"/>
        <v>0.2935777725329673</v>
      </c>
      <c r="C243" s="86">
        <f t="shared" si="388"/>
        <v>31</v>
      </c>
      <c r="D243" s="139">
        <v>44044</v>
      </c>
      <c r="E243" s="173">
        <f ca="1">VLOOKUP($D243,Curves!$A$2:$H$1700,2)*$B243</f>
        <v>1.5236686394461003</v>
      </c>
      <c r="F243" s="172">
        <f ca="1">VLOOKUP($D243,Curves!$A$2:$H$1700,3)*$B243</f>
        <v>0.11082560913119516</v>
      </c>
      <c r="G243" s="172">
        <f ca="1">VLOOKUP($D243,Curves!$A$2:$H$1700,7)*$B243</f>
        <v>0</v>
      </c>
      <c r="H243" s="172">
        <f ca="1">VLOOKUP($D243,Curves!$A$2:$H$1700,5)*$B243</f>
        <v>0</v>
      </c>
      <c r="I243" s="172">
        <f ca="1">VLOOKUP($D243,Curves!$A$2:$H$1700,4)*$B243</f>
        <v>0</v>
      </c>
      <c r="J243" s="174">
        <f ca="1">VLOOKUP($D243,Curves!$A$2:$H$1700,8)*$B243</f>
        <v>0</v>
      </c>
      <c r="K243" s="172">
        <f t="shared" ca="1" si="389"/>
        <v>13.427514795845752</v>
      </c>
      <c r="L243" s="140">
        <f ca="1">VLOOKUP($D243,Curves!$N$2:$T$2600,2)*$B243</f>
        <v>20.894722731157124</v>
      </c>
      <c r="M243" s="141">
        <f ca="1">VLOOKUP($D243,Curves!$N$2:$T$2600,3)*$B243</f>
        <v>10.447361365578562</v>
      </c>
      <c r="N243" s="181">
        <f t="shared" ca="1" si="390"/>
        <v>1</v>
      </c>
      <c r="O243" s="182">
        <f t="shared" ca="1" si="391"/>
        <v>0</v>
      </c>
      <c r="P243" s="173">
        <f t="shared" ca="1" si="386"/>
        <v>13.427514795845752</v>
      </c>
      <c r="Q243" s="140">
        <f ca="1">VLOOKUP($D243,Curves!$N$2:$T$2600,4)*$B243</f>
        <v>20.894722731157124</v>
      </c>
      <c r="R243" s="141">
        <f ca="1">VLOOKUP($D243,Curves!$N$2:$T$2600,5)*$B243</f>
        <v>10.447361365578562</v>
      </c>
      <c r="S243" s="181">
        <f t="shared" ca="1" si="392"/>
        <v>1</v>
      </c>
      <c r="T243" s="182">
        <f t="shared" ca="1" si="393"/>
        <v>0</v>
      </c>
      <c r="U243" s="151">
        <f t="shared" ca="1" si="394"/>
        <v>13.427514795845752</v>
      </c>
      <c r="V243" s="151">
        <f t="shared" ca="1" si="395"/>
        <v>13.427514795845752</v>
      </c>
      <c r="W243" s="151">
        <f t="shared" ca="1" si="396"/>
        <v>13.427514795845752</v>
      </c>
      <c r="X243" s="343">
        <f ca="1">VLOOKUP($D243,[2]CurveFetch!$D$8:$S$13000,16,0)*$B243</f>
        <v>20.894722731157124</v>
      </c>
      <c r="Y243" s="141">
        <f ca="1">VLOOKUP($D243,Curves!$N$2:$T$2600,7)*$B243</f>
        <v>10.447361365578562</v>
      </c>
      <c r="Z243" s="200">
        <f t="shared" ca="1" si="397"/>
        <v>1</v>
      </c>
      <c r="AA243" s="181">
        <f t="shared" ca="1" si="398"/>
        <v>0</v>
      </c>
      <c r="AB243" s="181">
        <f t="shared" ca="1" si="485"/>
        <v>1</v>
      </c>
      <c r="AC243" s="181">
        <f t="shared" ca="1" si="485"/>
        <v>1</v>
      </c>
      <c r="AD243" s="181">
        <f t="shared" ca="1" si="400"/>
        <v>1</v>
      </c>
      <c r="AE243" s="182">
        <f t="shared" ca="1" si="401"/>
        <v>0</v>
      </c>
      <c r="AF243" s="23">
        <f t="shared" ca="1" si="427"/>
        <v>5880</v>
      </c>
      <c r="AG243" s="23">
        <f t="shared" ca="1" si="428"/>
        <v>0</v>
      </c>
      <c r="AH243" s="23">
        <f t="shared" ca="1" si="445"/>
        <v>48000</v>
      </c>
      <c r="AI243" s="23">
        <f t="shared" ca="1" si="446"/>
        <v>0</v>
      </c>
      <c r="AJ243" s="23">
        <f t="shared" ca="1" si="457"/>
        <v>54000</v>
      </c>
      <c r="AK243" s="23">
        <f t="shared" ca="1" si="458"/>
        <v>0</v>
      </c>
      <c r="AL243" s="23">
        <f t="shared" ca="1" si="467"/>
        <v>60000</v>
      </c>
      <c r="AM243" s="23">
        <f t="shared" ca="1" si="468"/>
        <v>0</v>
      </c>
      <c r="AN243" s="23">
        <f t="shared" ca="1" si="475"/>
        <v>60000</v>
      </c>
      <c r="AO243" s="23">
        <f t="shared" ca="1" si="476"/>
        <v>0</v>
      </c>
      <c r="AP243" s="23">
        <f t="shared" ca="1" si="469"/>
        <v>86400</v>
      </c>
      <c r="AQ243" s="23">
        <f t="shared" ca="1" si="470"/>
        <v>0</v>
      </c>
      <c r="AR243" s="23">
        <f t="shared" ca="1" si="479"/>
        <v>61200</v>
      </c>
      <c r="AS243" s="23">
        <f t="shared" ca="1" si="480"/>
        <v>0</v>
      </c>
      <c r="AT243" s="23">
        <f t="shared" ca="1" si="500"/>
        <v>132000</v>
      </c>
      <c r="AU243" s="23">
        <f t="shared" ca="1" si="501"/>
        <v>0</v>
      </c>
      <c r="AV243" s="228">
        <f t="shared" ca="1" si="405"/>
        <v>152280</v>
      </c>
      <c r="AW243" s="26">
        <f t="shared" ca="1" si="406"/>
        <v>447480</v>
      </c>
      <c r="AX243" s="228">
        <f t="shared" ca="1" si="407"/>
        <v>507480</v>
      </c>
      <c r="AY243" s="23">
        <f t="shared" ca="1" si="421"/>
        <v>62400</v>
      </c>
      <c r="AZ243" s="23">
        <f t="shared" ca="1" si="422"/>
        <v>0</v>
      </c>
      <c r="BA243" s="23">
        <f t="shared" ca="1" si="429"/>
        <v>60000</v>
      </c>
      <c r="BB243" s="23">
        <f t="shared" ca="1" si="430"/>
        <v>0</v>
      </c>
      <c r="BC243" s="23">
        <f t="shared" ca="1" si="423"/>
        <v>10560</v>
      </c>
      <c r="BD243" s="23">
        <f t="shared" ca="1" si="424"/>
        <v>0</v>
      </c>
      <c r="BE243" s="23">
        <f t="shared" ca="1" si="431"/>
        <v>6120</v>
      </c>
      <c r="BF243" s="23">
        <f t="shared" ca="1" si="432"/>
        <v>0</v>
      </c>
      <c r="BG243" s="23">
        <f t="shared" ca="1" si="437"/>
        <v>20400</v>
      </c>
      <c r="BH243" s="23">
        <f t="shared" ca="1" si="438"/>
        <v>0</v>
      </c>
      <c r="BI243" s="23">
        <f t="shared" ca="1" si="453"/>
        <v>105600</v>
      </c>
      <c r="BJ243" s="23">
        <f t="shared" ca="1" si="454"/>
        <v>0</v>
      </c>
      <c r="BK243" s="23">
        <f t="shared" ca="1" si="455"/>
        <v>127200</v>
      </c>
      <c r="BL243" s="23">
        <f t="shared" ca="1" si="456"/>
        <v>0</v>
      </c>
      <c r="BM243" s="23">
        <f t="shared" ca="1" si="459"/>
        <v>60000</v>
      </c>
      <c r="BN243" s="23">
        <f t="shared" ca="1" si="460"/>
        <v>0</v>
      </c>
      <c r="BO243" s="23">
        <f t="shared" ca="1" si="477"/>
        <v>63600</v>
      </c>
      <c r="BP243" s="23">
        <f t="shared" ca="1" si="478"/>
        <v>0</v>
      </c>
      <c r="BQ243" s="23">
        <f t="shared" ca="1" si="488"/>
        <v>62400</v>
      </c>
      <c r="BR243" s="23">
        <f t="shared" ca="1" si="489"/>
        <v>0</v>
      </c>
      <c r="BS243" s="23">
        <f t="shared" ca="1" si="504"/>
        <v>132000</v>
      </c>
      <c r="BT243" s="23">
        <f t="shared" ca="1" si="505"/>
        <v>0</v>
      </c>
      <c r="BU243" s="23">
        <f t="shared" ca="1" si="380"/>
        <v>120000</v>
      </c>
      <c r="BV243" s="23">
        <f t="shared" ca="1" si="381"/>
        <v>0</v>
      </c>
      <c r="BW243" s="389">
        <f t="shared" ca="1" si="408"/>
        <v>371880</v>
      </c>
      <c r="BX243" s="224">
        <f t="shared" ca="1" si="409"/>
        <v>623880</v>
      </c>
      <c r="BY243" s="93">
        <f t="shared" ca="1" si="410"/>
        <v>830280</v>
      </c>
      <c r="BZ243" s="23">
        <f t="shared" ca="1" si="435"/>
        <v>125760</v>
      </c>
      <c r="CA243" s="23">
        <f t="shared" ca="1" si="436"/>
        <v>0</v>
      </c>
      <c r="CB243" s="23">
        <f t="shared" ca="1" si="461"/>
        <v>115200</v>
      </c>
      <c r="CC243" s="23">
        <f t="shared" ca="1" si="462"/>
        <v>0</v>
      </c>
      <c r="CD243" s="23">
        <f t="shared" ca="1" si="492"/>
        <v>120000</v>
      </c>
      <c r="CE243" s="23">
        <f t="shared" ca="1" si="493"/>
        <v>0</v>
      </c>
      <c r="CF243" s="228">
        <f t="shared" ca="1" si="411"/>
        <v>125760</v>
      </c>
      <c r="CG243" s="224">
        <f t="shared" ca="1" si="412"/>
        <v>240960</v>
      </c>
      <c r="CH243" s="228">
        <f t="shared" ca="1" si="413"/>
        <v>360960</v>
      </c>
      <c r="CI243" s="23">
        <f t="shared" ca="1" si="414"/>
        <v>65400</v>
      </c>
      <c r="CJ243" s="23">
        <f t="shared" ca="1" si="415"/>
        <v>32700</v>
      </c>
      <c r="CK243" s="23">
        <f t="shared" ca="1" si="419"/>
        <v>62400</v>
      </c>
      <c r="CL243" s="23">
        <f t="shared" ca="1" si="420"/>
        <v>31200</v>
      </c>
      <c r="CM243" s="23">
        <f t="shared" ca="1" si="425"/>
        <v>60000</v>
      </c>
      <c r="CN243" s="23">
        <f t="shared" ca="1" si="426"/>
        <v>30000</v>
      </c>
      <c r="CO243" s="23">
        <f t="shared" ca="1" si="433"/>
        <v>8400</v>
      </c>
      <c r="CP243" s="23">
        <f t="shared" ca="1" si="434"/>
        <v>4200</v>
      </c>
      <c r="CQ243" s="23">
        <f t="shared" ca="1" si="439"/>
        <v>27000</v>
      </c>
      <c r="CR243" s="23">
        <f t="shared" ca="1" si="440"/>
        <v>13500</v>
      </c>
      <c r="CS243" s="23">
        <f t="shared" ca="1" si="441"/>
        <v>15600</v>
      </c>
      <c r="CT243" s="23">
        <f t="shared" ca="1" si="442"/>
        <v>7800</v>
      </c>
      <c r="CU243" s="23">
        <f t="shared" ca="1" si="447"/>
        <v>42000</v>
      </c>
      <c r="CV243" s="23">
        <f t="shared" ca="1" si="448"/>
        <v>21000</v>
      </c>
      <c r="CW243" s="23">
        <f t="shared" ca="1" si="486"/>
        <v>63600</v>
      </c>
      <c r="CX243" s="23">
        <f t="shared" ca="1" si="487"/>
        <v>31800</v>
      </c>
      <c r="CY243" s="23">
        <f t="shared" ca="1" si="449"/>
        <v>72000</v>
      </c>
      <c r="CZ243" s="23">
        <f t="shared" ca="1" si="450"/>
        <v>36000</v>
      </c>
      <c r="DA243" s="23">
        <f t="shared" ca="1" si="463"/>
        <v>99000</v>
      </c>
      <c r="DB243" s="23">
        <f t="shared" ca="1" si="464"/>
        <v>49500</v>
      </c>
      <c r="DC243" s="23"/>
      <c r="DD243" s="23"/>
      <c r="DE243" s="23">
        <f t="shared" ca="1" si="465"/>
        <v>240000</v>
      </c>
      <c r="DF243" s="23">
        <f t="shared" ca="1" si="466"/>
        <v>120000</v>
      </c>
      <c r="DG243" s="23">
        <f t="shared" ca="1" si="471"/>
        <v>120000</v>
      </c>
      <c r="DH243" s="23">
        <f t="shared" ca="1" si="472"/>
        <v>60000</v>
      </c>
      <c r="DI243" s="23">
        <f t="shared" ca="1" si="481"/>
        <v>127200</v>
      </c>
      <c r="DJ243" s="23">
        <f t="shared" ca="1" si="482"/>
        <v>63600</v>
      </c>
      <c r="DK243" s="23">
        <f t="shared" ca="1" si="490"/>
        <v>63600</v>
      </c>
      <c r="DL243" s="23">
        <f t="shared" ca="1" si="491"/>
        <v>31800</v>
      </c>
      <c r="DM243" s="23">
        <f t="shared" ca="1" si="494"/>
        <v>150000</v>
      </c>
      <c r="DN243" s="23">
        <f t="shared" ca="1" si="495"/>
        <v>75000</v>
      </c>
      <c r="DO243" s="23">
        <f t="shared" ca="1" si="496"/>
        <v>66000</v>
      </c>
      <c r="DP243" s="23">
        <f t="shared" ca="1" si="497"/>
        <v>33000</v>
      </c>
      <c r="DQ243" s="23">
        <f t="shared" ca="1" si="384"/>
        <v>129600</v>
      </c>
      <c r="DR243" s="23">
        <f t="shared" ca="1" si="385"/>
        <v>64800</v>
      </c>
      <c r="DS243" s="228">
        <f t="shared" ca="1" si="416"/>
        <v>610200</v>
      </c>
      <c r="DT243" s="93">
        <f t="shared" ca="1" si="417"/>
        <v>1450800</v>
      </c>
      <c r="DU243" s="228">
        <f t="shared" ca="1" si="418"/>
        <v>2117700</v>
      </c>
      <c r="DZ243" s="23">
        <f t="shared" ca="1" si="443"/>
        <v>60000</v>
      </c>
      <c r="EA243" s="23">
        <f t="shared" ca="1" si="444"/>
        <v>30000</v>
      </c>
      <c r="EB243" s="23">
        <f t="shared" ca="1" si="451"/>
        <v>26400</v>
      </c>
      <c r="EC243" s="23">
        <f t="shared" ca="1" si="452"/>
        <v>13200</v>
      </c>
      <c r="ED243" s="23">
        <f t="shared" ca="1" si="473"/>
        <v>120000</v>
      </c>
      <c r="EE243" s="23">
        <f t="shared" ca="1" si="474"/>
        <v>60000</v>
      </c>
      <c r="EF243" s="23">
        <f t="shared" ca="1" si="502"/>
        <v>168000</v>
      </c>
      <c r="EG243" s="23">
        <f t="shared" ca="1" si="503"/>
        <v>84000</v>
      </c>
      <c r="EH243" s="23">
        <f t="shared" ca="1" si="483"/>
        <v>60000</v>
      </c>
      <c r="EI243" s="23">
        <f t="shared" ca="1" si="484"/>
        <v>30000</v>
      </c>
      <c r="EJ243" s="23">
        <f t="shared" ca="1" si="498"/>
        <v>60000</v>
      </c>
      <c r="EK243" s="23">
        <f t="shared" ca="1" si="499"/>
        <v>30000</v>
      </c>
      <c r="EL243" s="23">
        <f t="shared" ca="1" si="382"/>
        <v>120000</v>
      </c>
      <c r="EM243" s="23">
        <f t="shared" ca="1" si="383"/>
        <v>60000</v>
      </c>
      <c r="EN243" s="228">
        <f t="shared" ca="1" si="402"/>
        <v>39600</v>
      </c>
      <c r="EO243" s="93">
        <f t="shared" ca="1" si="403"/>
        <v>489600</v>
      </c>
      <c r="EP243" s="93">
        <f t="shared" ca="1" si="404"/>
        <v>921600</v>
      </c>
    </row>
    <row r="244" spans="1:146" x14ac:dyDescent="0.2">
      <c r="A244" s="172">
        <f ca="1">VLOOKUP($D244,Curves!$A$2:$I$1700,9)</f>
        <v>6.3707450665274001E-2</v>
      </c>
      <c r="B244" s="86">
        <f t="shared" ca="1" si="387"/>
        <v>0.29187184205417566</v>
      </c>
      <c r="C244" s="86">
        <f t="shared" si="388"/>
        <v>30</v>
      </c>
      <c r="D244" s="139">
        <v>44075</v>
      </c>
      <c r="E244" s="173">
        <f ca="1">VLOOKUP($D244,Curves!$A$2:$H$1700,2)*$B244</f>
        <v>1.5209441689443095</v>
      </c>
      <c r="F244" s="172">
        <f ca="1">VLOOKUP($D244,Curves!$A$2:$H$1700,3)*$B244</f>
        <v>0.11018162037545132</v>
      </c>
      <c r="G244" s="172">
        <f ca="1">VLOOKUP($D244,Curves!$A$2:$H$1700,7)*$B244</f>
        <v>0</v>
      </c>
      <c r="H244" s="172">
        <f ca="1">VLOOKUP($D244,Curves!$A$2:$H$1700,5)*$B244</f>
        <v>0</v>
      </c>
      <c r="I244" s="172">
        <f ca="1">VLOOKUP($D244,Curves!$A$2:$H$1700,4)*$B244</f>
        <v>0</v>
      </c>
      <c r="J244" s="174">
        <f ca="1">VLOOKUP($D244,Curves!$A$2:$H$1700,8)*$B244</f>
        <v>0</v>
      </c>
      <c r="K244" s="172">
        <f t="shared" ca="1" si="389"/>
        <v>13.407081267082321</v>
      </c>
      <c r="L244" s="140">
        <f ca="1">VLOOKUP($D244,Curves!$N$2:$T$2600,2)*$B244</f>
        <v>14.935870211885714</v>
      </c>
      <c r="M244" s="141">
        <f ca="1">VLOOKUP($D244,Curves!$N$2:$T$2600,3)*$B244</f>
        <v>7.4679351059428569</v>
      </c>
      <c r="N244" s="181">
        <f t="shared" ca="1" si="390"/>
        <v>1</v>
      </c>
      <c r="O244" s="182">
        <f t="shared" ca="1" si="391"/>
        <v>0</v>
      </c>
      <c r="P244" s="173">
        <f t="shared" ca="1" si="386"/>
        <v>13.407081267082321</v>
      </c>
      <c r="Q244" s="140">
        <f ca="1">VLOOKUP($D244,Curves!$N$2:$T$2600,4)*$B244</f>
        <v>14.935870211885714</v>
      </c>
      <c r="R244" s="141">
        <f ca="1">VLOOKUP($D244,Curves!$N$2:$T$2600,5)*$B244</f>
        <v>7.4679351059428569</v>
      </c>
      <c r="S244" s="181">
        <f t="shared" ca="1" si="392"/>
        <v>1</v>
      </c>
      <c r="T244" s="182">
        <f t="shared" ca="1" si="393"/>
        <v>0</v>
      </c>
      <c r="U244" s="151">
        <f t="shared" ca="1" si="394"/>
        <v>13.407081267082321</v>
      </c>
      <c r="V244" s="151">
        <f t="shared" ca="1" si="395"/>
        <v>13.407081267082321</v>
      </c>
      <c r="W244" s="151">
        <f t="shared" ca="1" si="396"/>
        <v>13.407081267082321</v>
      </c>
      <c r="X244" s="343">
        <f ca="1">VLOOKUP($D244,[2]CurveFetch!$D$8:$S$13000,16,0)*$B244</f>
        <v>14.935870211885714</v>
      </c>
      <c r="Y244" s="141">
        <f ca="1">VLOOKUP($D244,Curves!$N$2:$T$2600,7)*$B244</f>
        <v>7.4679351059428569</v>
      </c>
      <c r="Z244" s="200">
        <f t="shared" ca="1" si="397"/>
        <v>1</v>
      </c>
      <c r="AA244" s="181">
        <f t="shared" ca="1" si="398"/>
        <v>0</v>
      </c>
      <c r="AB244" s="181">
        <f t="shared" ca="1" si="485"/>
        <v>1</v>
      </c>
      <c r="AC244" s="181">
        <f t="shared" ca="1" si="485"/>
        <v>1</v>
      </c>
      <c r="AD244" s="181">
        <f t="shared" ca="1" si="400"/>
        <v>1</v>
      </c>
      <c r="AE244" s="182">
        <f t="shared" ca="1" si="401"/>
        <v>0</v>
      </c>
      <c r="AF244" s="23">
        <f t="shared" ca="1" si="427"/>
        <v>5880</v>
      </c>
      <c r="AG244" s="23">
        <f t="shared" ca="1" si="428"/>
        <v>0</v>
      </c>
      <c r="AH244" s="23">
        <f t="shared" ca="1" si="445"/>
        <v>48000</v>
      </c>
      <c r="AI244" s="23">
        <f t="shared" ca="1" si="446"/>
        <v>0</v>
      </c>
      <c r="AJ244" s="23">
        <f t="shared" ca="1" si="457"/>
        <v>54000</v>
      </c>
      <c r="AK244" s="23">
        <f t="shared" ca="1" si="458"/>
        <v>0</v>
      </c>
      <c r="AL244" s="23">
        <f t="shared" ca="1" si="467"/>
        <v>60000</v>
      </c>
      <c r="AM244" s="23">
        <f t="shared" ca="1" si="468"/>
        <v>0</v>
      </c>
      <c r="AN244" s="23">
        <f t="shared" ca="1" si="475"/>
        <v>60000</v>
      </c>
      <c r="AO244" s="23">
        <f t="shared" ca="1" si="476"/>
        <v>0</v>
      </c>
      <c r="AP244" s="23">
        <f t="shared" ca="1" si="469"/>
        <v>86400</v>
      </c>
      <c r="AQ244" s="23">
        <f t="shared" ca="1" si="470"/>
        <v>0</v>
      </c>
      <c r="AR244" s="23">
        <f t="shared" ca="1" si="479"/>
        <v>61200</v>
      </c>
      <c r="AS244" s="23">
        <f t="shared" ca="1" si="480"/>
        <v>0</v>
      </c>
      <c r="AT244" s="23">
        <f t="shared" ca="1" si="500"/>
        <v>132000</v>
      </c>
      <c r="AU244" s="23">
        <f t="shared" ca="1" si="501"/>
        <v>0</v>
      </c>
      <c r="AV244" s="228">
        <f t="shared" ca="1" si="405"/>
        <v>152280</v>
      </c>
      <c r="AW244" s="26">
        <f t="shared" ca="1" si="406"/>
        <v>447480</v>
      </c>
      <c r="AX244" s="228">
        <f t="shared" ca="1" si="407"/>
        <v>507480</v>
      </c>
      <c r="AY244" s="23">
        <f t="shared" ca="1" si="421"/>
        <v>62400</v>
      </c>
      <c r="AZ244" s="23">
        <f t="shared" ca="1" si="422"/>
        <v>0</v>
      </c>
      <c r="BA244" s="23">
        <f t="shared" ca="1" si="429"/>
        <v>60000</v>
      </c>
      <c r="BB244" s="23">
        <f t="shared" ca="1" si="430"/>
        <v>0</v>
      </c>
      <c r="BC244" s="23">
        <f t="shared" ca="1" si="423"/>
        <v>10560</v>
      </c>
      <c r="BD244" s="23">
        <f t="shared" ca="1" si="424"/>
        <v>0</v>
      </c>
      <c r="BE244" s="23">
        <f t="shared" ca="1" si="431"/>
        <v>6120</v>
      </c>
      <c r="BF244" s="23">
        <f t="shared" ca="1" si="432"/>
        <v>0</v>
      </c>
      <c r="BG244" s="23">
        <f t="shared" ca="1" si="437"/>
        <v>20400</v>
      </c>
      <c r="BH244" s="23">
        <f t="shared" ca="1" si="438"/>
        <v>0</v>
      </c>
      <c r="BI244" s="23">
        <f t="shared" ca="1" si="453"/>
        <v>105600</v>
      </c>
      <c r="BJ244" s="23">
        <f t="shared" ca="1" si="454"/>
        <v>0</v>
      </c>
      <c r="BK244" s="23">
        <f t="shared" ca="1" si="455"/>
        <v>127200</v>
      </c>
      <c r="BL244" s="23">
        <f t="shared" ca="1" si="456"/>
        <v>0</v>
      </c>
      <c r="BM244" s="23">
        <f t="shared" ca="1" si="459"/>
        <v>60000</v>
      </c>
      <c r="BN244" s="23">
        <f t="shared" ca="1" si="460"/>
        <v>0</v>
      </c>
      <c r="BO244" s="23">
        <f t="shared" ca="1" si="477"/>
        <v>63600</v>
      </c>
      <c r="BP244" s="23">
        <f t="shared" ca="1" si="478"/>
        <v>0</v>
      </c>
      <c r="BQ244" s="23">
        <f t="shared" ca="1" si="488"/>
        <v>62400</v>
      </c>
      <c r="BR244" s="23">
        <f t="shared" ca="1" si="489"/>
        <v>0</v>
      </c>
      <c r="BS244" s="23">
        <f t="shared" ca="1" si="504"/>
        <v>132000</v>
      </c>
      <c r="BT244" s="23">
        <f t="shared" ca="1" si="505"/>
        <v>0</v>
      </c>
      <c r="BU244" s="23">
        <f t="shared" ca="1" si="380"/>
        <v>120000</v>
      </c>
      <c r="BV244" s="23">
        <f t="shared" ca="1" si="381"/>
        <v>0</v>
      </c>
      <c r="BW244" s="389">
        <f t="shared" ca="1" si="408"/>
        <v>371880</v>
      </c>
      <c r="BX244" s="224">
        <f t="shared" ca="1" si="409"/>
        <v>623880</v>
      </c>
      <c r="BY244" s="93">
        <f t="shared" ca="1" si="410"/>
        <v>830280</v>
      </c>
      <c r="BZ244" s="23">
        <f t="shared" ca="1" si="435"/>
        <v>125760</v>
      </c>
      <c r="CA244" s="23">
        <f t="shared" ca="1" si="436"/>
        <v>0</v>
      </c>
      <c r="CB244" s="23">
        <f t="shared" ca="1" si="461"/>
        <v>115200</v>
      </c>
      <c r="CC244" s="23">
        <f t="shared" ca="1" si="462"/>
        <v>0</v>
      </c>
      <c r="CD244" s="23">
        <f t="shared" ca="1" si="492"/>
        <v>120000</v>
      </c>
      <c r="CE244" s="23">
        <f t="shared" ca="1" si="493"/>
        <v>0</v>
      </c>
      <c r="CF244" s="228">
        <f t="shared" ca="1" si="411"/>
        <v>125760</v>
      </c>
      <c r="CG244" s="224">
        <f t="shared" ca="1" si="412"/>
        <v>240960</v>
      </c>
      <c r="CH244" s="228">
        <f t="shared" ca="1" si="413"/>
        <v>360960</v>
      </c>
      <c r="CI244" s="23">
        <f t="shared" ca="1" si="414"/>
        <v>65400</v>
      </c>
      <c r="CJ244" s="23">
        <f t="shared" ca="1" si="415"/>
        <v>32700</v>
      </c>
      <c r="CK244" s="23">
        <f t="shared" ca="1" si="419"/>
        <v>62400</v>
      </c>
      <c r="CL244" s="23">
        <f t="shared" ca="1" si="420"/>
        <v>31200</v>
      </c>
      <c r="CM244" s="23">
        <f t="shared" ca="1" si="425"/>
        <v>60000</v>
      </c>
      <c r="CN244" s="23">
        <f t="shared" ca="1" si="426"/>
        <v>30000</v>
      </c>
      <c r="CO244" s="23">
        <f t="shared" ca="1" si="433"/>
        <v>8400</v>
      </c>
      <c r="CP244" s="23">
        <f t="shared" ca="1" si="434"/>
        <v>4200</v>
      </c>
      <c r="CQ244" s="23">
        <f t="shared" ca="1" si="439"/>
        <v>27000</v>
      </c>
      <c r="CR244" s="23">
        <f t="shared" ca="1" si="440"/>
        <v>13500</v>
      </c>
      <c r="CS244" s="23">
        <f t="shared" ca="1" si="441"/>
        <v>15600</v>
      </c>
      <c r="CT244" s="23">
        <f t="shared" ca="1" si="442"/>
        <v>7800</v>
      </c>
      <c r="CU244" s="23">
        <f t="shared" ca="1" si="447"/>
        <v>42000</v>
      </c>
      <c r="CV244" s="23">
        <f t="shared" ca="1" si="448"/>
        <v>21000</v>
      </c>
      <c r="CW244" s="23">
        <f t="shared" ca="1" si="486"/>
        <v>63600</v>
      </c>
      <c r="CX244" s="23">
        <f t="shared" ca="1" si="487"/>
        <v>31800</v>
      </c>
      <c r="CY244" s="23">
        <f t="shared" ca="1" si="449"/>
        <v>72000</v>
      </c>
      <c r="CZ244" s="23">
        <f t="shared" ca="1" si="450"/>
        <v>36000</v>
      </c>
      <c r="DA244" s="23">
        <f t="shared" ca="1" si="463"/>
        <v>99000</v>
      </c>
      <c r="DB244" s="23">
        <f t="shared" ca="1" si="464"/>
        <v>49500</v>
      </c>
      <c r="DC244" s="23"/>
      <c r="DD244" s="23"/>
      <c r="DE244" s="23">
        <f t="shared" ca="1" si="465"/>
        <v>240000</v>
      </c>
      <c r="DF244" s="23">
        <f t="shared" ca="1" si="466"/>
        <v>120000</v>
      </c>
      <c r="DG244" s="23">
        <f t="shared" ca="1" si="471"/>
        <v>120000</v>
      </c>
      <c r="DH244" s="23">
        <f t="shared" ca="1" si="472"/>
        <v>60000</v>
      </c>
      <c r="DI244" s="23">
        <f t="shared" ca="1" si="481"/>
        <v>127200</v>
      </c>
      <c r="DJ244" s="23">
        <f t="shared" ca="1" si="482"/>
        <v>63600</v>
      </c>
      <c r="DK244" s="23">
        <f t="shared" ca="1" si="490"/>
        <v>63600</v>
      </c>
      <c r="DL244" s="23">
        <f t="shared" ca="1" si="491"/>
        <v>31800</v>
      </c>
      <c r="DM244" s="23">
        <f t="shared" ca="1" si="494"/>
        <v>150000</v>
      </c>
      <c r="DN244" s="23">
        <f t="shared" ca="1" si="495"/>
        <v>75000</v>
      </c>
      <c r="DO244" s="23">
        <f t="shared" ca="1" si="496"/>
        <v>66000</v>
      </c>
      <c r="DP244" s="23">
        <f t="shared" ca="1" si="497"/>
        <v>33000</v>
      </c>
      <c r="DQ244" s="23">
        <f t="shared" ca="1" si="384"/>
        <v>129600</v>
      </c>
      <c r="DR244" s="23">
        <f t="shared" ca="1" si="385"/>
        <v>64800</v>
      </c>
      <c r="DS244" s="228">
        <f t="shared" ca="1" si="416"/>
        <v>610200</v>
      </c>
      <c r="DT244" s="93">
        <f t="shared" ca="1" si="417"/>
        <v>1450800</v>
      </c>
      <c r="DU244" s="228">
        <f t="shared" ca="1" si="418"/>
        <v>2117700</v>
      </c>
      <c r="DZ244" s="23">
        <f t="shared" ca="1" si="443"/>
        <v>60000</v>
      </c>
      <c r="EA244" s="23">
        <f t="shared" ca="1" si="444"/>
        <v>30000</v>
      </c>
      <c r="EB244" s="23">
        <f t="shared" ca="1" si="451"/>
        <v>26400</v>
      </c>
      <c r="EC244" s="23">
        <f t="shared" ca="1" si="452"/>
        <v>13200</v>
      </c>
      <c r="ED244" s="23">
        <f t="shared" ca="1" si="473"/>
        <v>120000</v>
      </c>
      <c r="EE244" s="23">
        <f t="shared" ca="1" si="474"/>
        <v>60000</v>
      </c>
      <c r="EF244" s="23">
        <f t="shared" ca="1" si="502"/>
        <v>168000</v>
      </c>
      <c r="EG244" s="23">
        <f t="shared" ca="1" si="503"/>
        <v>84000</v>
      </c>
      <c r="EH244" s="23">
        <f t="shared" ca="1" si="483"/>
        <v>60000</v>
      </c>
      <c r="EI244" s="23">
        <f t="shared" ca="1" si="484"/>
        <v>30000</v>
      </c>
      <c r="EJ244" s="23">
        <f t="shared" ca="1" si="498"/>
        <v>60000</v>
      </c>
      <c r="EK244" s="23">
        <f t="shared" ca="1" si="499"/>
        <v>30000</v>
      </c>
      <c r="EL244" s="23">
        <f t="shared" ca="1" si="382"/>
        <v>120000</v>
      </c>
      <c r="EM244" s="23">
        <f t="shared" ca="1" si="383"/>
        <v>60000</v>
      </c>
      <c r="EN244" s="228">
        <f t="shared" ca="1" si="402"/>
        <v>39600</v>
      </c>
      <c r="EO244" s="93">
        <f t="shared" ca="1" si="403"/>
        <v>489600</v>
      </c>
      <c r="EP244" s="93">
        <f t="shared" ca="1" si="404"/>
        <v>921600</v>
      </c>
    </row>
    <row r="245" spans="1:146" x14ac:dyDescent="0.2">
      <c r="A245" s="172">
        <f ca="1">VLOOKUP($D245,Curves!$A$2:$I$1700,9)</f>
        <v>6.3733245626741E-2</v>
      </c>
      <c r="B245" s="86">
        <f t="shared" ca="1" si="387"/>
        <v>0.29022917065554632</v>
      </c>
      <c r="C245" s="86">
        <f t="shared" si="388"/>
        <v>31</v>
      </c>
      <c r="D245" s="139">
        <v>44105</v>
      </c>
      <c r="E245" s="173">
        <f ca="1">VLOOKUP($D245,Curves!$A$2:$H$1700,2)*$B245</f>
        <v>1.5210910834057181</v>
      </c>
      <c r="F245" s="172">
        <f ca="1">VLOOKUP($D245,Curves!$A$2:$H$1700,3)*$B245</f>
        <v>0.10956151192246874</v>
      </c>
      <c r="G245" s="172">
        <f ca="1">VLOOKUP($D245,Curves!$A$2:$H$1700,7)*$B245</f>
        <v>0</v>
      </c>
      <c r="H245" s="172">
        <f ca="1">VLOOKUP($D245,Curves!$A$2:$H$1700,5)*$B245</f>
        <v>0</v>
      </c>
      <c r="I245" s="172">
        <f ca="1">VLOOKUP($D245,Curves!$A$2:$H$1700,4)*$B245</f>
        <v>0</v>
      </c>
      <c r="J245" s="174">
        <f ca="1">VLOOKUP($D245,Curves!$A$2:$H$1700,8)*$B245</f>
        <v>0</v>
      </c>
      <c r="K245" s="172">
        <f t="shared" ca="1" si="389"/>
        <v>13.408183125542886</v>
      </c>
      <c r="L245" s="140">
        <f ca="1">VLOOKUP($D245,Curves!$N$2:$T$2600,2)*$B245</f>
        <v>19.980072657937381</v>
      </c>
      <c r="M245" s="141">
        <f ca="1">VLOOKUP($D245,Curves!$N$2:$T$2600,3)*$B245</f>
        <v>9.9900363289686904</v>
      </c>
      <c r="N245" s="181">
        <f t="shared" ca="1" si="390"/>
        <v>1</v>
      </c>
      <c r="O245" s="182">
        <f t="shared" ca="1" si="391"/>
        <v>0</v>
      </c>
      <c r="P245" s="173">
        <f t="shared" ca="1" si="386"/>
        <v>13.408183125542886</v>
      </c>
      <c r="Q245" s="140">
        <f ca="1">VLOOKUP($D245,Curves!$N$2:$T$2600,4)*$B245</f>
        <v>19.980072657937381</v>
      </c>
      <c r="R245" s="141">
        <f ca="1">VLOOKUP($D245,Curves!$N$2:$T$2600,5)*$B245</f>
        <v>9.9900363289686904</v>
      </c>
      <c r="S245" s="181">
        <f t="shared" ca="1" si="392"/>
        <v>1</v>
      </c>
      <c r="T245" s="182">
        <f t="shared" ca="1" si="393"/>
        <v>0</v>
      </c>
      <c r="U245" s="151">
        <f t="shared" ca="1" si="394"/>
        <v>13.408183125542886</v>
      </c>
      <c r="V245" s="151">
        <f t="shared" ca="1" si="395"/>
        <v>13.408183125542886</v>
      </c>
      <c r="W245" s="151">
        <f t="shared" ca="1" si="396"/>
        <v>13.408183125542886</v>
      </c>
      <c r="X245" s="343">
        <f ca="1">VLOOKUP($D245,[2]CurveFetch!$D$8:$S$13000,16,0)*$B245</f>
        <v>19.980072657937381</v>
      </c>
      <c r="Y245" s="141">
        <f ca="1">VLOOKUP($D245,Curves!$N$2:$T$2600,7)*$B245</f>
        <v>9.9900363289686904</v>
      </c>
      <c r="Z245" s="200">
        <f t="shared" ca="1" si="397"/>
        <v>1</v>
      </c>
      <c r="AA245" s="181">
        <f t="shared" ca="1" si="398"/>
        <v>0</v>
      </c>
      <c r="AB245" s="181">
        <f t="shared" ca="1" si="485"/>
        <v>1</v>
      </c>
      <c r="AC245" s="181">
        <f t="shared" ca="1" si="485"/>
        <v>1</v>
      </c>
      <c r="AD245" s="181">
        <f t="shared" ca="1" si="400"/>
        <v>1</v>
      </c>
      <c r="AE245" s="182">
        <f t="shared" ca="1" si="401"/>
        <v>0</v>
      </c>
      <c r="AF245" s="23">
        <f t="shared" ca="1" si="427"/>
        <v>5880</v>
      </c>
      <c r="AG245" s="23">
        <f t="shared" ca="1" si="428"/>
        <v>0</v>
      </c>
      <c r="AH245" s="23">
        <f t="shared" ca="1" si="445"/>
        <v>48000</v>
      </c>
      <c r="AI245" s="23">
        <f t="shared" ca="1" si="446"/>
        <v>0</v>
      </c>
      <c r="AJ245" s="23">
        <f t="shared" ca="1" si="457"/>
        <v>54000</v>
      </c>
      <c r="AK245" s="23">
        <f t="shared" ca="1" si="458"/>
        <v>0</v>
      </c>
      <c r="AL245" s="23">
        <f t="shared" ca="1" si="467"/>
        <v>60000</v>
      </c>
      <c r="AM245" s="23">
        <f t="shared" ca="1" si="468"/>
        <v>0</v>
      </c>
      <c r="AN245" s="23">
        <f t="shared" ca="1" si="475"/>
        <v>60000</v>
      </c>
      <c r="AO245" s="23">
        <f t="shared" ca="1" si="476"/>
        <v>0</v>
      </c>
      <c r="AP245" s="23">
        <f t="shared" ca="1" si="469"/>
        <v>86400</v>
      </c>
      <c r="AQ245" s="23">
        <f t="shared" ca="1" si="470"/>
        <v>0</v>
      </c>
      <c r="AR245" s="23">
        <f t="shared" ca="1" si="479"/>
        <v>61200</v>
      </c>
      <c r="AS245" s="23">
        <f t="shared" ca="1" si="480"/>
        <v>0</v>
      </c>
      <c r="AT245" s="23">
        <f t="shared" ca="1" si="500"/>
        <v>132000</v>
      </c>
      <c r="AU245" s="23">
        <f t="shared" ca="1" si="501"/>
        <v>0</v>
      </c>
      <c r="AV245" s="228">
        <f t="shared" ca="1" si="405"/>
        <v>152280</v>
      </c>
      <c r="AW245" s="26">
        <f t="shared" ca="1" si="406"/>
        <v>447480</v>
      </c>
      <c r="AX245" s="228">
        <f t="shared" ca="1" si="407"/>
        <v>507480</v>
      </c>
      <c r="AY245" s="23">
        <f t="shared" ca="1" si="421"/>
        <v>62400</v>
      </c>
      <c r="AZ245" s="23">
        <f t="shared" ca="1" si="422"/>
        <v>0</v>
      </c>
      <c r="BA245" s="23">
        <f t="shared" ca="1" si="429"/>
        <v>60000</v>
      </c>
      <c r="BB245" s="23">
        <f t="shared" ca="1" si="430"/>
        <v>0</v>
      </c>
      <c r="BC245" s="23">
        <f t="shared" ca="1" si="423"/>
        <v>10560</v>
      </c>
      <c r="BD245" s="23">
        <f t="shared" ca="1" si="424"/>
        <v>0</v>
      </c>
      <c r="BE245" s="23">
        <f t="shared" ca="1" si="431"/>
        <v>6120</v>
      </c>
      <c r="BF245" s="23">
        <f t="shared" ca="1" si="432"/>
        <v>0</v>
      </c>
      <c r="BG245" s="23">
        <f t="shared" ca="1" si="437"/>
        <v>20400</v>
      </c>
      <c r="BH245" s="23">
        <f t="shared" ca="1" si="438"/>
        <v>0</v>
      </c>
      <c r="BI245" s="23">
        <f t="shared" ca="1" si="453"/>
        <v>105600</v>
      </c>
      <c r="BJ245" s="23">
        <f t="shared" ca="1" si="454"/>
        <v>0</v>
      </c>
      <c r="BK245" s="23">
        <f t="shared" ca="1" si="455"/>
        <v>127200</v>
      </c>
      <c r="BL245" s="23">
        <f t="shared" ca="1" si="456"/>
        <v>0</v>
      </c>
      <c r="BM245" s="23">
        <f t="shared" ca="1" si="459"/>
        <v>60000</v>
      </c>
      <c r="BN245" s="23">
        <f t="shared" ca="1" si="460"/>
        <v>0</v>
      </c>
      <c r="BO245" s="23">
        <f t="shared" ca="1" si="477"/>
        <v>63600</v>
      </c>
      <c r="BP245" s="23">
        <f t="shared" ca="1" si="478"/>
        <v>0</v>
      </c>
      <c r="BQ245" s="23">
        <f t="shared" ca="1" si="488"/>
        <v>62400</v>
      </c>
      <c r="BR245" s="23">
        <f t="shared" ca="1" si="489"/>
        <v>0</v>
      </c>
      <c r="BS245" s="23">
        <f t="shared" ca="1" si="504"/>
        <v>132000</v>
      </c>
      <c r="BT245" s="23">
        <f t="shared" ca="1" si="505"/>
        <v>0</v>
      </c>
      <c r="BU245" s="23">
        <f t="shared" ca="1" si="380"/>
        <v>120000</v>
      </c>
      <c r="BV245" s="23">
        <f t="shared" ca="1" si="381"/>
        <v>0</v>
      </c>
      <c r="BW245" s="389">
        <f t="shared" ca="1" si="408"/>
        <v>371880</v>
      </c>
      <c r="BX245" s="224">
        <f t="shared" ca="1" si="409"/>
        <v>623880</v>
      </c>
      <c r="BY245" s="93">
        <f t="shared" ca="1" si="410"/>
        <v>830280</v>
      </c>
      <c r="BZ245" s="23">
        <f t="shared" ca="1" si="435"/>
        <v>125760</v>
      </c>
      <c r="CA245" s="23">
        <f t="shared" ca="1" si="436"/>
        <v>0</v>
      </c>
      <c r="CB245" s="23">
        <f t="shared" ca="1" si="461"/>
        <v>115200</v>
      </c>
      <c r="CC245" s="23">
        <f t="shared" ca="1" si="462"/>
        <v>0</v>
      </c>
      <c r="CD245" s="23">
        <f t="shared" ca="1" si="492"/>
        <v>120000</v>
      </c>
      <c r="CE245" s="23">
        <f t="shared" ca="1" si="493"/>
        <v>0</v>
      </c>
      <c r="CF245" s="228">
        <f t="shared" ca="1" si="411"/>
        <v>125760</v>
      </c>
      <c r="CG245" s="224">
        <f t="shared" ca="1" si="412"/>
        <v>240960</v>
      </c>
      <c r="CH245" s="228">
        <f t="shared" ca="1" si="413"/>
        <v>360960</v>
      </c>
      <c r="CI245" s="23">
        <f t="shared" ca="1" si="414"/>
        <v>65400</v>
      </c>
      <c r="CJ245" s="23">
        <f t="shared" ca="1" si="415"/>
        <v>32700</v>
      </c>
      <c r="CK245" s="23">
        <f t="shared" ca="1" si="419"/>
        <v>62400</v>
      </c>
      <c r="CL245" s="23">
        <f t="shared" ca="1" si="420"/>
        <v>31200</v>
      </c>
      <c r="CM245" s="23">
        <f t="shared" ca="1" si="425"/>
        <v>60000</v>
      </c>
      <c r="CN245" s="23">
        <f t="shared" ca="1" si="426"/>
        <v>30000</v>
      </c>
      <c r="CO245" s="23">
        <f t="shared" ca="1" si="433"/>
        <v>8400</v>
      </c>
      <c r="CP245" s="23">
        <f t="shared" ca="1" si="434"/>
        <v>4200</v>
      </c>
      <c r="CQ245" s="23">
        <f t="shared" ca="1" si="439"/>
        <v>27000</v>
      </c>
      <c r="CR245" s="23">
        <f t="shared" ca="1" si="440"/>
        <v>13500</v>
      </c>
      <c r="CS245" s="23">
        <f t="shared" ca="1" si="441"/>
        <v>15600</v>
      </c>
      <c r="CT245" s="23">
        <f t="shared" ca="1" si="442"/>
        <v>7800</v>
      </c>
      <c r="CU245" s="23">
        <f t="shared" ca="1" si="447"/>
        <v>42000</v>
      </c>
      <c r="CV245" s="23">
        <f t="shared" ca="1" si="448"/>
        <v>21000</v>
      </c>
      <c r="CW245" s="23">
        <f t="shared" ca="1" si="486"/>
        <v>63600</v>
      </c>
      <c r="CX245" s="23">
        <f t="shared" ca="1" si="487"/>
        <v>31800</v>
      </c>
      <c r="CY245" s="23">
        <f t="shared" ca="1" si="449"/>
        <v>72000</v>
      </c>
      <c r="CZ245" s="23">
        <f t="shared" ca="1" si="450"/>
        <v>36000</v>
      </c>
      <c r="DA245" s="23">
        <f t="shared" ca="1" si="463"/>
        <v>99000</v>
      </c>
      <c r="DB245" s="23">
        <f t="shared" ca="1" si="464"/>
        <v>49500</v>
      </c>
      <c r="DC245" s="23"/>
      <c r="DD245" s="23"/>
      <c r="DE245" s="23">
        <f t="shared" ca="1" si="465"/>
        <v>240000</v>
      </c>
      <c r="DF245" s="23">
        <f t="shared" ca="1" si="466"/>
        <v>120000</v>
      </c>
      <c r="DG245" s="23">
        <f t="shared" ca="1" si="471"/>
        <v>120000</v>
      </c>
      <c r="DH245" s="23">
        <f t="shared" ca="1" si="472"/>
        <v>60000</v>
      </c>
      <c r="DI245" s="23">
        <f t="shared" ca="1" si="481"/>
        <v>127200</v>
      </c>
      <c r="DJ245" s="23">
        <f t="shared" ca="1" si="482"/>
        <v>63600</v>
      </c>
      <c r="DK245" s="23">
        <f t="shared" ca="1" si="490"/>
        <v>63600</v>
      </c>
      <c r="DL245" s="23">
        <f t="shared" ca="1" si="491"/>
        <v>31800</v>
      </c>
      <c r="DM245" s="23">
        <f t="shared" ca="1" si="494"/>
        <v>150000</v>
      </c>
      <c r="DN245" s="23">
        <f t="shared" ca="1" si="495"/>
        <v>75000</v>
      </c>
      <c r="DO245" s="23">
        <f t="shared" ca="1" si="496"/>
        <v>66000</v>
      </c>
      <c r="DP245" s="23">
        <f t="shared" ca="1" si="497"/>
        <v>33000</v>
      </c>
      <c r="DQ245" s="23">
        <f t="shared" ca="1" si="384"/>
        <v>129600</v>
      </c>
      <c r="DR245" s="23">
        <f t="shared" ca="1" si="385"/>
        <v>64800</v>
      </c>
      <c r="DS245" s="228">
        <f t="shared" ca="1" si="416"/>
        <v>610200</v>
      </c>
      <c r="DT245" s="93">
        <f t="shared" ca="1" si="417"/>
        <v>1450800</v>
      </c>
      <c r="DU245" s="228">
        <f t="shared" ca="1" si="418"/>
        <v>2117700</v>
      </c>
      <c r="DZ245" s="23">
        <f t="shared" ca="1" si="443"/>
        <v>60000</v>
      </c>
      <c r="EA245" s="23">
        <f t="shared" ca="1" si="444"/>
        <v>30000</v>
      </c>
      <c r="EB245" s="23">
        <f t="shared" ca="1" si="451"/>
        <v>26400</v>
      </c>
      <c r="EC245" s="23">
        <f t="shared" ca="1" si="452"/>
        <v>13200</v>
      </c>
      <c r="ED245" s="23">
        <f t="shared" ca="1" si="473"/>
        <v>120000</v>
      </c>
      <c r="EE245" s="23">
        <f t="shared" ca="1" si="474"/>
        <v>60000</v>
      </c>
      <c r="EF245" s="23">
        <f t="shared" ca="1" si="502"/>
        <v>168000</v>
      </c>
      <c r="EG245" s="23">
        <f t="shared" ca="1" si="503"/>
        <v>84000</v>
      </c>
      <c r="EH245" s="23">
        <f t="shared" ca="1" si="483"/>
        <v>60000</v>
      </c>
      <c r="EI245" s="23">
        <f t="shared" ca="1" si="484"/>
        <v>30000</v>
      </c>
      <c r="EJ245" s="23">
        <f t="shared" ca="1" si="498"/>
        <v>60000</v>
      </c>
      <c r="EK245" s="23">
        <f t="shared" ca="1" si="499"/>
        <v>30000</v>
      </c>
      <c r="EL245" s="23">
        <f t="shared" ca="1" si="382"/>
        <v>120000</v>
      </c>
      <c r="EM245" s="23">
        <f t="shared" ca="1" si="383"/>
        <v>60000</v>
      </c>
      <c r="EN245" s="228">
        <f t="shared" ca="1" si="402"/>
        <v>39600</v>
      </c>
      <c r="EO245" s="93">
        <f t="shared" ca="1" si="403"/>
        <v>489600</v>
      </c>
      <c r="EP245" s="93">
        <f t="shared" ca="1" si="404"/>
        <v>921600</v>
      </c>
    </row>
    <row r="246" spans="1:146" x14ac:dyDescent="0.2">
      <c r="A246" s="172">
        <f ca="1">VLOOKUP($D246,Curves!$A$2:$I$1700,9)</f>
        <v>6.3759900420488999E-2</v>
      </c>
      <c r="B246" s="86">
        <f t="shared" ca="1" si="387"/>
        <v>0.28854021244169514</v>
      </c>
      <c r="C246" s="86">
        <f t="shared" si="388"/>
        <v>30</v>
      </c>
      <c r="D246" s="139">
        <v>44136</v>
      </c>
      <c r="E246" s="173">
        <f ca="1">VLOOKUP($D246,Curves!$A$2:$H$1700,2)*$B246</f>
        <v>1.5526348831487615</v>
      </c>
      <c r="F246" s="172">
        <f ca="1">VLOOKUP($D246,Curves!$A$2:$H$1700,3)*$B246</f>
        <v>9.5218270105759395E-2</v>
      </c>
      <c r="G246" s="172">
        <f ca="1">VLOOKUP($D246,Curves!$A$2:$H$1700,7)*$B246</f>
        <v>0</v>
      </c>
      <c r="H246" s="172">
        <f ca="1">VLOOKUP($D246,Curves!$A$2:$H$1700,5)*$B246</f>
        <v>0</v>
      </c>
      <c r="I246" s="172">
        <f ca="1">VLOOKUP($D246,Curves!$A$2:$H$1700,4)*$B246</f>
        <v>0</v>
      </c>
      <c r="J246" s="174">
        <f ca="1">VLOOKUP($D246,Curves!$A$2:$H$1700,8)*$B246</f>
        <v>0</v>
      </c>
      <c r="K246" s="172">
        <f t="shared" ca="1" si="389"/>
        <v>13.644761623615711</v>
      </c>
      <c r="L246" s="140">
        <f ca="1">VLOOKUP($D246,Curves!$N$2:$T$2600,2)*$B246</f>
        <v>11.2075943477453</v>
      </c>
      <c r="M246" s="141">
        <f ca="1">VLOOKUP($D246,Curves!$N$2:$T$2600,3)*$B246</f>
        <v>5.6037971738726498</v>
      </c>
      <c r="N246" s="181">
        <f t="shared" ca="1" si="390"/>
        <v>0</v>
      </c>
      <c r="O246" s="182">
        <f t="shared" ca="1" si="391"/>
        <v>0</v>
      </c>
      <c r="P246" s="173">
        <f t="shared" ca="1" si="386"/>
        <v>13.644761623615711</v>
      </c>
      <c r="Q246" s="140">
        <f ca="1">VLOOKUP($D246,Curves!$N$2:$T$2600,4)*$B246</f>
        <v>11.2075943477453</v>
      </c>
      <c r="R246" s="141">
        <f ca="1">VLOOKUP($D246,Curves!$N$2:$T$2600,5)*$B246</f>
        <v>5.6037971738726498</v>
      </c>
      <c r="S246" s="181">
        <f t="shared" ca="1" si="392"/>
        <v>0</v>
      </c>
      <c r="T246" s="182">
        <f t="shared" ca="1" si="393"/>
        <v>0</v>
      </c>
      <c r="U246" s="151">
        <f t="shared" ca="1" si="394"/>
        <v>13.644761623615711</v>
      </c>
      <c r="V246" s="151">
        <f t="shared" ca="1" si="395"/>
        <v>13.644761623615711</v>
      </c>
      <c r="W246" s="151">
        <f t="shared" ca="1" si="396"/>
        <v>13.644761623615711</v>
      </c>
      <c r="X246" s="343">
        <f ca="1">VLOOKUP($D246,[2]CurveFetch!$D$8:$S$13000,16,0)*$B246</f>
        <v>11.2075943477453</v>
      </c>
      <c r="Y246" s="141">
        <f ca="1">VLOOKUP($D246,Curves!$N$2:$T$2600,7)*$B246</f>
        <v>5.6037971738726498</v>
      </c>
      <c r="Z246" s="200">
        <f t="shared" ca="1" si="397"/>
        <v>0</v>
      </c>
      <c r="AA246" s="181">
        <f t="shared" ca="1" si="398"/>
        <v>0</v>
      </c>
      <c r="AB246" s="181">
        <f t="shared" ca="1" si="485"/>
        <v>0</v>
      </c>
      <c r="AC246" s="181">
        <f t="shared" ca="1" si="485"/>
        <v>0</v>
      </c>
      <c r="AD246" s="181">
        <f t="shared" ca="1" si="400"/>
        <v>0</v>
      </c>
      <c r="AE246" s="182">
        <f t="shared" ca="1" si="401"/>
        <v>0</v>
      </c>
      <c r="AF246" s="23">
        <f t="shared" ca="1" si="427"/>
        <v>0</v>
      </c>
      <c r="AG246" s="23">
        <f t="shared" ca="1" si="428"/>
        <v>0</v>
      </c>
      <c r="AH246" s="23">
        <f t="shared" ca="1" si="445"/>
        <v>0</v>
      </c>
      <c r="AI246" s="23">
        <f t="shared" ca="1" si="446"/>
        <v>0</v>
      </c>
      <c r="AJ246" s="23">
        <f t="shared" ca="1" si="457"/>
        <v>0</v>
      </c>
      <c r="AK246" s="23">
        <f t="shared" ca="1" si="458"/>
        <v>0</v>
      </c>
      <c r="AL246" s="23">
        <f t="shared" ca="1" si="467"/>
        <v>0</v>
      </c>
      <c r="AM246" s="23">
        <f t="shared" ca="1" si="468"/>
        <v>0</v>
      </c>
      <c r="AN246" s="23">
        <f t="shared" ca="1" si="475"/>
        <v>0</v>
      </c>
      <c r="AO246" s="23">
        <f t="shared" ca="1" si="476"/>
        <v>0</v>
      </c>
      <c r="AP246" s="23">
        <f t="shared" ca="1" si="469"/>
        <v>0</v>
      </c>
      <c r="AQ246" s="23">
        <f t="shared" ca="1" si="470"/>
        <v>0</v>
      </c>
      <c r="AR246" s="23">
        <f t="shared" ca="1" si="479"/>
        <v>0</v>
      </c>
      <c r="AS246" s="23">
        <f t="shared" ca="1" si="480"/>
        <v>0</v>
      </c>
      <c r="AT246" s="23">
        <f t="shared" ca="1" si="500"/>
        <v>0</v>
      </c>
      <c r="AU246" s="23">
        <f t="shared" ca="1" si="501"/>
        <v>0</v>
      </c>
      <c r="AV246" s="228">
        <f t="shared" ca="1" si="405"/>
        <v>0</v>
      </c>
      <c r="AW246" s="26">
        <f t="shared" ca="1" si="406"/>
        <v>0</v>
      </c>
      <c r="AX246" s="228">
        <f t="shared" ca="1" si="407"/>
        <v>0</v>
      </c>
      <c r="AY246" s="23">
        <f t="shared" ca="1" si="421"/>
        <v>0</v>
      </c>
      <c r="AZ246" s="23">
        <f t="shared" ca="1" si="422"/>
        <v>0</v>
      </c>
      <c r="BA246" s="23">
        <f t="shared" ca="1" si="429"/>
        <v>0</v>
      </c>
      <c r="BB246" s="23">
        <f t="shared" ca="1" si="430"/>
        <v>0</v>
      </c>
      <c r="BC246" s="23">
        <f t="shared" ca="1" si="423"/>
        <v>0</v>
      </c>
      <c r="BD246" s="23">
        <f t="shared" ca="1" si="424"/>
        <v>0</v>
      </c>
      <c r="BE246" s="23">
        <f t="shared" ca="1" si="431"/>
        <v>0</v>
      </c>
      <c r="BF246" s="23">
        <f t="shared" ca="1" si="432"/>
        <v>0</v>
      </c>
      <c r="BG246" s="23">
        <f t="shared" ca="1" si="437"/>
        <v>0</v>
      </c>
      <c r="BH246" s="23">
        <f t="shared" ca="1" si="438"/>
        <v>0</v>
      </c>
      <c r="BI246" s="23">
        <f t="shared" ca="1" si="453"/>
        <v>0</v>
      </c>
      <c r="BJ246" s="23">
        <f t="shared" ca="1" si="454"/>
        <v>0</v>
      </c>
      <c r="BK246" s="23">
        <f t="shared" ca="1" si="455"/>
        <v>0</v>
      </c>
      <c r="BL246" s="23">
        <f t="shared" ca="1" si="456"/>
        <v>0</v>
      </c>
      <c r="BM246" s="23">
        <f t="shared" ca="1" si="459"/>
        <v>0</v>
      </c>
      <c r="BN246" s="23">
        <f t="shared" ca="1" si="460"/>
        <v>0</v>
      </c>
      <c r="BO246" s="23">
        <f t="shared" ca="1" si="477"/>
        <v>0</v>
      </c>
      <c r="BP246" s="23">
        <f t="shared" ca="1" si="478"/>
        <v>0</v>
      </c>
      <c r="BQ246" s="23">
        <f t="shared" ca="1" si="488"/>
        <v>0</v>
      </c>
      <c r="BR246" s="23">
        <f t="shared" ca="1" si="489"/>
        <v>0</v>
      </c>
      <c r="BS246" s="23">
        <f t="shared" ca="1" si="504"/>
        <v>0</v>
      </c>
      <c r="BT246" s="23">
        <f t="shared" ca="1" si="505"/>
        <v>0</v>
      </c>
      <c r="BU246" s="23">
        <f t="shared" ca="1" si="380"/>
        <v>0</v>
      </c>
      <c r="BV246" s="23">
        <f t="shared" ca="1" si="381"/>
        <v>0</v>
      </c>
      <c r="BW246" s="389">
        <f t="shared" ca="1" si="408"/>
        <v>0</v>
      </c>
      <c r="BX246" s="224">
        <f t="shared" ca="1" si="409"/>
        <v>0</v>
      </c>
      <c r="BY246" s="93">
        <f t="shared" ca="1" si="410"/>
        <v>0</v>
      </c>
      <c r="BZ246" s="23">
        <f t="shared" ca="1" si="435"/>
        <v>0</v>
      </c>
      <c r="CA246" s="23">
        <f t="shared" ca="1" si="436"/>
        <v>0</v>
      </c>
      <c r="CB246" s="23">
        <f t="shared" ca="1" si="461"/>
        <v>0</v>
      </c>
      <c r="CC246" s="23">
        <f t="shared" ca="1" si="462"/>
        <v>0</v>
      </c>
      <c r="CD246" s="23">
        <f t="shared" ca="1" si="492"/>
        <v>0</v>
      </c>
      <c r="CE246" s="23">
        <f t="shared" ca="1" si="493"/>
        <v>0</v>
      </c>
      <c r="CF246" s="228">
        <f t="shared" ca="1" si="411"/>
        <v>0</v>
      </c>
      <c r="CG246" s="224">
        <f t="shared" ca="1" si="412"/>
        <v>0</v>
      </c>
      <c r="CH246" s="228">
        <f t="shared" ca="1" si="413"/>
        <v>0</v>
      </c>
      <c r="CI246" s="23">
        <f t="shared" ca="1" si="414"/>
        <v>0</v>
      </c>
      <c r="CJ246" s="23">
        <f t="shared" ca="1" si="415"/>
        <v>0</v>
      </c>
      <c r="CK246" s="23">
        <f t="shared" ca="1" si="419"/>
        <v>0</v>
      </c>
      <c r="CL246" s="23">
        <f t="shared" ca="1" si="420"/>
        <v>0</v>
      </c>
      <c r="CM246" s="23">
        <f t="shared" ca="1" si="425"/>
        <v>0</v>
      </c>
      <c r="CN246" s="23">
        <f t="shared" ca="1" si="426"/>
        <v>0</v>
      </c>
      <c r="CO246" s="23">
        <f t="shared" ca="1" si="433"/>
        <v>0</v>
      </c>
      <c r="CP246" s="23">
        <f t="shared" ca="1" si="434"/>
        <v>0</v>
      </c>
      <c r="CQ246" s="23">
        <f t="shared" ca="1" si="439"/>
        <v>0</v>
      </c>
      <c r="CR246" s="23">
        <f t="shared" ca="1" si="440"/>
        <v>0</v>
      </c>
      <c r="CS246" s="23">
        <f t="shared" ca="1" si="441"/>
        <v>0</v>
      </c>
      <c r="CT246" s="23">
        <f t="shared" ca="1" si="442"/>
        <v>0</v>
      </c>
      <c r="CU246" s="23">
        <f t="shared" ca="1" si="447"/>
        <v>0</v>
      </c>
      <c r="CV246" s="23">
        <f t="shared" ca="1" si="448"/>
        <v>0</v>
      </c>
      <c r="CW246" s="23">
        <f t="shared" ca="1" si="486"/>
        <v>0</v>
      </c>
      <c r="CX246" s="23">
        <f t="shared" ca="1" si="487"/>
        <v>0</v>
      </c>
      <c r="CY246" s="23">
        <f t="shared" ca="1" si="449"/>
        <v>0</v>
      </c>
      <c r="CZ246" s="23">
        <f t="shared" ca="1" si="450"/>
        <v>0</v>
      </c>
      <c r="DA246" s="23">
        <f t="shared" ca="1" si="463"/>
        <v>0</v>
      </c>
      <c r="DB246" s="23">
        <f t="shared" ca="1" si="464"/>
        <v>0</v>
      </c>
      <c r="DC246" s="23"/>
      <c r="DD246" s="23"/>
      <c r="DE246" s="23">
        <f t="shared" ca="1" si="465"/>
        <v>0</v>
      </c>
      <c r="DF246" s="23">
        <f t="shared" ca="1" si="466"/>
        <v>0</v>
      </c>
      <c r="DG246" s="23">
        <f t="shared" ca="1" si="471"/>
        <v>0</v>
      </c>
      <c r="DH246" s="23">
        <f t="shared" ca="1" si="472"/>
        <v>0</v>
      </c>
      <c r="DI246" s="23">
        <f t="shared" ca="1" si="481"/>
        <v>0</v>
      </c>
      <c r="DJ246" s="23">
        <f t="shared" ca="1" si="482"/>
        <v>0</v>
      </c>
      <c r="DK246" s="23">
        <f t="shared" ca="1" si="490"/>
        <v>0</v>
      </c>
      <c r="DL246" s="23">
        <f t="shared" ca="1" si="491"/>
        <v>0</v>
      </c>
      <c r="DM246" s="23">
        <f t="shared" ca="1" si="494"/>
        <v>0</v>
      </c>
      <c r="DN246" s="23">
        <f t="shared" ca="1" si="495"/>
        <v>0</v>
      </c>
      <c r="DO246" s="23">
        <f t="shared" ca="1" si="496"/>
        <v>0</v>
      </c>
      <c r="DP246" s="23">
        <f t="shared" ca="1" si="497"/>
        <v>0</v>
      </c>
      <c r="DQ246" s="23">
        <f t="shared" ca="1" si="384"/>
        <v>0</v>
      </c>
      <c r="DR246" s="23">
        <f t="shared" ca="1" si="385"/>
        <v>0</v>
      </c>
      <c r="DS246" s="228">
        <f t="shared" ca="1" si="416"/>
        <v>0</v>
      </c>
      <c r="DT246" s="93">
        <f t="shared" ca="1" si="417"/>
        <v>0</v>
      </c>
      <c r="DU246" s="228">
        <f t="shared" ca="1" si="418"/>
        <v>0</v>
      </c>
      <c r="DZ246" s="23">
        <f t="shared" ca="1" si="443"/>
        <v>0</v>
      </c>
      <c r="EA246" s="23">
        <f t="shared" ca="1" si="444"/>
        <v>0</v>
      </c>
      <c r="EB246" s="23">
        <f t="shared" ca="1" si="451"/>
        <v>0</v>
      </c>
      <c r="EC246" s="23">
        <f t="shared" ca="1" si="452"/>
        <v>0</v>
      </c>
      <c r="ED246" s="23">
        <f t="shared" ca="1" si="473"/>
        <v>0</v>
      </c>
      <c r="EE246" s="23">
        <f t="shared" ca="1" si="474"/>
        <v>0</v>
      </c>
      <c r="EF246" s="23">
        <f t="shared" ca="1" si="502"/>
        <v>0</v>
      </c>
      <c r="EG246" s="23">
        <f t="shared" ca="1" si="503"/>
        <v>0</v>
      </c>
      <c r="EH246" s="23">
        <f t="shared" ca="1" si="483"/>
        <v>0</v>
      </c>
      <c r="EI246" s="23">
        <f t="shared" ca="1" si="484"/>
        <v>0</v>
      </c>
      <c r="EJ246" s="23">
        <f t="shared" ca="1" si="498"/>
        <v>0</v>
      </c>
      <c r="EK246" s="23">
        <f t="shared" ca="1" si="499"/>
        <v>0</v>
      </c>
      <c r="EL246" s="23">
        <f t="shared" ca="1" si="382"/>
        <v>0</v>
      </c>
      <c r="EM246" s="23">
        <f t="shared" ca="1" si="383"/>
        <v>0</v>
      </c>
      <c r="EN246" s="228">
        <f t="shared" ca="1" si="402"/>
        <v>0</v>
      </c>
      <c r="EO246" s="93">
        <f t="shared" ca="1" si="403"/>
        <v>0</v>
      </c>
      <c r="EP246" s="93">
        <f t="shared" ca="1" si="404"/>
        <v>0</v>
      </c>
    </row>
    <row r="247" spans="1:146" x14ac:dyDescent="0.2">
      <c r="A247" s="172">
        <f ca="1">VLOOKUP($D247,Curves!$A$2:$I$1700,9)</f>
        <v>6.3785695382403002E-2</v>
      </c>
      <c r="B247" s="86">
        <f t="shared" ca="1" si="387"/>
        <v>0.28691389954940838</v>
      </c>
      <c r="C247" s="86">
        <f t="shared" si="388"/>
        <v>31</v>
      </c>
      <c r="D247" s="139">
        <v>44166</v>
      </c>
      <c r="E247" s="173">
        <f ca="1">VLOOKUP($D247,Curves!$A$2:$H$1700,2)*$B247</f>
        <v>1.5797479309190425</v>
      </c>
      <c r="F247" s="172">
        <f ca="1">VLOOKUP($D247,Curves!$A$2:$H$1700,3)*$B247</f>
        <v>9.4681586851304775E-2</v>
      </c>
      <c r="G247" s="172">
        <f ca="1">VLOOKUP($D247,Curves!$A$2:$H$1700,7)*$B247</f>
        <v>0</v>
      </c>
      <c r="H247" s="172">
        <f ca="1">VLOOKUP($D247,Curves!$A$2:$H$1700,5)*$B247</f>
        <v>0</v>
      </c>
      <c r="I247" s="172">
        <f ca="1">VLOOKUP($D247,Curves!$A$2:$H$1700,4)*$B247</f>
        <v>0</v>
      </c>
      <c r="J247" s="174">
        <f ca="1">VLOOKUP($D247,Curves!$A$2:$H$1700,8)*$B247</f>
        <v>0</v>
      </c>
      <c r="K247" s="172">
        <f t="shared" ca="1" si="389"/>
        <v>13.84810948189282</v>
      </c>
      <c r="L247" s="140">
        <f ca="1">VLOOKUP($D247,Curves!$N$2:$T$2600,2)*$B247</f>
        <v>6.8407159586168147</v>
      </c>
      <c r="M247" s="141">
        <f ca="1">VLOOKUP($D247,Curves!$N$2:$T$2600,3)*$B247</f>
        <v>3.4203579793084073</v>
      </c>
      <c r="N247" s="181">
        <f t="shared" ca="1" si="390"/>
        <v>0</v>
      </c>
      <c r="O247" s="182">
        <f t="shared" ca="1" si="391"/>
        <v>0</v>
      </c>
      <c r="P247" s="173">
        <f t="shared" ca="1" si="386"/>
        <v>13.84810948189282</v>
      </c>
      <c r="Q247" s="140">
        <f ca="1">VLOOKUP($D247,Curves!$N$2:$T$2600,4)*$B247</f>
        <v>6.8407159586168147</v>
      </c>
      <c r="R247" s="141">
        <f ca="1">VLOOKUP($D247,Curves!$N$2:$T$2600,5)*$B247</f>
        <v>3.4203579793084073</v>
      </c>
      <c r="S247" s="181">
        <f t="shared" ca="1" si="392"/>
        <v>0</v>
      </c>
      <c r="T247" s="182">
        <f t="shared" ca="1" si="393"/>
        <v>0</v>
      </c>
      <c r="U247" s="151">
        <f t="shared" ca="1" si="394"/>
        <v>13.84810948189282</v>
      </c>
      <c r="V247" s="151">
        <f t="shared" ca="1" si="395"/>
        <v>13.84810948189282</v>
      </c>
      <c r="W247" s="151">
        <f t="shared" ca="1" si="396"/>
        <v>13.84810948189282</v>
      </c>
      <c r="X247" s="343">
        <f ca="1">VLOOKUP($D247,[2]CurveFetch!$D$8:$S$13000,16,0)*$B247</f>
        <v>6.8407159586168147</v>
      </c>
      <c r="Y247" s="141">
        <f ca="1">VLOOKUP($D247,Curves!$N$2:$T$2600,7)*$B247</f>
        <v>3.4203579793084073</v>
      </c>
      <c r="Z247" s="200">
        <f t="shared" ca="1" si="397"/>
        <v>0</v>
      </c>
      <c r="AA247" s="181">
        <f t="shared" ca="1" si="398"/>
        <v>0</v>
      </c>
      <c r="AB247" s="181">
        <f t="shared" ca="1" si="485"/>
        <v>0</v>
      </c>
      <c r="AC247" s="181">
        <f t="shared" ca="1" si="485"/>
        <v>0</v>
      </c>
      <c r="AD247" s="181">
        <f t="shared" ca="1" si="400"/>
        <v>0</v>
      </c>
      <c r="AE247" s="182">
        <f t="shared" ca="1" si="401"/>
        <v>0</v>
      </c>
      <c r="AF247" s="23">
        <f t="shared" ca="1" si="427"/>
        <v>0</v>
      </c>
      <c r="AG247" s="23">
        <f t="shared" ca="1" si="428"/>
        <v>0</v>
      </c>
      <c r="AH247" s="23">
        <f t="shared" ca="1" si="445"/>
        <v>0</v>
      </c>
      <c r="AI247" s="23">
        <f t="shared" ca="1" si="446"/>
        <v>0</v>
      </c>
      <c r="AJ247" s="23">
        <f t="shared" ca="1" si="457"/>
        <v>0</v>
      </c>
      <c r="AK247" s="23">
        <f t="shared" ca="1" si="458"/>
        <v>0</v>
      </c>
      <c r="AL247" s="23">
        <f t="shared" ca="1" si="467"/>
        <v>0</v>
      </c>
      <c r="AM247" s="23">
        <f t="shared" ca="1" si="468"/>
        <v>0</v>
      </c>
      <c r="AN247" s="23">
        <f t="shared" ca="1" si="475"/>
        <v>0</v>
      </c>
      <c r="AO247" s="23">
        <f t="shared" ca="1" si="476"/>
        <v>0</v>
      </c>
      <c r="AP247" s="23">
        <f t="shared" ca="1" si="469"/>
        <v>0</v>
      </c>
      <c r="AQ247" s="23">
        <f t="shared" ca="1" si="470"/>
        <v>0</v>
      </c>
      <c r="AR247" s="23">
        <f t="shared" ca="1" si="479"/>
        <v>0</v>
      </c>
      <c r="AS247" s="23">
        <f t="shared" ca="1" si="480"/>
        <v>0</v>
      </c>
      <c r="AT247" s="23">
        <f t="shared" ca="1" si="500"/>
        <v>0</v>
      </c>
      <c r="AU247" s="23">
        <f t="shared" ca="1" si="501"/>
        <v>0</v>
      </c>
      <c r="AV247" s="228">
        <f t="shared" ca="1" si="405"/>
        <v>0</v>
      </c>
      <c r="AW247" s="26">
        <f t="shared" ca="1" si="406"/>
        <v>0</v>
      </c>
      <c r="AX247" s="228">
        <f t="shared" ca="1" si="407"/>
        <v>0</v>
      </c>
      <c r="AY247" s="23">
        <f t="shared" ca="1" si="421"/>
        <v>0</v>
      </c>
      <c r="AZ247" s="23">
        <f t="shared" ca="1" si="422"/>
        <v>0</v>
      </c>
      <c r="BA247" s="23">
        <f t="shared" ca="1" si="429"/>
        <v>0</v>
      </c>
      <c r="BB247" s="23">
        <f t="shared" ca="1" si="430"/>
        <v>0</v>
      </c>
      <c r="BC247" s="23">
        <f t="shared" ca="1" si="423"/>
        <v>0</v>
      </c>
      <c r="BD247" s="23">
        <f t="shared" ca="1" si="424"/>
        <v>0</v>
      </c>
      <c r="BE247" s="23">
        <f t="shared" ca="1" si="431"/>
        <v>0</v>
      </c>
      <c r="BF247" s="23">
        <f t="shared" ca="1" si="432"/>
        <v>0</v>
      </c>
      <c r="BG247" s="23">
        <f t="shared" ca="1" si="437"/>
        <v>0</v>
      </c>
      <c r="BH247" s="23">
        <f t="shared" ca="1" si="438"/>
        <v>0</v>
      </c>
      <c r="BI247" s="23">
        <f t="shared" ca="1" si="453"/>
        <v>0</v>
      </c>
      <c r="BJ247" s="23">
        <f t="shared" ca="1" si="454"/>
        <v>0</v>
      </c>
      <c r="BK247" s="23">
        <f t="shared" ca="1" si="455"/>
        <v>0</v>
      </c>
      <c r="BL247" s="23">
        <f t="shared" ca="1" si="456"/>
        <v>0</v>
      </c>
      <c r="BM247" s="23">
        <f t="shared" ca="1" si="459"/>
        <v>0</v>
      </c>
      <c r="BN247" s="23">
        <f t="shared" ca="1" si="460"/>
        <v>0</v>
      </c>
      <c r="BO247" s="23">
        <f t="shared" ca="1" si="477"/>
        <v>0</v>
      </c>
      <c r="BP247" s="23">
        <f t="shared" ca="1" si="478"/>
        <v>0</v>
      </c>
      <c r="BQ247" s="23">
        <f t="shared" ca="1" si="488"/>
        <v>0</v>
      </c>
      <c r="BR247" s="23">
        <f t="shared" ca="1" si="489"/>
        <v>0</v>
      </c>
      <c r="BS247" s="23">
        <f t="shared" ca="1" si="504"/>
        <v>0</v>
      </c>
      <c r="BT247" s="23">
        <f t="shared" ca="1" si="505"/>
        <v>0</v>
      </c>
      <c r="BU247" s="23">
        <f t="shared" ref="BU247:BU280" ca="1" si="506">$BU$7*$J$2*$J$5*$S247</f>
        <v>0</v>
      </c>
      <c r="BV247" s="23">
        <f t="shared" ref="BV247:BV280" ca="1" si="507">$BU$7*$J$3*$J$5*$T247</f>
        <v>0</v>
      </c>
      <c r="BW247" s="389">
        <f t="shared" ca="1" si="408"/>
        <v>0</v>
      </c>
      <c r="BX247" s="224">
        <f t="shared" ca="1" si="409"/>
        <v>0</v>
      </c>
      <c r="BY247" s="93">
        <f t="shared" ca="1" si="410"/>
        <v>0</v>
      </c>
      <c r="BZ247" s="23">
        <f t="shared" ca="1" si="435"/>
        <v>0</v>
      </c>
      <c r="CA247" s="23">
        <f t="shared" ca="1" si="436"/>
        <v>0</v>
      </c>
      <c r="CB247" s="23">
        <f t="shared" ca="1" si="461"/>
        <v>0</v>
      </c>
      <c r="CC247" s="23">
        <f t="shared" ca="1" si="462"/>
        <v>0</v>
      </c>
      <c r="CD247" s="23">
        <f t="shared" ca="1" si="492"/>
        <v>0</v>
      </c>
      <c r="CE247" s="23">
        <f t="shared" ca="1" si="493"/>
        <v>0</v>
      </c>
      <c r="CF247" s="228">
        <f t="shared" ca="1" si="411"/>
        <v>0</v>
      </c>
      <c r="CG247" s="224">
        <f t="shared" ca="1" si="412"/>
        <v>0</v>
      </c>
      <c r="CH247" s="228">
        <f t="shared" ca="1" si="413"/>
        <v>0</v>
      </c>
      <c r="CI247" s="23">
        <f t="shared" ca="1" si="414"/>
        <v>0</v>
      </c>
      <c r="CJ247" s="23">
        <f t="shared" ca="1" si="415"/>
        <v>0</v>
      </c>
      <c r="CK247" s="23">
        <f t="shared" ca="1" si="419"/>
        <v>0</v>
      </c>
      <c r="CL247" s="23">
        <f t="shared" ca="1" si="420"/>
        <v>0</v>
      </c>
      <c r="CM247" s="23">
        <f t="shared" ca="1" si="425"/>
        <v>0</v>
      </c>
      <c r="CN247" s="23">
        <f t="shared" ca="1" si="426"/>
        <v>0</v>
      </c>
      <c r="CO247" s="23">
        <f t="shared" ca="1" si="433"/>
        <v>0</v>
      </c>
      <c r="CP247" s="23">
        <f t="shared" ca="1" si="434"/>
        <v>0</v>
      </c>
      <c r="CQ247" s="23">
        <f t="shared" ca="1" si="439"/>
        <v>0</v>
      </c>
      <c r="CR247" s="23">
        <f t="shared" ca="1" si="440"/>
        <v>0</v>
      </c>
      <c r="CS247" s="23">
        <f t="shared" ca="1" si="441"/>
        <v>0</v>
      </c>
      <c r="CT247" s="23">
        <f t="shared" ca="1" si="442"/>
        <v>0</v>
      </c>
      <c r="CU247" s="23">
        <f t="shared" ca="1" si="447"/>
        <v>0</v>
      </c>
      <c r="CV247" s="23">
        <f t="shared" ca="1" si="448"/>
        <v>0</v>
      </c>
      <c r="CW247" s="23">
        <f t="shared" ca="1" si="486"/>
        <v>0</v>
      </c>
      <c r="CX247" s="23">
        <f t="shared" ca="1" si="487"/>
        <v>0</v>
      </c>
      <c r="CY247" s="23">
        <f t="shared" ca="1" si="449"/>
        <v>0</v>
      </c>
      <c r="CZ247" s="23">
        <f t="shared" ca="1" si="450"/>
        <v>0</v>
      </c>
      <c r="DA247" s="23">
        <f t="shared" ca="1" si="463"/>
        <v>0</v>
      </c>
      <c r="DB247" s="23">
        <f t="shared" ca="1" si="464"/>
        <v>0</v>
      </c>
      <c r="DC247" s="23"/>
      <c r="DD247" s="23"/>
      <c r="DE247" s="23">
        <f t="shared" ca="1" si="465"/>
        <v>0</v>
      </c>
      <c r="DF247" s="23">
        <f t="shared" ca="1" si="466"/>
        <v>0</v>
      </c>
      <c r="DG247" s="23">
        <f t="shared" ca="1" si="471"/>
        <v>0</v>
      </c>
      <c r="DH247" s="23">
        <f t="shared" ca="1" si="472"/>
        <v>0</v>
      </c>
      <c r="DI247" s="23">
        <f t="shared" ca="1" si="481"/>
        <v>0</v>
      </c>
      <c r="DJ247" s="23">
        <f t="shared" ca="1" si="482"/>
        <v>0</v>
      </c>
      <c r="DK247" s="23">
        <f t="shared" ca="1" si="490"/>
        <v>0</v>
      </c>
      <c r="DL247" s="23">
        <f t="shared" ca="1" si="491"/>
        <v>0</v>
      </c>
      <c r="DM247" s="23">
        <f t="shared" ca="1" si="494"/>
        <v>0</v>
      </c>
      <c r="DN247" s="23">
        <f t="shared" ca="1" si="495"/>
        <v>0</v>
      </c>
      <c r="DO247" s="23">
        <f t="shared" ca="1" si="496"/>
        <v>0</v>
      </c>
      <c r="DP247" s="23">
        <f t="shared" ca="1" si="497"/>
        <v>0</v>
      </c>
      <c r="DQ247" s="23">
        <f t="shared" ca="1" si="384"/>
        <v>0</v>
      </c>
      <c r="DR247" s="23">
        <f t="shared" ca="1" si="385"/>
        <v>0</v>
      </c>
      <c r="DS247" s="228">
        <f t="shared" ca="1" si="416"/>
        <v>0</v>
      </c>
      <c r="DT247" s="93">
        <f t="shared" ca="1" si="417"/>
        <v>0</v>
      </c>
      <c r="DU247" s="228">
        <f t="shared" ca="1" si="418"/>
        <v>0</v>
      </c>
      <c r="DZ247" s="23">
        <f t="shared" ca="1" si="443"/>
        <v>0</v>
      </c>
      <c r="EA247" s="23">
        <f t="shared" ca="1" si="444"/>
        <v>0</v>
      </c>
      <c r="EB247" s="23">
        <f t="shared" ca="1" si="451"/>
        <v>0</v>
      </c>
      <c r="EC247" s="23">
        <f t="shared" ca="1" si="452"/>
        <v>0</v>
      </c>
      <c r="ED247" s="23">
        <f t="shared" ca="1" si="473"/>
        <v>0</v>
      </c>
      <c r="EE247" s="23">
        <f t="shared" ca="1" si="474"/>
        <v>0</v>
      </c>
      <c r="EF247" s="23">
        <f t="shared" ca="1" si="502"/>
        <v>0</v>
      </c>
      <c r="EG247" s="23">
        <f t="shared" ca="1" si="503"/>
        <v>0</v>
      </c>
      <c r="EH247" s="23">
        <f t="shared" ca="1" si="483"/>
        <v>0</v>
      </c>
      <c r="EI247" s="23">
        <f t="shared" ca="1" si="484"/>
        <v>0</v>
      </c>
      <c r="EJ247" s="23">
        <f t="shared" ca="1" si="498"/>
        <v>0</v>
      </c>
      <c r="EK247" s="23">
        <f t="shared" ca="1" si="499"/>
        <v>0</v>
      </c>
      <c r="EL247" s="23">
        <f t="shared" ref="EL247:EL281" ca="1" si="508">$EL$7*$J$2*$J$5*$AB247</f>
        <v>0</v>
      </c>
      <c r="EM247" s="23">
        <f t="shared" ref="EM247:EM281" ca="1" si="509">$EL$7*$J$3*$J$5*$AC247</f>
        <v>0</v>
      </c>
      <c r="EN247" s="228">
        <f t="shared" ca="1" si="402"/>
        <v>0</v>
      </c>
      <c r="EO247" s="93">
        <f t="shared" ca="1" si="403"/>
        <v>0</v>
      </c>
      <c r="EP247" s="93">
        <f t="shared" ca="1" si="404"/>
        <v>0</v>
      </c>
    </row>
    <row r="248" spans="1:146" x14ac:dyDescent="0.2">
      <c r="A248" s="172">
        <f ca="1">VLOOKUP($D248,Curves!$A$2:$I$1700,9)</f>
        <v>6.3812350176614005E-2</v>
      </c>
      <c r="B248" s="86">
        <f t="shared" ca="1" si="387"/>
        <v>0.28524177682823221</v>
      </c>
      <c r="C248" s="86">
        <f t="shared" si="388"/>
        <v>31</v>
      </c>
      <c r="D248" s="139">
        <v>44197</v>
      </c>
      <c r="E248" s="173">
        <f ca="1">VLOOKUP($D248,Curves!$A$2:$H$1700,2)*$B248</f>
        <v>1.6215995012685001</v>
      </c>
      <c r="F248" s="172">
        <f ca="1">VLOOKUP($D248,Curves!$A$2:$H$1700,3)*$B248</f>
        <v>9.4129786353316633E-2</v>
      </c>
      <c r="G248" s="172">
        <f ca="1">VLOOKUP($D248,Curves!$A$2:$H$1700,7)*$B248</f>
        <v>0</v>
      </c>
      <c r="H248" s="172">
        <f ca="1">VLOOKUP($D248,Curves!$A$2:$H$1700,5)*$B248</f>
        <v>0</v>
      </c>
      <c r="I248" s="172">
        <f ca="1">VLOOKUP($D248,Curves!$A$2:$H$1700,4)*$B248</f>
        <v>0</v>
      </c>
      <c r="J248" s="174">
        <f ca="1">VLOOKUP($D248,Curves!$A$2:$H$1700,8)*$B248</f>
        <v>0</v>
      </c>
      <c r="K248" s="172">
        <f t="shared" ca="1" si="389"/>
        <v>14.161996259513751</v>
      </c>
      <c r="L248" s="140">
        <f ca="1">VLOOKUP($D248,Curves!$N$2:$T$2600,2)*$B248</f>
        <v>15.809782198303916</v>
      </c>
      <c r="M248" s="141">
        <f ca="1">VLOOKUP($D248,Curves!$N$2:$T$2600,3)*$B248</f>
        <v>7.9048910991519579</v>
      </c>
      <c r="N248" s="181">
        <f t="shared" ca="1" si="390"/>
        <v>1</v>
      </c>
      <c r="O248" s="182">
        <f t="shared" ca="1" si="391"/>
        <v>0</v>
      </c>
      <c r="P248" s="173">
        <f t="shared" ca="1" si="386"/>
        <v>14.161996259513751</v>
      </c>
      <c r="Q248" s="140">
        <f ca="1">VLOOKUP($D248,Curves!$N$2:$T$2600,4)*$B248</f>
        <v>15.809782198303916</v>
      </c>
      <c r="R248" s="141">
        <f ca="1">VLOOKUP($D248,Curves!$N$2:$T$2600,5)*$B248</f>
        <v>7.9048910991519579</v>
      </c>
      <c r="S248" s="181">
        <f t="shared" ca="1" si="392"/>
        <v>1</v>
      </c>
      <c r="T248" s="182">
        <f t="shared" ca="1" si="393"/>
        <v>0</v>
      </c>
      <c r="U248" s="151">
        <f t="shared" ca="1" si="394"/>
        <v>14.161996259513751</v>
      </c>
      <c r="V248" s="151">
        <f t="shared" ca="1" si="395"/>
        <v>14.161996259513751</v>
      </c>
      <c r="W248" s="151">
        <f t="shared" ca="1" si="396"/>
        <v>14.161996259513751</v>
      </c>
      <c r="X248" s="343">
        <f ca="1">VLOOKUP($D248,[2]CurveFetch!$D$8:$S$13000,16,0)*$B248</f>
        <v>15.809782198303916</v>
      </c>
      <c r="Y248" s="141">
        <f ca="1">VLOOKUP($D248,Curves!$N$2:$T$2600,7)*$B248</f>
        <v>7.9048910991519579</v>
      </c>
      <c r="Z248" s="200">
        <f t="shared" ca="1" si="397"/>
        <v>1</v>
      </c>
      <c r="AA248" s="181">
        <f t="shared" ca="1" si="398"/>
        <v>0</v>
      </c>
      <c r="AB248" s="181">
        <f t="shared" ca="1" si="485"/>
        <v>1</v>
      </c>
      <c r="AC248" s="181">
        <f t="shared" ca="1" si="485"/>
        <v>1</v>
      </c>
      <c r="AD248" s="181">
        <f t="shared" ca="1" si="400"/>
        <v>1</v>
      </c>
      <c r="AE248" s="182">
        <f t="shared" ca="1" si="401"/>
        <v>0</v>
      </c>
      <c r="AF248" s="23">
        <f t="shared" ca="1" si="427"/>
        <v>5880</v>
      </c>
      <c r="AG248" s="23">
        <f t="shared" ca="1" si="428"/>
        <v>0</v>
      </c>
      <c r="AH248" s="23">
        <f t="shared" ca="1" si="445"/>
        <v>48000</v>
      </c>
      <c r="AI248" s="23">
        <f t="shared" ca="1" si="446"/>
        <v>0</v>
      </c>
      <c r="AJ248" s="23">
        <f t="shared" ca="1" si="457"/>
        <v>54000</v>
      </c>
      <c r="AK248" s="23">
        <f t="shared" ca="1" si="458"/>
        <v>0</v>
      </c>
      <c r="AL248" s="23">
        <f t="shared" ca="1" si="467"/>
        <v>60000</v>
      </c>
      <c r="AM248" s="23">
        <f t="shared" ca="1" si="468"/>
        <v>0</v>
      </c>
      <c r="AN248" s="23">
        <f t="shared" ca="1" si="475"/>
        <v>60000</v>
      </c>
      <c r="AO248" s="23">
        <f t="shared" ca="1" si="476"/>
        <v>0</v>
      </c>
      <c r="AP248" s="23">
        <f t="shared" ca="1" si="469"/>
        <v>86400</v>
      </c>
      <c r="AQ248" s="23">
        <f t="shared" ca="1" si="470"/>
        <v>0</v>
      </c>
      <c r="AR248" s="23">
        <f t="shared" ca="1" si="479"/>
        <v>61200</v>
      </c>
      <c r="AS248" s="23">
        <f t="shared" ca="1" si="480"/>
        <v>0</v>
      </c>
      <c r="AT248" s="23">
        <f t="shared" ca="1" si="500"/>
        <v>132000</v>
      </c>
      <c r="AU248" s="23">
        <f t="shared" ca="1" si="501"/>
        <v>0</v>
      </c>
      <c r="AV248" s="228">
        <f t="shared" ca="1" si="405"/>
        <v>152280</v>
      </c>
      <c r="AW248" s="26">
        <f t="shared" ca="1" si="406"/>
        <v>447480</v>
      </c>
      <c r="AX248" s="228">
        <f t="shared" ca="1" si="407"/>
        <v>507480</v>
      </c>
      <c r="AY248" s="23">
        <f t="shared" ca="1" si="421"/>
        <v>62400</v>
      </c>
      <c r="AZ248" s="23">
        <f t="shared" ca="1" si="422"/>
        <v>0</v>
      </c>
      <c r="BA248" s="23">
        <f t="shared" ca="1" si="429"/>
        <v>60000</v>
      </c>
      <c r="BB248" s="23">
        <f t="shared" ca="1" si="430"/>
        <v>0</v>
      </c>
      <c r="BC248" s="23">
        <f t="shared" ca="1" si="423"/>
        <v>10560</v>
      </c>
      <c r="BD248" s="23">
        <f t="shared" ca="1" si="424"/>
        <v>0</v>
      </c>
      <c r="BE248" s="23">
        <f t="shared" ca="1" si="431"/>
        <v>6120</v>
      </c>
      <c r="BF248" s="23">
        <f t="shared" ca="1" si="432"/>
        <v>0</v>
      </c>
      <c r="BG248" s="23">
        <f t="shared" ca="1" si="437"/>
        <v>20400</v>
      </c>
      <c r="BH248" s="23">
        <f t="shared" ca="1" si="438"/>
        <v>0</v>
      </c>
      <c r="BI248" s="23">
        <f t="shared" ca="1" si="453"/>
        <v>105600</v>
      </c>
      <c r="BJ248" s="23">
        <f t="shared" ca="1" si="454"/>
        <v>0</v>
      </c>
      <c r="BK248" s="23">
        <f t="shared" ca="1" si="455"/>
        <v>127200</v>
      </c>
      <c r="BL248" s="23">
        <f t="shared" ca="1" si="456"/>
        <v>0</v>
      </c>
      <c r="BM248" s="23">
        <f t="shared" ca="1" si="459"/>
        <v>60000</v>
      </c>
      <c r="BN248" s="23">
        <f t="shared" ca="1" si="460"/>
        <v>0</v>
      </c>
      <c r="BO248" s="23">
        <f t="shared" ca="1" si="477"/>
        <v>63600</v>
      </c>
      <c r="BP248" s="23">
        <f t="shared" ca="1" si="478"/>
        <v>0</v>
      </c>
      <c r="BQ248" s="23">
        <f t="shared" ca="1" si="488"/>
        <v>62400</v>
      </c>
      <c r="BR248" s="23">
        <f t="shared" ca="1" si="489"/>
        <v>0</v>
      </c>
      <c r="BS248" s="23">
        <f t="shared" ca="1" si="504"/>
        <v>132000</v>
      </c>
      <c r="BT248" s="23">
        <f t="shared" ca="1" si="505"/>
        <v>0</v>
      </c>
      <c r="BU248" s="23">
        <f t="shared" ca="1" si="506"/>
        <v>120000</v>
      </c>
      <c r="BV248" s="23">
        <f t="shared" ca="1" si="507"/>
        <v>0</v>
      </c>
      <c r="BW248" s="389">
        <f t="shared" ca="1" si="408"/>
        <v>371880</v>
      </c>
      <c r="BX248" s="224">
        <f t="shared" ca="1" si="409"/>
        <v>623880</v>
      </c>
      <c r="BY248" s="93">
        <f t="shared" ca="1" si="410"/>
        <v>830280</v>
      </c>
      <c r="BZ248" s="23">
        <f t="shared" ca="1" si="435"/>
        <v>125760</v>
      </c>
      <c r="CA248" s="23">
        <f t="shared" ca="1" si="436"/>
        <v>0</v>
      </c>
      <c r="CB248" s="23">
        <f t="shared" ca="1" si="461"/>
        <v>115200</v>
      </c>
      <c r="CC248" s="23">
        <f t="shared" ca="1" si="462"/>
        <v>0</v>
      </c>
      <c r="CD248" s="23">
        <f t="shared" ca="1" si="492"/>
        <v>120000</v>
      </c>
      <c r="CE248" s="23">
        <f t="shared" ca="1" si="493"/>
        <v>0</v>
      </c>
      <c r="CF248" s="228">
        <f t="shared" ca="1" si="411"/>
        <v>125760</v>
      </c>
      <c r="CG248" s="224">
        <f t="shared" ca="1" si="412"/>
        <v>240960</v>
      </c>
      <c r="CH248" s="228">
        <f t="shared" ca="1" si="413"/>
        <v>360960</v>
      </c>
      <c r="CI248" s="23">
        <f t="shared" ca="1" si="414"/>
        <v>65400</v>
      </c>
      <c r="CJ248" s="23">
        <f t="shared" ca="1" si="415"/>
        <v>32700</v>
      </c>
      <c r="CK248" s="23">
        <f t="shared" ca="1" si="419"/>
        <v>62400</v>
      </c>
      <c r="CL248" s="23">
        <f t="shared" ca="1" si="420"/>
        <v>31200</v>
      </c>
      <c r="CM248" s="23">
        <f t="shared" ca="1" si="425"/>
        <v>60000</v>
      </c>
      <c r="CN248" s="23">
        <f t="shared" ca="1" si="426"/>
        <v>30000</v>
      </c>
      <c r="CO248" s="23">
        <f t="shared" ca="1" si="433"/>
        <v>8400</v>
      </c>
      <c r="CP248" s="23">
        <f t="shared" ca="1" si="434"/>
        <v>4200</v>
      </c>
      <c r="CQ248" s="23">
        <f t="shared" ca="1" si="439"/>
        <v>27000</v>
      </c>
      <c r="CR248" s="23">
        <f t="shared" ca="1" si="440"/>
        <v>13500</v>
      </c>
      <c r="CS248" s="23">
        <f t="shared" ca="1" si="441"/>
        <v>15600</v>
      </c>
      <c r="CT248" s="23">
        <f t="shared" ca="1" si="442"/>
        <v>7800</v>
      </c>
      <c r="CU248" s="23">
        <f t="shared" ca="1" si="447"/>
        <v>42000</v>
      </c>
      <c r="CV248" s="23">
        <f t="shared" ca="1" si="448"/>
        <v>21000</v>
      </c>
      <c r="CW248" s="23">
        <f t="shared" ca="1" si="486"/>
        <v>63600</v>
      </c>
      <c r="CX248" s="23">
        <f t="shared" ca="1" si="487"/>
        <v>31800</v>
      </c>
      <c r="CY248" s="23">
        <f t="shared" ca="1" si="449"/>
        <v>72000</v>
      </c>
      <c r="CZ248" s="23">
        <f t="shared" ca="1" si="450"/>
        <v>36000</v>
      </c>
      <c r="DA248" s="23">
        <f t="shared" ca="1" si="463"/>
        <v>99000</v>
      </c>
      <c r="DB248" s="23">
        <f t="shared" ca="1" si="464"/>
        <v>49500</v>
      </c>
      <c r="DC248" s="23"/>
      <c r="DD248" s="23"/>
      <c r="DE248" s="23">
        <f t="shared" ca="1" si="465"/>
        <v>240000</v>
      </c>
      <c r="DF248" s="23">
        <f t="shared" ca="1" si="466"/>
        <v>120000</v>
      </c>
      <c r="DG248" s="23">
        <f t="shared" ca="1" si="471"/>
        <v>120000</v>
      </c>
      <c r="DH248" s="23">
        <f t="shared" ca="1" si="472"/>
        <v>60000</v>
      </c>
      <c r="DI248" s="23">
        <f t="shared" ca="1" si="481"/>
        <v>127200</v>
      </c>
      <c r="DJ248" s="23">
        <f t="shared" ca="1" si="482"/>
        <v>63600</v>
      </c>
      <c r="DK248" s="23">
        <f t="shared" ca="1" si="490"/>
        <v>63600</v>
      </c>
      <c r="DL248" s="23">
        <f t="shared" ca="1" si="491"/>
        <v>31800</v>
      </c>
      <c r="DM248" s="23">
        <f t="shared" ca="1" si="494"/>
        <v>150000</v>
      </c>
      <c r="DN248" s="23">
        <f t="shared" ca="1" si="495"/>
        <v>75000</v>
      </c>
      <c r="DO248" s="23">
        <f t="shared" ca="1" si="496"/>
        <v>66000</v>
      </c>
      <c r="DP248" s="23">
        <f t="shared" ca="1" si="497"/>
        <v>33000</v>
      </c>
      <c r="DQ248" s="23">
        <f t="shared" ref="DQ248:DQ279" ca="1" si="510">$DQ$7*$J$2*$J$5*$AB248</f>
        <v>129600</v>
      </c>
      <c r="DR248" s="23">
        <f t="shared" ref="DR248:DR279" ca="1" si="511">$DQ$7*$J$3*$J$5*$AC248</f>
        <v>64800</v>
      </c>
      <c r="DS248" s="228">
        <f t="shared" ca="1" si="416"/>
        <v>610200</v>
      </c>
      <c r="DT248" s="93">
        <f t="shared" ca="1" si="417"/>
        <v>1450800</v>
      </c>
      <c r="DU248" s="228">
        <f t="shared" ca="1" si="418"/>
        <v>2117700</v>
      </c>
      <c r="DZ248" s="23">
        <f t="shared" ca="1" si="443"/>
        <v>60000</v>
      </c>
      <c r="EA248" s="23">
        <f t="shared" ca="1" si="444"/>
        <v>30000</v>
      </c>
      <c r="EB248" s="23">
        <f t="shared" ca="1" si="451"/>
        <v>26400</v>
      </c>
      <c r="EC248" s="23">
        <f t="shared" ca="1" si="452"/>
        <v>13200</v>
      </c>
      <c r="ED248" s="23">
        <f t="shared" ca="1" si="473"/>
        <v>120000</v>
      </c>
      <c r="EE248" s="23">
        <f t="shared" ca="1" si="474"/>
        <v>60000</v>
      </c>
      <c r="EF248" s="23">
        <f t="shared" ca="1" si="502"/>
        <v>168000</v>
      </c>
      <c r="EG248" s="23">
        <f t="shared" ca="1" si="503"/>
        <v>84000</v>
      </c>
      <c r="EH248" s="23">
        <f t="shared" ca="1" si="483"/>
        <v>60000</v>
      </c>
      <c r="EI248" s="23">
        <f t="shared" ca="1" si="484"/>
        <v>30000</v>
      </c>
      <c r="EJ248" s="23">
        <f t="shared" ca="1" si="498"/>
        <v>60000</v>
      </c>
      <c r="EK248" s="23">
        <f t="shared" ca="1" si="499"/>
        <v>30000</v>
      </c>
      <c r="EL248" s="23">
        <f t="shared" ca="1" si="508"/>
        <v>120000</v>
      </c>
      <c r="EM248" s="23">
        <f t="shared" ca="1" si="509"/>
        <v>60000</v>
      </c>
      <c r="EN248" s="228">
        <f t="shared" ca="1" si="402"/>
        <v>39600</v>
      </c>
      <c r="EO248" s="93">
        <f t="shared" ca="1" si="403"/>
        <v>489600</v>
      </c>
      <c r="EP248" s="93">
        <f t="shared" ca="1" si="404"/>
        <v>921600</v>
      </c>
    </row>
    <row r="249" spans="1:146" x14ac:dyDescent="0.2">
      <c r="A249" s="172">
        <f ca="1">VLOOKUP($D249,Curves!$A$2:$I$1700,9)</f>
        <v>6.3826617474556993E-2</v>
      </c>
      <c r="B249" s="86">
        <f t="shared" ca="1" si="387"/>
        <v>0.28364643577024934</v>
      </c>
      <c r="C249" s="86">
        <f t="shared" si="388"/>
        <v>28</v>
      </c>
      <c r="D249" s="139">
        <v>44228</v>
      </c>
      <c r="E249" s="173">
        <f ca="1">VLOOKUP($D249,Curves!$A$2:$H$1700,2)*$B249</f>
        <v>1.5824634651622209</v>
      </c>
      <c r="F249" s="172">
        <f ca="1">VLOOKUP($D249,Curves!$A$2:$H$1700,3)*$B249</f>
        <v>9.3603323804182292E-2</v>
      </c>
      <c r="G249" s="172">
        <f ca="1">VLOOKUP($D249,Curves!$A$2:$H$1700,7)*$B249</f>
        <v>0</v>
      </c>
      <c r="H249" s="172">
        <f ca="1">VLOOKUP($D249,Curves!$A$2:$H$1700,5)*$B249</f>
        <v>0</v>
      </c>
      <c r="I249" s="172">
        <f ca="1">VLOOKUP($D249,Curves!$A$2:$H$1700,4)*$B249</f>
        <v>0</v>
      </c>
      <c r="J249" s="174">
        <f ca="1">VLOOKUP($D249,Curves!$A$2:$H$1700,8)*$B249</f>
        <v>0</v>
      </c>
      <c r="K249" s="172">
        <f t="shared" ca="1" si="389"/>
        <v>13.868475988716657</v>
      </c>
      <c r="L249" s="140">
        <f ca="1">VLOOKUP($D249,Curves!$N$2:$T$2600,2)*$B249</f>
        <v>12.884894626655768</v>
      </c>
      <c r="M249" s="141">
        <f ca="1">VLOOKUP($D249,Curves!$N$2:$T$2600,3)*$B249</f>
        <v>6.4424473133278841</v>
      </c>
      <c r="N249" s="181">
        <f t="shared" ca="1" si="390"/>
        <v>0</v>
      </c>
      <c r="O249" s="182">
        <f t="shared" ca="1" si="391"/>
        <v>0</v>
      </c>
      <c r="P249" s="173">
        <f t="shared" ca="1" si="386"/>
        <v>13.868475988716657</v>
      </c>
      <c r="Q249" s="140">
        <f ca="1">VLOOKUP($D249,Curves!$N$2:$T$2600,4)*$B249</f>
        <v>12.884894626655768</v>
      </c>
      <c r="R249" s="141">
        <f ca="1">VLOOKUP($D249,Curves!$N$2:$T$2600,5)*$B249</f>
        <v>6.4424473133278841</v>
      </c>
      <c r="S249" s="181">
        <f t="shared" ca="1" si="392"/>
        <v>0</v>
      </c>
      <c r="T249" s="182">
        <f t="shared" ca="1" si="393"/>
        <v>0</v>
      </c>
      <c r="U249" s="151">
        <f t="shared" ca="1" si="394"/>
        <v>13.868475988716657</v>
      </c>
      <c r="V249" s="151">
        <f t="shared" ca="1" si="395"/>
        <v>13.868475988716657</v>
      </c>
      <c r="W249" s="151">
        <f t="shared" ca="1" si="396"/>
        <v>13.868475988716657</v>
      </c>
      <c r="X249" s="343">
        <f ca="1">VLOOKUP($D249,[2]CurveFetch!$D$8:$S$13000,16,0)*$B249</f>
        <v>12.884894626655768</v>
      </c>
      <c r="Y249" s="141">
        <f ca="1">VLOOKUP($D249,Curves!$N$2:$T$2600,7)*$B249</f>
        <v>6.4424473133278841</v>
      </c>
      <c r="Z249" s="200">
        <f t="shared" ca="1" si="397"/>
        <v>0</v>
      </c>
      <c r="AA249" s="181">
        <f t="shared" ca="1" si="398"/>
        <v>0</v>
      </c>
      <c r="AB249" s="181">
        <f t="shared" ca="1" si="485"/>
        <v>0</v>
      </c>
      <c r="AC249" s="181">
        <f t="shared" ca="1" si="485"/>
        <v>0</v>
      </c>
      <c r="AD249" s="181">
        <f t="shared" ca="1" si="400"/>
        <v>0</v>
      </c>
      <c r="AE249" s="182">
        <f t="shared" ca="1" si="401"/>
        <v>0</v>
      </c>
      <c r="AF249" s="23">
        <f t="shared" ca="1" si="427"/>
        <v>0</v>
      </c>
      <c r="AG249" s="23">
        <f t="shared" ca="1" si="428"/>
        <v>0</v>
      </c>
      <c r="AH249" s="23">
        <f t="shared" ca="1" si="445"/>
        <v>0</v>
      </c>
      <c r="AI249" s="23">
        <f t="shared" ca="1" si="446"/>
        <v>0</v>
      </c>
      <c r="AJ249" s="23">
        <f t="shared" ca="1" si="457"/>
        <v>0</v>
      </c>
      <c r="AK249" s="23">
        <f t="shared" ca="1" si="458"/>
        <v>0</v>
      </c>
      <c r="AL249" s="23">
        <f t="shared" ca="1" si="467"/>
        <v>0</v>
      </c>
      <c r="AM249" s="23">
        <f t="shared" ca="1" si="468"/>
        <v>0</v>
      </c>
      <c r="AN249" s="23">
        <f t="shared" ca="1" si="475"/>
        <v>0</v>
      </c>
      <c r="AO249" s="23">
        <f t="shared" ca="1" si="476"/>
        <v>0</v>
      </c>
      <c r="AP249" s="23">
        <f t="shared" ca="1" si="469"/>
        <v>0</v>
      </c>
      <c r="AQ249" s="23">
        <f t="shared" ca="1" si="470"/>
        <v>0</v>
      </c>
      <c r="AR249" s="23">
        <f t="shared" ca="1" si="479"/>
        <v>0</v>
      </c>
      <c r="AS249" s="23">
        <f t="shared" ca="1" si="480"/>
        <v>0</v>
      </c>
      <c r="AT249" s="23">
        <f t="shared" ca="1" si="500"/>
        <v>0</v>
      </c>
      <c r="AU249" s="23">
        <f t="shared" ca="1" si="501"/>
        <v>0</v>
      </c>
      <c r="AV249" s="228">
        <f t="shared" ca="1" si="405"/>
        <v>0</v>
      </c>
      <c r="AW249" s="26">
        <f t="shared" ca="1" si="406"/>
        <v>0</v>
      </c>
      <c r="AX249" s="228">
        <f t="shared" ca="1" si="407"/>
        <v>0</v>
      </c>
      <c r="AY249" s="23">
        <f t="shared" ca="1" si="421"/>
        <v>0</v>
      </c>
      <c r="AZ249" s="23">
        <f t="shared" ca="1" si="422"/>
        <v>0</v>
      </c>
      <c r="BA249" s="23">
        <f t="shared" ca="1" si="429"/>
        <v>0</v>
      </c>
      <c r="BB249" s="23">
        <f t="shared" ca="1" si="430"/>
        <v>0</v>
      </c>
      <c r="BC249" s="23">
        <f t="shared" ca="1" si="423"/>
        <v>0</v>
      </c>
      <c r="BD249" s="23">
        <f t="shared" ca="1" si="424"/>
        <v>0</v>
      </c>
      <c r="BE249" s="23">
        <f t="shared" ca="1" si="431"/>
        <v>0</v>
      </c>
      <c r="BF249" s="23">
        <f t="shared" ca="1" si="432"/>
        <v>0</v>
      </c>
      <c r="BG249" s="23">
        <f t="shared" ca="1" si="437"/>
        <v>0</v>
      </c>
      <c r="BH249" s="23">
        <f t="shared" ca="1" si="438"/>
        <v>0</v>
      </c>
      <c r="BI249" s="23">
        <f t="shared" ca="1" si="453"/>
        <v>0</v>
      </c>
      <c r="BJ249" s="23">
        <f t="shared" ca="1" si="454"/>
        <v>0</v>
      </c>
      <c r="BK249" s="23">
        <f t="shared" ca="1" si="455"/>
        <v>0</v>
      </c>
      <c r="BL249" s="23">
        <f t="shared" ca="1" si="456"/>
        <v>0</v>
      </c>
      <c r="BM249" s="23">
        <f t="shared" ca="1" si="459"/>
        <v>0</v>
      </c>
      <c r="BN249" s="23">
        <f t="shared" ca="1" si="460"/>
        <v>0</v>
      </c>
      <c r="BO249" s="23">
        <f t="shared" ca="1" si="477"/>
        <v>0</v>
      </c>
      <c r="BP249" s="23">
        <f t="shared" ca="1" si="478"/>
        <v>0</v>
      </c>
      <c r="BQ249" s="23">
        <f t="shared" ca="1" si="488"/>
        <v>0</v>
      </c>
      <c r="BR249" s="23">
        <f t="shared" ca="1" si="489"/>
        <v>0</v>
      </c>
      <c r="BS249" s="23">
        <f t="shared" ca="1" si="504"/>
        <v>0</v>
      </c>
      <c r="BT249" s="23">
        <f t="shared" ca="1" si="505"/>
        <v>0</v>
      </c>
      <c r="BU249" s="23">
        <f t="shared" ca="1" si="506"/>
        <v>0</v>
      </c>
      <c r="BV249" s="23">
        <f t="shared" ca="1" si="507"/>
        <v>0</v>
      </c>
      <c r="BW249" s="389">
        <f t="shared" ca="1" si="408"/>
        <v>0</v>
      </c>
      <c r="BX249" s="224">
        <f t="shared" ca="1" si="409"/>
        <v>0</v>
      </c>
      <c r="BY249" s="93">
        <f t="shared" ca="1" si="410"/>
        <v>0</v>
      </c>
      <c r="BZ249" s="23">
        <f t="shared" ca="1" si="435"/>
        <v>0</v>
      </c>
      <c r="CA249" s="23">
        <f t="shared" ca="1" si="436"/>
        <v>0</v>
      </c>
      <c r="CB249" s="23">
        <f t="shared" ca="1" si="461"/>
        <v>0</v>
      </c>
      <c r="CC249" s="23">
        <f t="shared" ca="1" si="462"/>
        <v>0</v>
      </c>
      <c r="CD249" s="23">
        <f t="shared" ca="1" si="492"/>
        <v>0</v>
      </c>
      <c r="CE249" s="23">
        <f t="shared" ca="1" si="493"/>
        <v>0</v>
      </c>
      <c r="CF249" s="228">
        <f t="shared" ca="1" si="411"/>
        <v>0</v>
      </c>
      <c r="CG249" s="224">
        <f t="shared" ca="1" si="412"/>
        <v>0</v>
      </c>
      <c r="CH249" s="228">
        <f t="shared" ca="1" si="413"/>
        <v>0</v>
      </c>
      <c r="CI249" s="23">
        <f t="shared" ca="1" si="414"/>
        <v>0</v>
      </c>
      <c r="CJ249" s="23">
        <f t="shared" ca="1" si="415"/>
        <v>0</v>
      </c>
      <c r="CK249" s="23">
        <f t="shared" ca="1" si="419"/>
        <v>0</v>
      </c>
      <c r="CL249" s="23">
        <f t="shared" ca="1" si="420"/>
        <v>0</v>
      </c>
      <c r="CM249" s="23">
        <f t="shared" ca="1" si="425"/>
        <v>0</v>
      </c>
      <c r="CN249" s="23">
        <f t="shared" ca="1" si="426"/>
        <v>0</v>
      </c>
      <c r="CO249" s="23">
        <f t="shared" ca="1" si="433"/>
        <v>0</v>
      </c>
      <c r="CP249" s="23">
        <f t="shared" ca="1" si="434"/>
        <v>0</v>
      </c>
      <c r="CQ249" s="23">
        <f t="shared" ca="1" si="439"/>
        <v>0</v>
      </c>
      <c r="CR249" s="23">
        <f t="shared" ca="1" si="440"/>
        <v>0</v>
      </c>
      <c r="CS249" s="23">
        <f t="shared" ca="1" si="441"/>
        <v>0</v>
      </c>
      <c r="CT249" s="23">
        <f t="shared" ca="1" si="442"/>
        <v>0</v>
      </c>
      <c r="CU249" s="23">
        <f t="shared" ca="1" si="447"/>
        <v>0</v>
      </c>
      <c r="CV249" s="23">
        <f t="shared" ca="1" si="448"/>
        <v>0</v>
      </c>
      <c r="CW249" s="23">
        <f t="shared" ca="1" si="486"/>
        <v>0</v>
      </c>
      <c r="CX249" s="23">
        <f t="shared" ca="1" si="487"/>
        <v>0</v>
      </c>
      <c r="CY249" s="23">
        <f t="shared" ca="1" si="449"/>
        <v>0</v>
      </c>
      <c r="CZ249" s="23">
        <f t="shared" ca="1" si="450"/>
        <v>0</v>
      </c>
      <c r="DA249" s="23">
        <f t="shared" ca="1" si="463"/>
        <v>0</v>
      </c>
      <c r="DB249" s="23">
        <f t="shared" ca="1" si="464"/>
        <v>0</v>
      </c>
      <c r="DC249" s="23"/>
      <c r="DD249" s="23"/>
      <c r="DE249" s="23">
        <f t="shared" ca="1" si="465"/>
        <v>0</v>
      </c>
      <c r="DF249" s="23">
        <f t="shared" ca="1" si="466"/>
        <v>0</v>
      </c>
      <c r="DG249" s="23">
        <f t="shared" ca="1" si="471"/>
        <v>0</v>
      </c>
      <c r="DH249" s="23">
        <f t="shared" ca="1" si="472"/>
        <v>0</v>
      </c>
      <c r="DI249" s="23">
        <f t="shared" ca="1" si="481"/>
        <v>0</v>
      </c>
      <c r="DJ249" s="23">
        <f t="shared" ca="1" si="482"/>
        <v>0</v>
      </c>
      <c r="DK249" s="23">
        <f t="shared" ca="1" si="490"/>
        <v>0</v>
      </c>
      <c r="DL249" s="23">
        <f t="shared" ca="1" si="491"/>
        <v>0</v>
      </c>
      <c r="DM249" s="23">
        <f t="shared" ca="1" si="494"/>
        <v>0</v>
      </c>
      <c r="DN249" s="23">
        <f t="shared" ca="1" si="495"/>
        <v>0</v>
      </c>
      <c r="DO249" s="23">
        <f t="shared" ca="1" si="496"/>
        <v>0</v>
      </c>
      <c r="DP249" s="23">
        <f t="shared" ca="1" si="497"/>
        <v>0</v>
      </c>
      <c r="DQ249" s="23">
        <f t="shared" ca="1" si="510"/>
        <v>0</v>
      </c>
      <c r="DR249" s="23">
        <f t="shared" ca="1" si="511"/>
        <v>0</v>
      </c>
      <c r="DS249" s="228">
        <f t="shared" ca="1" si="416"/>
        <v>0</v>
      </c>
      <c r="DT249" s="93">
        <f t="shared" ca="1" si="417"/>
        <v>0</v>
      </c>
      <c r="DU249" s="228">
        <f t="shared" ca="1" si="418"/>
        <v>0</v>
      </c>
      <c r="DZ249" s="23">
        <f t="shared" ca="1" si="443"/>
        <v>0</v>
      </c>
      <c r="EA249" s="23">
        <f t="shared" ca="1" si="444"/>
        <v>0</v>
      </c>
      <c r="EB249" s="23">
        <f t="shared" ca="1" si="451"/>
        <v>0</v>
      </c>
      <c r="EC249" s="23">
        <f t="shared" ca="1" si="452"/>
        <v>0</v>
      </c>
      <c r="ED249" s="23">
        <f t="shared" ca="1" si="473"/>
        <v>0</v>
      </c>
      <c r="EE249" s="23">
        <f t="shared" ca="1" si="474"/>
        <v>0</v>
      </c>
      <c r="EF249" s="23">
        <f t="shared" ca="1" si="502"/>
        <v>0</v>
      </c>
      <c r="EG249" s="23">
        <f t="shared" ca="1" si="503"/>
        <v>0</v>
      </c>
      <c r="EH249" s="23">
        <f t="shared" ca="1" si="483"/>
        <v>0</v>
      </c>
      <c r="EI249" s="23">
        <f t="shared" ca="1" si="484"/>
        <v>0</v>
      </c>
      <c r="EJ249" s="23">
        <f t="shared" ca="1" si="498"/>
        <v>0</v>
      </c>
      <c r="EK249" s="23">
        <f t="shared" ca="1" si="499"/>
        <v>0</v>
      </c>
      <c r="EL249" s="23">
        <f t="shared" ca="1" si="508"/>
        <v>0</v>
      </c>
      <c r="EM249" s="23">
        <f t="shared" ca="1" si="509"/>
        <v>0</v>
      </c>
      <c r="EN249" s="228">
        <f t="shared" ca="1" si="402"/>
        <v>0</v>
      </c>
      <c r="EO249" s="93">
        <f t="shared" ca="1" si="403"/>
        <v>0</v>
      </c>
      <c r="EP249" s="93">
        <f t="shared" ca="1" si="404"/>
        <v>0</v>
      </c>
    </row>
    <row r="250" spans="1:146" x14ac:dyDescent="0.2">
      <c r="A250" s="172">
        <f ca="1">VLOOKUP($D250,Curves!$A$2:$I$1700,9)</f>
        <v>6.3824012011130998E-2</v>
      </c>
      <c r="B250" s="86">
        <f t="shared" ca="1" si="387"/>
        <v>0.28229789062298138</v>
      </c>
      <c r="C250" s="86">
        <f t="shared" si="388"/>
        <v>31</v>
      </c>
      <c r="D250" s="139">
        <v>44256</v>
      </c>
      <c r="E250" s="173">
        <f ca="1">VLOOKUP($D250,Curves!$A$2:$H$1700,2)*$B250</f>
        <v>1.5325952481921661</v>
      </c>
      <c r="F250" s="172">
        <f ca="1">VLOOKUP($D250,Curves!$A$2:$H$1700,3)*$B250</f>
        <v>9.3158303905583856E-2</v>
      </c>
      <c r="G250" s="172">
        <f ca="1">VLOOKUP($D250,Curves!$A$2:$H$1700,7)*$B250</f>
        <v>0</v>
      </c>
      <c r="H250" s="172">
        <f ca="1">VLOOKUP($D250,Curves!$A$2:$H$1700,5)*$B250</f>
        <v>0</v>
      </c>
      <c r="I250" s="172">
        <f ca="1">VLOOKUP($D250,Curves!$A$2:$H$1700,4)*$B250</f>
        <v>0</v>
      </c>
      <c r="J250" s="174">
        <f ca="1">VLOOKUP($D250,Curves!$A$2:$H$1700,8)*$B250</f>
        <v>0</v>
      </c>
      <c r="K250" s="172">
        <f t="shared" ca="1" si="389"/>
        <v>13.494464361441246</v>
      </c>
      <c r="L250" s="140">
        <f ca="1">VLOOKUP($D250,Curves!$N$2:$T$2600,2)*$B250</f>
        <v>10.000656843420677</v>
      </c>
      <c r="M250" s="141">
        <f ca="1">VLOOKUP($D250,Curves!$N$2:$T$2600,3)*$B250</f>
        <v>5.0003284217103383</v>
      </c>
      <c r="N250" s="181">
        <f t="shared" ca="1" si="390"/>
        <v>0</v>
      </c>
      <c r="O250" s="182">
        <f t="shared" ca="1" si="391"/>
        <v>0</v>
      </c>
      <c r="P250" s="173">
        <f t="shared" ca="1" si="386"/>
        <v>13.494464361441246</v>
      </c>
      <c r="Q250" s="140">
        <f ca="1">VLOOKUP($D250,Curves!$N$2:$T$2600,4)*$B250</f>
        <v>10.000656843420677</v>
      </c>
      <c r="R250" s="141">
        <f ca="1">VLOOKUP($D250,Curves!$N$2:$T$2600,5)*$B250</f>
        <v>5.0003284217103383</v>
      </c>
      <c r="S250" s="181">
        <f t="shared" ca="1" si="392"/>
        <v>0</v>
      </c>
      <c r="T250" s="182">
        <f t="shared" ca="1" si="393"/>
        <v>0</v>
      </c>
      <c r="U250" s="151">
        <f t="shared" ca="1" si="394"/>
        <v>13.494464361441246</v>
      </c>
      <c r="V250" s="151">
        <f t="shared" ca="1" si="395"/>
        <v>13.494464361441246</v>
      </c>
      <c r="W250" s="151">
        <f t="shared" ca="1" si="396"/>
        <v>13.494464361441246</v>
      </c>
      <c r="X250" s="343">
        <f ca="1">VLOOKUP($D250,[2]CurveFetch!$D$8:$S$13000,16,0)*$B250</f>
        <v>10.000656843420677</v>
      </c>
      <c r="Y250" s="141">
        <f ca="1">VLOOKUP($D250,Curves!$N$2:$T$2600,7)*$B250</f>
        <v>5.0003284217103383</v>
      </c>
      <c r="Z250" s="200">
        <f t="shared" ca="1" si="397"/>
        <v>0</v>
      </c>
      <c r="AA250" s="181">
        <f t="shared" ca="1" si="398"/>
        <v>0</v>
      </c>
      <c r="AB250" s="181">
        <f t="shared" ca="1" si="485"/>
        <v>0</v>
      </c>
      <c r="AC250" s="181">
        <f t="shared" ca="1" si="485"/>
        <v>0</v>
      </c>
      <c r="AD250" s="181">
        <f t="shared" ca="1" si="400"/>
        <v>0</v>
      </c>
      <c r="AE250" s="182">
        <f t="shared" ca="1" si="401"/>
        <v>0</v>
      </c>
      <c r="AF250" s="23">
        <f t="shared" ca="1" si="427"/>
        <v>0</v>
      </c>
      <c r="AG250" s="23">
        <f t="shared" ca="1" si="428"/>
        <v>0</v>
      </c>
      <c r="AH250" s="23">
        <f t="shared" ca="1" si="445"/>
        <v>0</v>
      </c>
      <c r="AI250" s="23">
        <f t="shared" ca="1" si="446"/>
        <v>0</v>
      </c>
      <c r="AJ250" s="23">
        <f t="shared" ca="1" si="457"/>
        <v>0</v>
      </c>
      <c r="AK250" s="23">
        <f t="shared" ca="1" si="458"/>
        <v>0</v>
      </c>
      <c r="AL250" s="23">
        <f t="shared" ca="1" si="467"/>
        <v>0</v>
      </c>
      <c r="AM250" s="23">
        <f t="shared" ca="1" si="468"/>
        <v>0</v>
      </c>
      <c r="AN250" s="23">
        <f t="shared" ca="1" si="475"/>
        <v>0</v>
      </c>
      <c r="AO250" s="23">
        <f t="shared" ca="1" si="476"/>
        <v>0</v>
      </c>
      <c r="AP250" s="23">
        <f t="shared" ca="1" si="469"/>
        <v>0</v>
      </c>
      <c r="AQ250" s="23">
        <f t="shared" ca="1" si="470"/>
        <v>0</v>
      </c>
      <c r="AR250" s="23">
        <f t="shared" ca="1" si="479"/>
        <v>0</v>
      </c>
      <c r="AS250" s="23">
        <f t="shared" ca="1" si="480"/>
        <v>0</v>
      </c>
      <c r="AT250" s="23">
        <f t="shared" ca="1" si="500"/>
        <v>0</v>
      </c>
      <c r="AU250" s="23">
        <f t="shared" ca="1" si="501"/>
        <v>0</v>
      </c>
      <c r="AV250" s="228">
        <f t="shared" ca="1" si="405"/>
        <v>0</v>
      </c>
      <c r="AW250" s="26">
        <f t="shared" ca="1" si="406"/>
        <v>0</v>
      </c>
      <c r="AX250" s="228">
        <f t="shared" ca="1" si="407"/>
        <v>0</v>
      </c>
      <c r="AY250" s="23">
        <f t="shared" ca="1" si="421"/>
        <v>0</v>
      </c>
      <c r="AZ250" s="23">
        <f t="shared" ca="1" si="422"/>
        <v>0</v>
      </c>
      <c r="BA250" s="23">
        <f t="shared" ca="1" si="429"/>
        <v>0</v>
      </c>
      <c r="BB250" s="23">
        <f t="shared" ca="1" si="430"/>
        <v>0</v>
      </c>
      <c r="BC250" s="23">
        <f t="shared" ca="1" si="423"/>
        <v>0</v>
      </c>
      <c r="BD250" s="23">
        <f t="shared" ca="1" si="424"/>
        <v>0</v>
      </c>
      <c r="BE250" s="23">
        <f t="shared" ca="1" si="431"/>
        <v>0</v>
      </c>
      <c r="BF250" s="23">
        <f t="shared" ca="1" si="432"/>
        <v>0</v>
      </c>
      <c r="BG250" s="23">
        <f t="shared" ca="1" si="437"/>
        <v>0</v>
      </c>
      <c r="BH250" s="23">
        <f t="shared" ca="1" si="438"/>
        <v>0</v>
      </c>
      <c r="BI250" s="23">
        <f t="shared" ca="1" si="453"/>
        <v>0</v>
      </c>
      <c r="BJ250" s="23">
        <f t="shared" ca="1" si="454"/>
        <v>0</v>
      </c>
      <c r="BK250" s="23">
        <f t="shared" ca="1" si="455"/>
        <v>0</v>
      </c>
      <c r="BL250" s="23">
        <f t="shared" ca="1" si="456"/>
        <v>0</v>
      </c>
      <c r="BM250" s="23">
        <f t="shared" ca="1" si="459"/>
        <v>0</v>
      </c>
      <c r="BN250" s="23">
        <f t="shared" ca="1" si="460"/>
        <v>0</v>
      </c>
      <c r="BO250" s="23">
        <f t="shared" ca="1" si="477"/>
        <v>0</v>
      </c>
      <c r="BP250" s="23">
        <f t="shared" ca="1" si="478"/>
        <v>0</v>
      </c>
      <c r="BQ250" s="23">
        <f t="shared" ca="1" si="488"/>
        <v>0</v>
      </c>
      <c r="BR250" s="23">
        <f t="shared" ca="1" si="489"/>
        <v>0</v>
      </c>
      <c r="BS250" s="23">
        <f t="shared" ca="1" si="504"/>
        <v>0</v>
      </c>
      <c r="BT250" s="23">
        <f t="shared" ca="1" si="505"/>
        <v>0</v>
      </c>
      <c r="BU250" s="23">
        <f t="shared" ca="1" si="506"/>
        <v>0</v>
      </c>
      <c r="BV250" s="23">
        <f t="shared" ca="1" si="507"/>
        <v>0</v>
      </c>
      <c r="BW250" s="389">
        <f t="shared" ca="1" si="408"/>
        <v>0</v>
      </c>
      <c r="BX250" s="224">
        <f t="shared" ca="1" si="409"/>
        <v>0</v>
      </c>
      <c r="BY250" s="93">
        <f t="shared" ca="1" si="410"/>
        <v>0</v>
      </c>
      <c r="BZ250" s="23">
        <f t="shared" ca="1" si="435"/>
        <v>0</v>
      </c>
      <c r="CA250" s="23">
        <f t="shared" ca="1" si="436"/>
        <v>0</v>
      </c>
      <c r="CB250" s="23">
        <f t="shared" ca="1" si="461"/>
        <v>0</v>
      </c>
      <c r="CC250" s="23">
        <f t="shared" ca="1" si="462"/>
        <v>0</v>
      </c>
      <c r="CD250" s="23">
        <f t="shared" ca="1" si="492"/>
        <v>0</v>
      </c>
      <c r="CE250" s="23">
        <f t="shared" ca="1" si="493"/>
        <v>0</v>
      </c>
      <c r="CF250" s="228">
        <f t="shared" ca="1" si="411"/>
        <v>0</v>
      </c>
      <c r="CG250" s="224">
        <f t="shared" ca="1" si="412"/>
        <v>0</v>
      </c>
      <c r="CH250" s="228">
        <f t="shared" ca="1" si="413"/>
        <v>0</v>
      </c>
      <c r="CI250" s="23">
        <f t="shared" ca="1" si="414"/>
        <v>0</v>
      </c>
      <c r="CJ250" s="23">
        <f t="shared" ca="1" si="415"/>
        <v>0</v>
      </c>
      <c r="CK250" s="23">
        <f t="shared" ca="1" si="419"/>
        <v>0</v>
      </c>
      <c r="CL250" s="23">
        <f t="shared" ca="1" si="420"/>
        <v>0</v>
      </c>
      <c r="CM250" s="23">
        <f t="shared" ca="1" si="425"/>
        <v>0</v>
      </c>
      <c r="CN250" s="23">
        <f t="shared" ca="1" si="426"/>
        <v>0</v>
      </c>
      <c r="CO250" s="23">
        <f t="shared" ca="1" si="433"/>
        <v>0</v>
      </c>
      <c r="CP250" s="23">
        <f t="shared" ca="1" si="434"/>
        <v>0</v>
      </c>
      <c r="CQ250" s="23">
        <f t="shared" ca="1" si="439"/>
        <v>0</v>
      </c>
      <c r="CR250" s="23">
        <f t="shared" ca="1" si="440"/>
        <v>0</v>
      </c>
      <c r="CS250" s="23">
        <f t="shared" ca="1" si="441"/>
        <v>0</v>
      </c>
      <c r="CT250" s="23">
        <f t="shared" ca="1" si="442"/>
        <v>0</v>
      </c>
      <c r="CU250" s="23">
        <f t="shared" ca="1" si="447"/>
        <v>0</v>
      </c>
      <c r="CV250" s="23">
        <f t="shared" ca="1" si="448"/>
        <v>0</v>
      </c>
      <c r="CW250" s="23">
        <f t="shared" ca="1" si="486"/>
        <v>0</v>
      </c>
      <c r="CX250" s="23">
        <f t="shared" ca="1" si="487"/>
        <v>0</v>
      </c>
      <c r="CY250" s="23">
        <f t="shared" ca="1" si="449"/>
        <v>0</v>
      </c>
      <c r="CZ250" s="23">
        <f t="shared" ca="1" si="450"/>
        <v>0</v>
      </c>
      <c r="DA250" s="23">
        <f t="shared" ca="1" si="463"/>
        <v>0</v>
      </c>
      <c r="DB250" s="23">
        <f t="shared" ca="1" si="464"/>
        <v>0</v>
      </c>
      <c r="DC250" s="23"/>
      <c r="DD250" s="23"/>
      <c r="DE250" s="23">
        <f t="shared" ca="1" si="465"/>
        <v>0</v>
      </c>
      <c r="DF250" s="23">
        <f t="shared" ca="1" si="466"/>
        <v>0</v>
      </c>
      <c r="DG250" s="23">
        <f t="shared" ca="1" si="471"/>
        <v>0</v>
      </c>
      <c r="DH250" s="23">
        <f t="shared" ca="1" si="472"/>
        <v>0</v>
      </c>
      <c r="DI250" s="23">
        <f t="shared" ca="1" si="481"/>
        <v>0</v>
      </c>
      <c r="DJ250" s="23">
        <f t="shared" ca="1" si="482"/>
        <v>0</v>
      </c>
      <c r="DK250" s="23">
        <f t="shared" ca="1" si="490"/>
        <v>0</v>
      </c>
      <c r="DL250" s="23">
        <f t="shared" ca="1" si="491"/>
        <v>0</v>
      </c>
      <c r="DM250" s="23">
        <f t="shared" ca="1" si="494"/>
        <v>0</v>
      </c>
      <c r="DN250" s="23">
        <f t="shared" ca="1" si="495"/>
        <v>0</v>
      </c>
      <c r="DO250" s="23">
        <f t="shared" ca="1" si="496"/>
        <v>0</v>
      </c>
      <c r="DP250" s="23">
        <f t="shared" ca="1" si="497"/>
        <v>0</v>
      </c>
      <c r="DQ250" s="23">
        <f t="shared" ca="1" si="510"/>
        <v>0</v>
      </c>
      <c r="DR250" s="23">
        <f t="shared" ca="1" si="511"/>
        <v>0</v>
      </c>
      <c r="DS250" s="228">
        <f t="shared" ca="1" si="416"/>
        <v>0</v>
      </c>
      <c r="DT250" s="93">
        <f t="shared" ca="1" si="417"/>
        <v>0</v>
      </c>
      <c r="DU250" s="228">
        <f t="shared" ca="1" si="418"/>
        <v>0</v>
      </c>
      <c r="DZ250" s="23">
        <f t="shared" ca="1" si="443"/>
        <v>0</v>
      </c>
      <c r="EA250" s="23">
        <f t="shared" ca="1" si="444"/>
        <v>0</v>
      </c>
      <c r="EB250" s="23">
        <f t="shared" ca="1" si="451"/>
        <v>0</v>
      </c>
      <c r="EC250" s="23">
        <f t="shared" ca="1" si="452"/>
        <v>0</v>
      </c>
      <c r="ED250" s="23">
        <f t="shared" ca="1" si="473"/>
        <v>0</v>
      </c>
      <c r="EE250" s="23">
        <f t="shared" ca="1" si="474"/>
        <v>0</v>
      </c>
      <c r="EF250" s="23">
        <f t="shared" ca="1" si="502"/>
        <v>0</v>
      </c>
      <c r="EG250" s="23">
        <f t="shared" ca="1" si="503"/>
        <v>0</v>
      </c>
      <c r="EH250" s="23">
        <f t="shared" ca="1" si="483"/>
        <v>0</v>
      </c>
      <c r="EI250" s="23">
        <f t="shared" ca="1" si="484"/>
        <v>0</v>
      </c>
      <c r="EJ250" s="23">
        <f t="shared" ca="1" si="498"/>
        <v>0</v>
      </c>
      <c r="EK250" s="23">
        <f t="shared" ca="1" si="499"/>
        <v>0</v>
      </c>
      <c r="EL250" s="23">
        <f t="shared" ca="1" si="508"/>
        <v>0</v>
      </c>
      <c r="EM250" s="23">
        <f t="shared" ca="1" si="509"/>
        <v>0</v>
      </c>
      <c r="EN250" s="228">
        <f t="shared" ca="1" si="402"/>
        <v>0</v>
      </c>
      <c r="EO250" s="93">
        <f t="shared" ca="1" si="403"/>
        <v>0</v>
      </c>
      <c r="EP250" s="93">
        <f t="shared" ca="1" si="404"/>
        <v>0</v>
      </c>
    </row>
    <row r="251" spans="1:146" x14ac:dyDescent="0.2">
      <c r="A251" s="172">
        <f ca="1">VLOOKUP($D251,Curves!$A$2:$I$1700,9)</f>
        <v>6.3821127390911003E-2</v>
      </c>
      <c r="B251" s="86">
        <f t="shared" ca="1" si="387"/>
        <v>0.28081246266395887</v>
      </c>
      <c r="C251" s="86">
        <f t="shared" si="388"/>
        <v>30</v>
      </c>
      <c r="D251" s="139">
        <v>44287</v>
      </c>
      <c r="E251" s="173">
        <f ca="1">VLOOKUP($D251,Curves!$A$2:$H$1700,2)*$B251</f>
        <v>1.4731421791351285</v>
      </c>
      <c r="F251" s="172">
        <f ca="1">VLOOKUP($D251,Curves!$A$2:$H$1700,3)*$B251</f>
        <v>9.2668112679106435E-2</v>
      </c>
      <c r="G251" s="172">
        <f ca="1">VLOOKUP($D251,Curves!$A$2:$H$1700,7)*$B251</f>
        <v>0</v>
      </c>
      <c r="H251" s="172">
        <f ca="1">VLOOKUP($D251,Curves!$A$2:$H$1700,5)*$B251</f>
        <v>0</v>
      </c>
      <c r="I251" s="172">
        <f ca="1">VLOOKUP($D251,Curves!$A$2:$H$1700,4)*$B251</f>
        <v>0</v>
      </c>
      <c r="J251" s="174">
        <f ca="1">VLOOKUP($D251,Curves!$A$2:$H$1700,8)*$B251</f>
        <v>0</v>
      </c>
      <c r="K251" s="172">
        <f t="shared" ca="1" si="389"/>
        <v>13.048566343513464</v>
      </c>
      <c r="L251" s="140">
        <f ca="1">VLOOKUP($D251,Curves!$N$2:$T$2600,2)*$B251</f>
        <v>9.6329626379781779</v>
      </c>
      <c r="M251" s="141">
        <f ca="1">VLOOKUP($D251,Curves!$N$2:$T$2600,3)*$B251</f>
        <v>4.8164813189890889</v>
      </c>
      <c r="N251" s="181">
        <f t="shared" ca="1" si="390"/>
        <v>0</v>
      </c>
      <c r="O251" s="182">
        <f t="shared" ca="1" si="391"/>
        <v>0</v>
      </c>
      <c r="P251" s="173">
        <f t="shared" ca="1" si="386"/>
        <v>13.048566343513464</v>
      </c>
      <c r="Q251" s="140">
        <f ca="1">VLOOKUP($D251,Curves!$N$2:$T$2600,4)*$B251</f>
        <v>9.6329626379781779</v>
      </c>
      <c r="R251" s="141">
        <f ca="1">VLOOKUP($D251,Curves!$N$2:$T$2600,5)*$B251</f>
        <v>4.8164813189890889</v>
      </c>
      <c r="S251" s="181">
        <f t="shared" ca="1" si="392"/>
        <v>0</v>
      </c>
      <c r="T251" s="182">
        <f t="shared" ca="1" si="393"/>
        <v>0</v>
      </c>
      <c r="U251" s="151">
        <f t="shared" ca="1" si="394"/>
        <v>13.048566343513464</v>
      </c>
      <c r="V251" s="151">
        <f t="shared" ca="1" si="395"/>
        <v>13.048566343513464</v>
      </c>
      <c r="W251" s="151">
        <f t="shared" ca="1" si="396"/>
        <v>13.048566343513464</v>
      </c>
      <c r="X251" s="343">
        <f ca="1">VLOOKUP($D251,[2]CurveFetch!$D$8:$S$13000,16,0)*$B251</f>
        <v>9.6329626379781779</v>
      </c>
      <c r="Y251" s="141">
        <f ca="1">VLOOKUP($D251,Curves!$N$2:$T$2600,7)*$B251</f>
        <v>4.8164813189890889</v>
      </c>
      <c r="Z251" s="200">
        <f t="shared" ca="1" si="397"/>
        <v>0</v>
      </c>
      <c r="AA251" s="181">
        <f t="shared" ca="1" si="398"/>
        <v>0</v>
      </c>
      <c r="AB251" s="181">
        <f t="shared" ca="1" si="485"/>
        <v>0</v>
      </c>
      <c r="AC251" s="181">
        <f t="shared" ca="1" si="485"/>
        <v>0</v>
      </c>
      <c r="AD251" s="181">
        <f t="shared" ca="1" si="400"/>
        <v>0</v>
      </c>
      <c r="AE251" s="182">
        <f t="shared" ca="1" si="401"/>
        <v>0</v>
      </c>
      <c r="AF251" s="23">
        <f t="shared" ca="1" si="427"/>
        <v>0</v>
      </c>
      <c r="AG251" s="23">
        <f t="shared" ca="1" si="428"/>
        <v>0</v>
      </c>
      <c r="AH251" s="23">
        <f t="shared" ca="1" si="445"/>
        <v>0</v>
      </c>
      <c r="AI251" s="23">
        <f t="shared" ca="1" si="446"/>
        <v>0</v>
      </c>
      <c r="AJ251" s="23">
        <f t="shared" ca="1" si="457"/>
        <v>0</v>
      </c>
      <c r="AK251" s="23">
        <f t="shared" ca="1" si="458"/>
        <v>0</v>
      </c>
      <c r="AL251" s="23">
        <f t="shared" ca="1" si="467"/>
        <v>0</v>
      </c>
      <c r="AM251" s="23">
        <f t="shared" ca="1" si="468"/>
        <v>0</v>
      </c>
      <c r="AN251" s="23">
        <f t="shared" ca="1" si="475"/>
        <v>0</v>
      </c>
      <c r="AO251" s="23">
        <f t="shared" ca="1" si="476"/>
        <v>0</v>
      </c>
      <c r="AP251" s="23">
        <f t="shared" ca="1" si="469"/>
        <v>0</v>
      </c>
      <c r="AQ251" s="23">
        <f t="shared" ca="1" si="470"/>
        <v>0</v>
      </c>
      <c r="AR251" s="23">
        <f t="shared" ca="1" si="479"/>
        <v>0</v>
      </c>
      <c r="AS251" s="23">
        <f t="shared" ca="1" si="480"/>
        <v>0</v>
      </c>
      <c r="AT251" s="23">
        <f t="shared" ca="1" si="500"/>
        <v>0</v>
      </c>
      <c r="AU251" s="23">
        <f t="shared" ca="1" si="501"/>
        <v>0</v>
      </c>
      <c r="AV251" s="228">
        <f t="shared" ca="1" si="405"/>
        <v>0</v>
      </c>
      <c r="AW251" s="26">
        <f t="shared" ca="1" si="406"/>
        <v>0</v>
      </c>
      <c r="AX251" s="228">
        <f t="shared" ca="1" si="407"/>
        <v>0</v>
      </c>
      <c r="AY251" s="23">
        <f t="shared" ca="1" si="421"/>
        <v>0</v>
      </c>
      <c r="AZ251" s="23">
        <f t="shared" ca="1" si="422"/>
        <v>0</v>
      </c>
      <c r="BA251" s="23">
        <f t="shared" ca="1" si="429"/>
        <v>0</v>
      </c>
      <c r="BB251" s="23">
        <f t="shared" ca="1" si="430"/>
        <v>0</v>
      </c>
      <c r="BC251" s="23">
        <f t="shared" ca="1" si="423"/>
        <v>0</v>
      </c>
      <c r="BD251" s="23">
        <f t="shared" ca="1" si="424"/>
        <v>0</v>
      </c>
      <c r="BE251" s="23">
        <f t="shared" ca="1" si="431"/>
        <v>0</v>
      </c>
      <c r="BF251" s="23">
        <f t="shared" ca="1" si="432"/>
        <v>0</v>
      </c>
      <c r="BG251" s="23">
        <f t="shared" ca="1" si="437"/>
        <v>0</v>
      </c>
      <c r="BH251" s="23">
        <f t="shared" ca="1" si="438"/>
        <v>0</v>
      </c>
      <c r="BI251" s="23">
        <f t="shared" ca="1" si="453"/>
        <v>0</v>
      </c>
      <c r="BJ251" s="23">
        <f t="shared" ca="1" si="454"/>
        <v>0</v>
      </c>
      <c r="BK251" s="23">
        <f t="shared" ca="1" si="455"/>
        <v>0</v>
      </c>
      <c r="BL251" s="23">
        <f t="shared" ca="1" si="456"/>
        <v>0</v>
      </c>
      <c r="BM251" s="23">
        <f t="shared" ca="1" si="459"/>
        <v>0</v>
      </c>
      <c r="BN251" s="23">
        <f t="shared" ca="1" si="460"/>
        <v>0</v>
      </c>
      <c r="BO251" s="23">
        <f t="shared" ca="1" si="477"/>
        <v>0</v>
      </c>
      <c r="BP251" s="23">
        <f t="shared" ca="1" si="478"/>
        <v>0</v>
      </c>
      <c r="BQ251" s="23">
        <f t="shared" ca="1" si="488"/>
        <v>0</v>
      </c>
      <c r="BR251" s="23">
        <f t="shared" ca="1" si="489"/>
        <v>0</v>
      </c>
      <c r="BS251" s="23">
        <f t="shared" ca="1" si="504"/>
        <v>0</v>
      </c>
      <c r="BT251" s="23">
        <f t="shared" ca="1" si="505"/>
        <v>0</v>
      </c>
      <c r="BU251" s="23">
        <f t="shared" ca="1" si="506"/>
        <v>0</v>
      </c>
      <c r="BV251" s="23">
        <f t="shared" ca="1" si="507"/>
        <v>0</v>
      </c>
      <c r="BW251" s="389">
        <f t="shared" ca="1" si="408"/>
        <v>0</v>
      </c>
      <c r="BX251" s="224">
        <f t="shared" ca="1" si="409"/>
        <v>0</v>
      </c>
      <c r="BY251" s="93">
        <f t="shared" ca="1" si="410"/>
        <v>0</v>
      </c>
      <c r="BZ251" s="23">
        <f t="shared" ca="1" si="435"/>
        <v>0</v>
      </c>
      <c r="CA251" s="23">
        <f t="shared" ca="1" si="436"/>
        <v>0</v>
      </c>
      <c r="CB251" s="23">
        <f t="shared" ca="1" si="461"/>
        <v>0</v>
      </c>
      <c r="CC251" s="23">
        <f t="shared" ca="1" si="462"/>
        <v>0</v>
      </c>
      <c r="CD251" s="23">
        <f t="shared" ca="1" si="492"/>
        <v>0</v>
      </c>
      <c r="CE251" s="23">
        <f t="shared" ca="1" si="493"/>
        <v>0</v>
      </c>
      <c r="CF251" s="228">
        <f t="shared" ca="1" si="411"/>
        <v>0</v>
      </c>
      <c r="CG251" s="224">
        <f t="shared" ca="1" si="412"/>
        <v>0</v>
      </c>
      <c r="CH251" s="228">
        <f t="shared" ca="1" si="413"/>
        <v>0</v>
      </c>
      <c r="CI251" s="23">
        <f t="shared" ca="1" si="414"/>
        <v>0</v>
      </c>
      <c r="CJ251" s="23">
        <f t="shared" ca="1" si="415"/>
        <v>0</v>
      </c>
      <c r="CK251" s="23">
        <f t="shared" ca="1" si="419"/>
        <v>0</v>
      </c>
      <c r="CL251" s="23">
        <f t="shared" ca="1" si="420"/>
        <v>0</v>
      </c>
      <c r="CM251" s="23">
        <f t="shared" ca="1" si="425"/>
        <v>0</v>
      </c>
      <c r="CN251" s="23">
        <f t="shared" ca="1" si="426"/>
        <v>0</v>
      </c>
      <c r="CO251" s="23">
        <f t="shared" ca="1" si="433"/>
        <v>0</v>
      </c>
      <c r="CP251" s="23">
        <f t="shared" ca="1" si="434"/>
        <v>0</v>
      </c>
      <c r="CQ251" s="23">
        <f t="shared" ca="1" si="439"/>
        <v>0</v>
      </c>
      <c r="CR251" s="23">
        <f t="shared" ca="1" si="440"/>
        <v>0</v>
      </c>
      <c r="CS251" s="23">
        <f t="shared" ca="1" si="441"/>
        <v>0</v>
      </c>
      <c r="CT251" s="23">
        <f t="shared" ca="1" si="442"/>
        <v>0</v>
      </c>
      <c r="CU251" s="23">
        <f t="shared" ca="1" si="447"/>
        <v>0</v>
      </c>
      <c r="CV251" s="23">
        <f t="shared" ca="1" si="448"/>
        <v>0</v>
      </c>
      <c r="CW251" s="23">
        <f t="shared" ca="1" si="486"/>
        <v>0</v>
      </c>
      <c r="CX251" s="23">
        <f t="shared" ca="1" si="487"/>
        <v>0</v>
      </c>
      <c r="CY251" s="23">
        <f t="shared" ca="1" si="449"/>
        <v>0</v>
      </c>
      <c r="CZ251" s="23">
        <f t="shared" ca="1" si="450"/>
        <v>0</v>
      </c>
      <c r="DA251" s="23">
        <f t="shared" ca="1" si="463"/>
        <v>0</v>
      </c>
      <c r="DB251" s="23">
        <f t="shared" ca="1" si="464"/>
        <v>0</v>
      </c>
      <c r="DC251" s="23"/>
      <c r="DD251" s="23"/>
      <c r="DE251" s="23">
        <f t="shared" ca="1" si="465"/>
        <v>0</v>
      </c>
      <c r="DF251" s="23">
        <f t="shared" ca="1" si="466"/>
        <v>0</v>
      </c>
      <c r="DG251" s="23">
        <f t="shared" ca="1" si="471"/>
        <v>0</v>
      </c>
      <c r="DH251" s="23">
        <f t="shared" ca="1" si="472"/>
        <v>0</v>
      </c>
      <c r="DI251" s="23">
        <f t="shared" ca="1" si="481"/>
        <v>0</v>
      </c>
      <c r="DJ251" s="23">
        <f t="shared" ca="1" si="482"/>
        <v>0</v>
      </c>
      <c r="DK251" s="23">
        <f t="shared" ca="1" si="490"/>
        <v>0</v>
      </c>
      <c r="DL251" s="23">
        <f t="shared" ca="1" si="491"/>
        <v>0</v>
      </c>
      <c r="DM251" s="23">
        <f t="shared" ca="1" si="494"/>
        <v>0</v>
      </c>
      <c r="DN251" s="23">
        <f t="shared" ca="1" si="495"/>
        <v>0</v>
      </c>
      <c r="DO251" s="23">
        <f t="shared" ca="1" si="496"/>
        <v>0</v>
      </c>
      <c r="DP251" s="23">
        <f t="shared" ca="1" si="497"/>
        <v>0</v>
      </c>
      <c r="DQ251" s="23">
        <f t="shared" ca="1" si="510"/>
        <v>0</v>
      </c>
      <c r="DR251" s="23">
        <f t="shared" ca="1" si="511"/>
        <v>0</v>
      </c>
      <c r="DS251" s="228">
        <f t="shared" ca="1" si="416"/>
        <v>0</v>
      </c>
      <c r="DT251" s="93">
        <f t="shared" ca="1" si="417"/>
        <v>0</v>
      </c>
      <c r="DU251" s="228">
        <f t="shared" ca="1" si="418"/>
        <v>0</v>
      </c>
      <c r="DZ251" s="23">
        <f t="shared" ca="1" si="443"/>
        <v>0</v>
      </c>
      <c r="EA251" s="23">
        <f t="shared" ca="1" si="444"/>
        <v>0</v>
      </c>
      <c r="EB251" s="23">
        <f t="shared" ca="1" si="451"/>
        <v>0</v>
      </c>
      <c r="EC251" s="23">
        <f t="shared" ca="1" si="452"/>
        <v>0</v>
      </c>
      <c r="ED251" s="23">
        <f t="shared" ca="1" si="473"/>
        <v>0</v>
      </c>
      <c r="EE251" s="23">
        <f t="shared" ca="1" si="474"/>
        <v>0</v>
      </c>
      <c r="EF251" s="23">
        <f t="shared" ca="1" si="502"/>
        <v>0</v>
      </c>
      <c r="EG251" s="23">
        <f t="shared" ca="1" si="503"/>
        <v>0</v>
      </c>
      <c r="EH251" s="23">
        <f t="shared" ca="1" si="483"/>
        <v>0</v>
      </c>
      <c r="EI251" s="23">
        <f t="shared" ca="1" si="484"/>
        <v>0</v>
      </c>
      <c r="EJ251" s="23">
        <f t="shared" ca="1" si="498"/>
        <v>0</v>
      </c>
      <c r="EK251" s="23">
        <f t="shared" ca="1" si="499"/>
        <v>0</v>
      </c>
      <c r="EL251" s="23">
        <f t="shared" ca="1" si="508"/>
        <v>0</v>
      </c>
      <c r="EM251" s="23">
        <f t="shared" ca="1" si="509"/>
        <v>0</v>
      </c>
      <c r="EN251" s="228">
        <f t="shared" ca="1" si="402"/>
        <v>0</v>
      </c>
      <c r="EO251" s="93">
        <f t="shared" ca="1" si="403"/>
        <v>0</v>
      </c>
      <c r="EP251" s="93">
        <f t="shared" ca="1" si="404"/>
        <v>0</v>
      </c>
    </row>
    <row r="252" spans="1:146" x14ac:dyDescent="0.2">
      <c r="A252" s="172">
        <f ca="1">VLOOKUP($D252,Curves!$A$2:$I$1700,9)</f>
        <v>6.3818335822957997E-2</v>
      </c>
      <c r="B252" s="86">
        <f t="shared" ca="1" si="387"/>
        <v>0.27938252046498946</v>
      </c>
      <c r="C252" s="86">
        <f t="shared" si="388"/>
        <v>31</v>
      </c>
      <c r="D252" s="139">
        <v>44317</v>
      </c>
      <c r="E252" s="173">
        <f ca="1">VLOOKUP($D252,Curves!$A$2:$H$1700,2)*$B252</f>
        <v>1.45865613934771</v>
      </c>
      <c r="F252" s="172">
        <f ca="1">VLOOKUP($D252,Curves!$A$2:$H$1700,3)*$B252</f>
        <v>9.2196231753446531E-2</v>
      </c>
      <c r="G252" s="172">
        <f ca="1">VLOOKUP($D252,Curves!$A$2:$H$1700,7)*$B252</f>
        <v>0</v>
      </c>
      <c r="H252" s="172">
        <f ca="1">VLOOKUP($D252,Curves!$A$2:$H$1700,5)*$B252</f>
        <v>0</v>
      </c>
      <c r="I252" s="172">
        <f ca="1">VLOOKUP($D252,Curves!$A$2:$H$1700,4)*$B252</f>
        <v>0</v>
      </c>
      <c r="J252" s="174">
        <f ca="1">VLOOKUP($D252,Curves!$A$2:$H$1700,8)*$B252</f>
        <v>0</v>
      </c>
      <c r="K252" s="172">
        <f t="shared" ca="1" si="389"/>
        <v>12.939921045107825</v>
      </c>
      <c r="L252" s="140">
        <f ca="1">VLOOKUP($D252,Curves!$N$2:$T$2600,2)*$B252</f>
        <v>10.980822646103899</v>
      </c>
      <c r="M252" s="141">
        <f ca="1">VLOOKUP($D252,Curves!$N$2:$T$2600,3)*$B252</f>
        <v>5.4904113230519496</v>
      </c>
      <c r="N252" s="181">
        <f t="shared" ca="1" si="390"/>
        <v>0</v>
      </c>
      <c r="O252" s="182">
        <f t="shared" ca="1" si="391"/>
        <v>0</v>
      </c>
      <c r="P252" s="173">
        <f t="shared" ca="1" si="386"/>
        <v>12.939921045107825</v>
      </c>
      <c r="Q252" s="140">
        <f ca="1">VLOOKUP($D252,Curves!$N$2:$T$2600,4)*$B252</f>
        <v>10.980822646103899</v>
      </c>
      <c r="R252" s="141">
        <f ca="1">VLOOKUP($D252,Curves!$N$2:$T$2600,5)*$B252</f>
        <v>5.4904113230519496</v>
      </c>
      <c r="S252" s="181">
        <f t="shared" ca="1" si="392"/>
        <v>0</v>
      </c>
      <c r="T252" s="182">
        <f t="shared" ca="1" si="393"/>
        <v>0</v>
      </c>
      <c r="U252" s="151">
        <f t="shared" ca="1" si="394"/>
        <v>12.939921045107825</v>
      </c>
      <c r="V252" s="151">
        <f t="shared" ca="1" si="395"/>
        <v>12.939921045107825</v>
      </c>
      <c r="W252" s="151">
        <f t="shared" ca="1" si="396"/>
        <v>12.939921045107825</v>
      </c>
      <c r="X252" s="343">
        <f ca="1">VLOOKUP($D252,[2]CurveFetch!$D$8:$S$13000,16,0)*$B252</f>
        <v>10.980822646103899</v>
      </c>
      <c r="Y252" s="141">
        <f ca="1">VLOOKUP($D252,Curves!$N$2:$T$2600,7)*$B252</f>
        <v>5.4904113230519496</v>
      </c>
      <c r="Z252" s="200">
        <f t="shared" ca="1" si="397"/>
        <v>0</v>
      </c>
      <c r="AA252" s="181">
        <f t="shared" ca="1" si="398"/>
        <v>0</v>
      </c>
      <c r="AB252" s="181">
        <f t="shared" ca="1" si="485"/>
        <v>0</v>
      </c>
      <c r="AC252" s="181">
        <f t="shared" ca="1" si="485"/>
        <v>0</v>
      </c>
      <c r="AD252" s="181">
        <f t="shared" ca="1" si="400"/>
        <v>0</v>
      </c>
      <c r="AE252" s="182">
        <f t="shared" ca="1" si="401"/>
        <v>0</v>
      </c>
      <c r="AF252" s="23">
        <f t="shared" ca="1" si="427"/>
        <v>0</v>
      </c>
      <c r="AG252" s="23">
        <f t="shared" ca="1" si="428"/>
        <v>0</v>
      </c>
      <c r="AH252" s="23">
        <f t="shared" ca="1" si="445"/>
        <v>0</v>
      </c>
      <c r="AI252" s="23">
        <f t="shared" ca="1" si="446"/>
        <v>0</v>
      </c>
      <c r="AJ252" s="23">
        <f t="shared" ca="1" si="457"/>
        <v>0</v>
      </c>
      <c r="AK252" s="23">
        <f t="shared" ca="1" si="458"/>
        <v>0</v>
      </c>
      <c r="AL252" s="23">
        <f t="shared" ca="1" si="467"/>
        <v>0</v>
      </c>
      <c r="AM252" s="23">
        <f t="shared" ca="1" si="468"/>
        <v>0</v>
      </c>
      <c r="AN252" s="23">
        <f t="shared" ca="1" si="475"/>
        <v>0</v>
      </c>
      <c r="AO252" s="23">
        <f t="shared" ca="1" si="476"/>
        <v>0</v>
      </c>
      <c r="AP252" s="23">
        <f t="shared" ca="1" si="469"/>
        <v>0</v>
      </c>
      <c r="AQ252" s="23">
        <f t="shared" ca="1" si="470"/>
        <v>0</v>
      </c>
      <c r="AR252" s="23">
        <f t="shared" ca="1" si="479"/>
        <v>0</v>
      </c>
      <c r="AS252" s="23">
        <f t="shared" ca="1" si="480"/>
        <v>0</v>
      </c>
      <c r="AT252" s="23">
        <f t="shared" ca="1" si="500"/>
        <v>0</v>
      </c>
      <c r="AU252" s="23">
        <f t="shared" ca="1" si="501"/>
        <v>0</v>
      </c>
      <c r="AV252" s="228">
        <f t="shared" ca="1" si="405"/>
        <v>0</v>
      </c>
      <c r="AW252" s="26">
        <f t="shared" ca="1" si="406"/>
        <v>0</v>
      </c>
      <c r="AX252" s="228">
        <f t="shared" ca="1" si="407"/>
        <v>0</v>
      </c>
      <c r="AY252" s="23">
        <f t="shared" ca="1" si="421"/>
        <v>0</v>
      </c>
      <c r="AZ252" s="23">
        <f t="shared" ca="1" si="422"/>
        <v>0</v>
      </c>
      <c r="BA252" s="23">
        <f t="shared" ca="1" si="429"/>
        <v>0</v>
      </c>
      <c r="BB252" s="23">
        <f t="shared" ca="1" si="430"/>
        <v>0</v>
      </c>
      <c r="BC252" s="23">
        <f t="shared" ca="1" si="423"/>
        <v>0</v>
      </c>
      <c r="BD252" s="23">
        <f t="shared" ca="1" si="424"/>
        <v>0</v>
      </c>
      <c r="BE252" s="23">
        <f t="shared" ca="1" si="431"/>
        <v>0</v>
      </c>
      <c r="BF252" s="23">
        <f t="shared" ca="1" si="432"/>
        <v>0</v>
      </c>
      <c r="BG252" s="23">
        <f t="shared" ca="1" si="437"/>
        <v>0</v>
      </c>
      <c r="BH252" s="23">
        <f t="shared" ca="1" si="438"/>
        <v>0</v>
      </c>
      <c r="BI252" s="23">
        <f t="shared" ca="1" si="453"/>
        <v>0</v>
      </c>
      <c r="BJ252" s="23">
        <f t="shared" ca="1" si="454"/>
        <v>0</v>
      </c>
      <c r="BK252" s="23">
        <f t="shared" ca="1" si="455"/>
        <v>0</v>
      </c>
      <c r="BL252" s="23">
        <f t="shared" ca="1" si="456"/>
        <v>0</v>
      </c>
      <c r="BM252" s="23">
        <f t="shared" ca="1" si="459"/>
        <v>0</v>
      </c>
      <c r="BN252" s="23">
        <f t="shared" ca="1" si="460"/>
        <v>0</v>
      </c>
      <c r="BO252" s="23">
        <f t="shared" ca="1" si="477"/>
        <v>0</v>
      </c>
      <c r="BP252" s="23">
        <f t="shared" ca="1" si="478"/>
        <v>0</v>
      </c>
      <c r="BQ252" s="23">
        <f t="shared" ca="1" si="488"/>
        <v>0</v>
      </c>
      <c r="BR252" s="23">
        <f t="shared" ca="1" si="489"/>
        <v>0</v>
      </c>
      <c r="BS252" s="23">
        <f t="shared" ca="1" si="504"/>
        <v>0</v>
      </c>
      <c r="BT252" s="23">
        <f t="shared" ca="1" si="505"/>
        <v>0</v>
      </c>
      <c r="BU252" s="23">
        <f t="shared" ca="1" si="506"/>
        <v>0</v>
      </c>
      <c r="BV252" s="23">
        <f t="shared" ca="1" si="507"/>
        <v>0</v>
      </c>
      <c r="BW252" s="389">
        <f t="shared" ca="1" si="408"/>
        <v>0</v>
      </c>
      <c r="BX252" s="224">
        <f t="shared" ca="1" si="409"/>
        <v>0</v>
      </c>
      <c r="BY252" s="93">
        <f t="shared" ca="1" si="410"/>
        <v>0</v>
      </c>
      <c r="BZ252" s="23">
        <f t="shared" ca="1" si="435"/>
        <v>0</v>
      </c>
      <c r="CA252" s="23">
        <f t="shared" ca="1" si="436"/>
        <v>0</v>
      </c>
      <c r="CB252" s="23">
        <f t="shared" ca="1" si="461"/>
        <v>0</v>
      </c>
      <c r="CC252" s="23">
        <f t="shared" ca="1" si="462"/>
        <v>0</v>
      </c>
      <c r="CD252" s="23">
        <f t="shared" ca="1" si="492"/>
        <v>0</v>
      </c>
      <c r="CE252" s="23">
        <f t="shared" ca="1" si="493"/>
        <v>0</v>
      </c>
      <c r="CF252" s="228">
        <f t="shared" ca="1" si="411"/>
        <v>0</v>
      </c>
      <c r="CG252" s="224">
        <f t="shared" ca="1" si="412"/>
        <v>0</v>
      </c>
      <c r="CH252" s="228">
        <f t="shared" ca="1" si="413"/>
        <v>0</v>
      </c>
      <c r="CI252" s="23">
        <f t="shared" ca="1" si="414"/>
        <v>0</v>
      </c>
      <c r="CJ252" s="23">
        <f t="shared" ca="1" si="415"/>
        <v>0</v>
      </c>
      <c r="CK252" s="23">
        <f t="shared" ca="1" si="419"/>
        <v>0</v>
      </c>
      <c r="CL252" s="23">
        <f t="shared" ca="1" si="420"/>
        <v>0</v>
      </c>
      <c r="CM252" s="23">
        <f t="shared" ca="1" si="425"/>
        <v>0</v>
      </c>
      <c r="CN252" s="23">
        <f t="shared" ca="1" si="426"/>
        <v>0</v>
      </c>
      <c r="CO252" s="23">
        <f t="shared" ca="1" si="433"/>
        <v>0</v>
      </c>
      <c r="CP252" s="23">
        <f t="shared" ca="1" si="434"/>
        <v>0</v>
      </c>
      <c r="CQ252" s="23">
        <f t="shared" ca="1" si="439"/>
        <v>0</v>
      </c>
      <c r="CR252" s="23">
        <f t="shared" ca="1" si="440"/>
        <v>0</v>
      </c>
      <c r="CS252" s="23">
        <f t="shared" ca="1" si="441"/>
        <v>0</v>
      </c>
      <c r="CT252" s="23">
        <f t="shared" ca="1" si="442"/>
        <v>0</v>
      </c>
      <c r="CU252" s="23">
        <f t="shared" ca="1" si="447"/>
        <v>0</v>
      </c>
      <c r="CV252" s="23">
        <f t="shared" ca="1" si="448"/>
        <v>0</v>
      </c>
      <c r="CW252" s="23">
        <f t="shared" ca="1" si="486"/>
        <v>0</v>
      </c>
      <c r="CX252" s="23">
        <f t="shared" ca="1" si="487"/>
        <v>0</v>
      </c>
      <c r="CY252" s="23">
        <f t="shared" ca="1" si="449"/>
        <v>0</v>
      </c>
      <c r="CZ252" s="23">
        <f t="shared" ca="1" si="450"/>
        <v>0</v>
      </c>
      <c r="DA252" s="23">
        <f t="shared" ca="1" si="463"/>
        <v>0</v>
      </c>
      <c r="DB252" s="23">
        <f t="shared" ca="1" si="464"/>
        <v>0</v>
      </c>
      <c r="DC252" s="23"/>
      <c r="DD252" s="23"/>
      <c r="DE252" s="23">
        <f t="shared" ca="1" si="465"/>
        <v>0</v>
      </c>
      <c r="DF252" s="23">
        <f t="shared" ca="1" si="466"/>
        <v>0</v>
      </c>
      <c r="DG252" s="23">
        <f t="shared" ca="1" si="471"/>
        <v>0</v>
      </c>
      <c r="DH252" s="23">
        <f t="shared" ca="1" si="472"/>
        <v>0</v>
      </c>
      <c r="DI252" s="23">
        <f t="shared" ca="1" si="481"/>
        <v>0</v>
      </c>
      <c r="DJ252" s="23">
        <f t="shared" ca="1" si="482"/>
        <v>0</v>
      </c>
      <c r="DK252" s="23">
        <f t="shared" ca="1" si="490"/>
        <v>0</v>
      </c>
      <c r="DL252" s="23">
        <f t="shared" ca="1" si="491"/>
        <v>0</v>
      </c>
      <c r="DM252" s="23">
        <f t="shared" ca="1" si="494"/>
        <v>0</v>
      </c>
      <c r="DN252" s="23">
        <f t="shared" ca="1" si="495"/>
        <v>0</v>
      </c>
      <c r="DO252" s="23">
        <f t="shared" ca="1" si="496"/>
        <v>0</v>
      </c>
      <c r="DP252" s="23">
        <f t="shared" ca="1" si="497"/>
        <v>0</v>
      </c>
      <c r="DQ252" s="23">
        <f t="shared" ca="1" si="510"/>
        <v>0</v>
      </c>
      <c r="DR252" s="23">
        <f t="shared" ca="1" si="511"/>
        <v>0</v>
      </c>
      <c r="DS252" s="228">
        <f t="shared" ca="1" si="416"/>
        <v>0</v>
      </c>
      <c r="DT252" s="93">
        <f t="shared" ca="1" si="417"/>
        <v>0</v>
      </c>
      <c r="DU252" s="228">
        <f t="shared" ca="1" si="418"/>
        <v>0</v>
      </c>
      <c r="DZ252" s="23">
        <f t="shared" ca="1" si="443"/>
        <v>0</v>
      </c>
      <c r="EA252" s="23">
        <f t="shared" ca="1" si="444"/>
        <v>0</v>
      </c>
      <c r="EB252" s="23">
        <f t="shared" ca="1" si="451"/>
        <v>0</v>
      </c>
      <c r="EC252" s="23">
        <f t="shared" ca="1" si="452"/>
        <v>0</v>
      </c>
      <c r="ED252" s="23">
        <f t="shared" ca="1" si="473"/>
        <v>0</v>
      </c>
      <c r="EE252" s="23">
        <f t="shared" ca="1" si="474"/>
        <v>0</v>
      </c>
      <c r="EF252" s="23">
        <f t="shared" ca="1" si="502"/>
        <v>0</v>
      </c>
      <c r="EG252" s="23">
        <f t="shared" ca="1" si="503"/>
        <v>0</v>
      </c>
      <c r="EH252" s="23">
        <f t="shared" ca="1" si="483"/>
        <v>0</v>
      </c>
      <c r="EI252" s="23">
        <f t="shared" ca="1" si="484"/>
        <v>0</v>
      </c>
      <c r="EJ252" s="23">
        <f t="shared" ca="1" si="498"/>
        <v>0</v>
      </c>
      <c r="EK252" s="23">
        <f t="shared" ca="1" si="499"/>
        <v>0</v>
      </c>
      <c r="EL252" s="23">
        <f t="shared" ca="1" si="508"/>
        <v>0</v>
      </c>
      <c r="EM252" s="23">
        <f t="shared" ca="1" si="509"/>
        <v>0</v>
      </c>
      <c r="EN252" s="228">
        <f t="shared" ca="1" si="402"/>
        <v>0</v>
      </c>
      <c r="EO252" s="93">
        <f t="shared" ca="1" si="403"/>
        <v>0</v>
      </c>
      <c r="EP252" s="93">
        <f t="shared" ca="1" si="404"/>
        <v>0</v>
      </c>
    </row>
    <row r="253" spans="1:146" x14ac:dyDescent="0.2">
      <c r="A253" s="172">
        <f ca="1">VLOOKUP($D253,Curves!$A$2:$I$1700,9)</f>
        <v>6.3815451202742998E-2</v>
      </c>
      <c r="B253" s="86">
        <f t="shared" ca="1" si="387"/>
        <v>0.27791269247628608</v>
      </c>
      <c r="C253" s="86">
        <f t="shared" si="388"/>
        <v>30</v>
      </c>
      <c r="D253" s="139">
        <v>44348</v>
      </c>
      <c r="E253" s="173">
        <f ca="1">VLOOKUP($D253,Curves!$A$2:$H$1700,2)*$B253</f>
        <v>1.459041635500502</v>
      </c>
      <c r="F253" s="172">
        <f ca="1">VLOOKUP($D253,Curves!$A$2:$H$1700,3)*$B253</f>
        <v>9.1711188517174413E-2</v>
      </c>
      <c r="G253" s="172">
        <f ca="1">VLOOKUP($D253,Curves!$A$2:$H$1700,7)*$B253</f>
        <v>0</v>
      </c>
      <c r="H253" s="172">
        <f ca="1">VLOOKUP($D253,Curves!$A$2:$H$1700,5)*$B253</f>
        <v>0</v>
      </c>
      <c r="I253" s="172">
        <f ca="1">VLOOKUP($D253,Curves!$A$2:$H$1700,4)*$B253</f>
        <v>0</v>
      </c>
      <c r="J253" s="174">
        <f ca="1">VLOOKUP($D253,Curves!$A$2:$H$1700,8)*$B253</f>
        <v>0</v>
      </c>
      <c r="K253" s="172">
        <f t="shared" ca="1" si="389"/>
        <v>12.942812266253766</v>
      </c>
      <c r="L253" s="140">
        <f ca="1">VLOOKUP($D253,Curves!$N$2:$T$2600,2)*$B253</f>
        <v>17.870869985725854</v>
      </c>
      <c r="M253" s="141">
        <f ca="1">VLOOKUP($D253,Curves!$N$2:$T$2600,3)*$B253</f>
        <v>8.9354349928629269</v>
      </c>
      <c r="N253" s="181">
        <f t="shared" ca="1" si="390"/>
        <v>1</v>
      </c>
      <c r="O253" s="182">
        <f t="shared" ca="1" si="391"/>
        <v>0</v>
      </c>
      <c r="P253" s="173">
        <f t="shared" ca="1" si="386"/>
        <v>12.942812266253766</v>
      </c>
      <c r="Q253" s="140">
        <f ca="1">VLOOKUP($D253,Curves!$N$2:$T$2600,4)*$B253</f>
        <v>17.870869985725854</v>
      </c>
      <c r="R253" s="141">
        <f ca="1">VLOOKUP($D253,Curves!$N$2:$T$2600,5)*$B253</f>
        <v>8.9354349928629269</v>
      </c>
      <c r="S253" s="181">
        <f t="shared" ca="1" si="392"/>
        <v>1</v>
      </c>
      <c r="T253" s="182">
        <f t="shared" ca="1" si="393"/>
        <v>0</v>
      </c>
      <c r="U253" s="151">
        <f t="shared" ca="1" si="394"/>
        <v>12.942812266253766</v>
      </c>
      <c r="V253" s="151">
        <f t="shared" ca="1" si="395"/>
        <v>12.942812266253766</v>
      </c>
      <c r="W253" s="151">
        <f t="shared" ca="1" si="396"/>
        <v>12.942812266253766</v>
      </c>
      <c r="X253" s="343">
        <f ca="1">VLOOKUP($D253,[2]CurveFetch!$D$8:$S$13000,16,0)*$B253</f>
        <v>17.870869985725854</v>
      </c>
      <c r="Y253" s="141">
        <f ca="1">VLOOKUP($D253,Curves!$N$2:$T$2600,7)*$B253</f>
        <v>8.9354349928629269</v>
      </c>
      <c r="Z253" s="200">
        <f t="shared" ca="1" si="397"/>
        <v>1</v>
      </c>
      <c r="AA253" s="181">
        <f t="shared" ca="1" si="398"/>
        <v>0</v>
      </c>
      <c r="AB253" s="181">
        <f t="shared" ca="1" si="485"/>
        <v>1</v>
      </c>
      <c r="AC253" s="181">
        <f t="shared" ca="1" si="485"/>
        <v>1</v>
      </c>
      <c r="AD253" s="181">
        <f t="shared" ca="1" si="400"/>
        <v>1</v>
      </c>
      <c r="AE253" s="182">
        <f t="shared" ca="1" si="401"/>
        <v>0</v>
      </c>
      <c r="AF253" s="23">
        <f t="shared" ca="1" si="427"/>
        <v>5880</v>
      </c>
      <c r="AG253" s="23">
        <f t="shared" ca="1" si="428"/>
        <v>0</v>
      </c>
      <c r="AH253" s="23">
        <f t="shared" ca="1" si="445"/>
        <v>48000</v>
      </c>
      <c r="AI253" s="23">
        <f t="shared" ca="1" si="446"/>
        <v>0</v>
      </c>
      <c r="AJ253" s="23">
        <f t="shared" ca="1" si="457"/>
        <v>54000</v>
      </c>
      <c r="AK253" s="23">
        <f t="shared" ca="1" si="458"/>
        <v>0</v>
      </c>
      <c r="AL253" s="23">
        <f t="shared" ca="1" si="467"/>
        <v>60000</v>
      </c>
      <c r="AM253" s="23">
        <f t="shared" ca="1" si="468"/>
        <v>0</v>
      </c>
      <c r="AN253" s="23">
        <f t="shared" ca="1" si="475"/>
        <v>60000</v>
      </c>
      <c r="AO253" s="23">
        <f t="shared" ca="1" si="476"/>
        <v>0</v>
      </c>
      <c r="AP253" s="23">
        <f t="shared" ca="1" si="469"/>
        <v>86400</v>
      </c>
      <c r="AQ253" s="23">
        <f t="shared" ca="1" si="470"/>
        <v>0</v>
      </c>
      <c r="AR253" s="23">
        <f t="shared" ca="1" si="479"/>
        <v>61200</v>
      </c>
      <c r="AS253" s="23">
        <f t="shared" ca="1" si="480"/>
        <v>0</v>
      </c>
      <c r="AT253" s="23">
        <f t="shared" ca="1" si="500"/>
        <v>132000</v>
      </c>
      <c r="AU253" s="23">
        <f t="shared" ca="1" si="501"/>
        <v>0</v>
      </c>
      <c r="AV253" s="228">
        <f t="shared" ca="1" si="405"/>
        <v>152280</v>
      </c>
      <c r="AW253" s="26">
        <f t="shared" ca="1" si="406"/>
        <v>447480</v>
      </c>
      <c r="AX253" s="228">
        <f t="shared" ca="1" si="407"/>
        <v>507480</v>
      </c>
      <c r="AY253" s="23">
        <f t="shared" ca="1" si="421"/>
        <v>62400</v>
      </c>
      <c r="AZ253" s="23">
        <f t="shared" ca="1" si="422"/>
        <v>0</v>
      </c>
      <c r="BA253" s="23">
        <f t="shared" ca="1" si="429"/>
        <v>60000</v>
      </c>
      <c r="BB253" s="23">
        <f t="shared" ca="1" si="430"/>
        <v>0</v>
      </c>
      <c r="BC253" s="23">
        <f t="shared" ca="1" si="423"/>
        <v>10560</v>
      </c>
      <c r="BD253" s="23">
        <f t="shared" ca="1" si="424"/>
        <v>0</v>
      </c>
      <c r="BE253" s="23">
        <f t="shared" ca="1" si="431"/>
        <v>6120</v>
      </c>
      <c r="BF253" s="23">
        <f t="shared" ca="1" si="432"/>
        <v>0</v>
      </c>
      <c r="BG253" s="23">
        <f t="shared" ca="1" si="437"/>
        <v>20400</v>
      </c>
      <c r="BH253" s="23">
        <f t="shared" ca="1" si="438"/>
        <v>0</v>
      </c>
      <c r="BI253" s="23">
        <f t="shared" ca="1" si="453"/>
        <v>105600</v>
      </c>
      <c r="BJ253" s="23">
        <f t="shared" ca="1" si="454"/>
        <v>0</v>
      </c>
      <c r="BK253" s="23">
        <f t="shared" ca="1" si="455"/>
        <v>127200</v>
      </c>
      <c r="BL253" s="23">
        <f t="shared" ca="1" si="456"/>
        <v>0</v>
      </c>
      <c r="BM253" s="23">
        <f t="shared" ca="1" si="459"/>
        <v>60000</v>
      </c>
      <c r="BN253" s="23">
        <f t="shared" ca="1" si="460"/>
        <v>0</v>
      </c>
      <c r="BO253" s="23">
        <f t="shared" ca="1" si="477"/>
        <v>63600</v>
      </c>
      <c r="BP253" s="23">
        <f t="shared" ca="1" si="478"/>
        <v>0</v>
      </c>
      <c r="BQ253" s="23">
        <f t="shared" ca="1" si="488"/>
        <v>62400</v>
      </c>
      <c r="BR253" s="23">
        <f t="shared" ca="1" si="489"/>
        <v>0</v>
      </c>
      <c r="BS253" s="23">
        <f t="shared" ca="1" si="504"/>
        <v>132000</v>
      </c>
      <c r="BT253" s="23">
        <f t="shared" ca="1" si="505"/>
        <v>0</v>
      </c>
      <c r="BU253" s="23">
        <f t="shared" ca="1" si="506"/>
        <v>120000</v>
      </c>
      <c r="BV253" s="23">
        <f t="shared" ca="1" si="507"/>
        <v>0</v>
      </c>
      <c r="BW253" s="389">
        <f t="shared" ca="1" si="408"/>
        <v>371880</v>
      </c>
      <c r="BX253" s="224">
        <f t="shared" ca="1" si="409"/>
        <v>623880</v>
      </c>
      <c r="BY253" s="93">
        <f t="shared" ca="1" si="410"/>
        <v>830280</v>
      </c>
      <c r="BZ253" s="23">
        <f t="shared" ca="1" si="435"/>
        <v>125760</v>
      </c>
      <c r="CA253" s="23">
        <f t="shared" ca="1" si="436"/>
        <v>0</v>
      </c>
      <c r="CB253" s="23">
        <f t="shared" ca="1" si="461"/>
        <v>115200</v>
      </c>
      <c r="CC253" s="23">
        <f t="shared" ca="1" si="462"/>
        <v>0</v>
      </c>
      <c r="CD253" s="23">
        <f t="shared" ca="1" si="492"/>
        <v>120000</v>
      </c>
      <c r="CE253" s="23">
        <f t="shared" ca="1" si="493"/>
        <v>0</v>
      </c>
      <c r="CF253" s="228">
        <f t="shared" ca="1" si="411"/>
        <v>125760</v>
      </c>
      <c r="CG253" s="224">
        <f t="shared" ca="1" si="412"/>
        <v>240960</v>
      </c>
      <c r="CH253" s="228">
        <f t="shared" ca="1" si="413"/>
        <v>360960</v>
      </c>
      <c r="CI253" s="23">
        <f t="shared" ca="1" si="414"/>
        <v>65400</v>
      </c>
      <c r="CJ253" s="23">
        <f t="shared" ca="1" si="415"/>
        <v>32700</v>
      </c>
      <c r="CK253" s="23">
        <f t="shared" ca="1" si="419"/>
        <v>62400</v>
      </c>
      <c r="CL253" s="23">
        <f t="shared" ca="1" si="420"/>
        <v>31200</v>
      </c>
      <c r="CM253" s="23">
        <f t="shared" ca="1" si="425"/>
        <v>60000</v>
      </c>
      <c r="CN253" s="23">
        <f t="shared" ca="1" si="426"/>
        <v>30000</v>
      </c>
      <c r="CO253" s="23">
        <f t="shared" ca="1" si="433"/>
        <v>8400</v>
      </c>
      <c r="CP253" s="23">
        <f t="shared" ca="1" si="434"/>
        <v>4200</v>
      </c>
      <c r="CQ253" s="23">
        <f t="shared" ca="1" si="439"/>
        <v>27000</v>
      </c>
      <c r="CR253" s="23">
        <f t="shared" ca="1" si="440"/>
        <v>13500</v>
      </c>
      <c r="CS253" s="23">
        <f t="shared" ca="1" si="441"/>
        <v>15600</v>
      </c>
      <c r="CT253" s="23">
        <f t="shared" ca="1" si="442"/>
        <v>7800</v>
      </c>
      <c r="CU253" s="23">
        <f t="shared" ca="1" si="447"/>
        <v>42000</v>
      </c>
      <c r="CV253" s="23">
        <f t="shared" ca="1" si="448"/>
        <v>21000</v>
      </c>
      <c r="CW253" s="23">
        <f t="shared" ca="1" si="486"/>
        <v>63600</v>
      </c>
      <c r="CX253" s="23">
        <f t="shared" ca="1" si="487"/>
        <v>31800</v>
      </c>
      <c r="CY253" s="23">
        <f t="shared" ca="1" si="449"/>
        <v>72000</v>
      </c>
      <c r="CZ253" s="23">
        <f t="shared" ca="1" si="450"/>
        <v>36000</v>
      </c>
      <c r="DA253" s="23">
        <f t="shared" ca="1" si="463"/>
        <v>99000</v>
      </c>
      <c r="DB253" s="23">
        <f t="shared" ca="1" si="464"/>
        <v>49500</v>
      </c>
      <c r="DC253" s="23"/>
      <c r="DD253" s="23"/>
      <c r="DE253" s="23">
        <f t="shared" ca="1" si="465"/>
        <v>240000</v>
      </c>
      <c r="DF253" s="23">
        <f t="shared" ca="1" si="466"/>
        <v>120000</v>
      </c>
      <c r="DG253" s="23">
        <f t="shared" ca="1" si="471"/>
        <v>120000</v>
      </c>
      <c r="DH253" s="23">
        <f t="shared" ca="1" si="472"/>
        <v>60000</v>
      </c>
      <c r="DI253" s="23">
        <f t="shared" ca="1" si="481"/>
        <v>127200</v>
      </c>
      <c r="DJ253" s="23">
        <f t="shared" ca="1" si="482"/>
        <v>63600</v>
      </c>
      <c r="DK253" s="23">
        <f t="shared" ca="1" si="490"/>
        <v>63600</v>
      </c>
      <c r="DL253" s="23">
        <f t="shared" ca="1" si="491"/>
        <v>31800</v>
      </c>
      <c r="DM253" s="23">
        <f t="shared" ca="1" si="494"/>
        <v>150000</v>
      </c>
      <c r="DN253" s="23">
        <f t="shared" ca="1" si="495"/>
        <v>75000</v>
      </c>
      <c r="DO253" s="23">
        <f t="shared" ca="1" si="496"/>
        <v>66000</v>
      </c>
      <c r="DP253" s="23">
        <f t="shared" ca="1" si="497"/>
        <v>33000</v>
      </c>
      <c r="DQ253" s="23">
        <f t="shared" ca="1" si="510"/>
        <v>129600</v>
      </c>
      <c r="DR253" s="23">
        <f t="shared" ca="1" si="511"/>
        <v>64800</v>
      </c>
      <c r="DS253" s="228">
        <f t="shared" ca="1" si="416"/>
        <v>610200</v>
      </c>
      <c r="DT253" s="93">
        <f t="shared" ca="1" si="417"/>
        <v>1450800</v>
      </c>
      <c r="DU253" s="228">
        <f t="shared" ca="1" si="418"/>
        <v>2117700</v>
      </c>
      <c r="DZ253" s="23">
        <f t="shared" ca="1" si="443"/>
        <v>60000</v>
      </c>
      <c r="EA253" s="23">
        <f t="shared" ca="1" si="444"/>
        <v>30000</v>
      </c>
      <c r="EB253" s="23">
        <f t="shared" ca="1" si="451"/>
        <v>26400</v>
      </c>
      <c r="EC253" s="23">
        <f t="shared" ca="1" si="452"/>
        <v>13200</v>
      </c>
      <c r="ED253" s="23">
        <f t="shared" ca="1" si="473"/>
        <v>120000</v>
      </c>
      <c r="EE253" s="23">
        <f t="shared" ca="1" si="474"/>
        <v>60000</v>
      </c>
      <c r="EF253" s="23">
        <f t="shared" ca="1" si="502"/>
        <v>168000</v>
      </c>
      <c r="EG253" s="23">
        <f t="shared" ca="1" si="503"/>
        <v>84000</v>
      </c>
      <c r="EH253" s="23">
        <f t="shared" ca="1" si="483"/>
        <v>60000</v>
      </c>
      <c r="EI253" s="23">
        <f t="shared" ca="1" si="484"/>
        <v>30000</v>
      </c>
      <c r="EJ253" s="23">
        <f t="shared" ca="1" si="498"/>
        <v>60000</v>
      </c>
      <c r="EK253" s="23">
        <f t="shared" ca="1" si="499"/>
        <v>30000</v>
      </c>
      <c r="EL253" s="23">
        <f t="shared" ca="1" si="508"/>
        <v>120000</v>
      </c>
      <c r="EM253" s="23">
        <f t="shared" ca="1" si="509"/>
        <v>60000</v>
      </c>
      <c r="EN253" s="228">
        <f t="shared" ca="1" si="402"/>
        <v>39600</v>
      </c>
      <c r="EO253" s="93">
        <f t="shared" ca="1" si="403"/>
        <v>489600</v>
      </c>
      <c r="EP253" s="93">
        <f t="shared" ca="1" si="404"/>
        <v>921600</v>
      </c>
    </row>
    <row r="254" spans="1:146" x14ac:dyDescent="0.2">
      <c r="A254" s="172">
        <f ca="1">VLOOKUP($D254,Curves!$A$2:$I$1700,9)</f>
        <v>6.3812659634797E-2</v>
      </c>
      <c r="B254" s="86">
        <f t="shared" ca="1" si="387"/>
        <v>0.2764977662585521</v>
      </c>
      <c r="C254" s="86">
        <f t="shared" si="388"/>
        <v>31</v>
      </c>
      <c r="D254" s="139">
        <v>44378</v>
      </c>
      <c r="E254" s="173">
        <f ca="1">VLOOKUP($D254,Curves!$A$2:$H$1700,2)*$B254</f>
        <v>1.4599082058451551</v>
      </c>
      <c r="F254" s="172">
        <f ca="1">VLOOKUP($D254,Curves!$A$2:$H$1700,3)*$B254</f>
        <v>9.1244262865322195E-2</v>
      </c>
      <c r="G254" s="172">
        <f ca="1">VLOOKUP($D254,Curves!$A$2:$H$1700,7)*$B254</f>
        <v>0</v>
      </c>
      <c r="H254" s="172">
        <f ca="1">VLOOKUP($D254,Curves!$A$2:$H$1700,5)*$B254</f>
        <v>0</v>
      </c>
      <c r="I254" s="172">
        <f ca="1">VLOOKUP($D254,Curves!$A$2:$H$1700,4)*$B254</f>
        <v>0</v>
      </c>
      <c r="J254" s="174">
        <f ca="1">VLOOKUP($D254,Curves!$A$2:$H$1700,8)*$B254</f>
        <v>0</v>
      </c>
      <c r="K254" s="172">
        <f t="shared" ca="1" si="389"/>
        <v>12.949311543838663</v>
      </c>
      <c r="L254" s="140">
        <f ca="1">VLOOKUP($D254,Curves!$N$2:$T$2600,2)*$B254</f>
        <v>17.008013547425936</v>
      </c>
      <c r="M254" s="141">
        <f ca="1">VLOOKUP($D254,Curves!$N$2:$T$2600,3)*$B254</f>
        <v>8.5040067737129679</v>
      </c>
      <c r="N254" s="181">
        <f t="shared" ca="1" si="390"/>
        <v>1</v>
      </c>
      <c r="O254" s="182">
        <f t="shared" ca="1" si="391"/>
        <v>0</v>
      </c>
      <c r="P254" s="173">
        <f t="shared" ca="1" si="386"/>
        <v>12.949311543838663</v>
      </c>
      <c r="Q254" s="140">
        <f ca="1">VLOOKUP($D254,Curves!$N$2:$T$2600,4)*$B254</f>
        <v>17.008013547425936</v>
      </c>
      <c r="R254" s="141">
        <f ca="1">VLOOKUP($D254,Curves!$N$2:$T$2600,5)*$B254</f>
        <v>8.5040067737129679</v>
      </c>
      <c r="S254" s="181">
        <f t="shared" ca="1" si="392"/>
        <v>1</v>
      </c>
      <c r="T254" s="182">
        <f t="shared" ca="1" si="393"/>
        <v>0</v>
      </c>
      <c r="U254" s="151">
        <f t="shared" ca="1" si="394"/>
        <v>12.949311543838663</v>
      </c>
      <c r="V254" s="151">
        <f t="shared" ca="1" si="395"/>
        <v>12.949311543838663</v>
      </c>
      <c r="W254" s="151">
        <f t="shared" ca="1" si="396"/>
        <v>12.949311543838663</v>
      </c>
      <c r="X254" s="343">
        <f ca="1">VLOOKUP($D254,[2]CurveFetch!$D$8:$S$13000,16,0)*$B254</f>
        <v>17.008013547425936</v>
      </c>
      <c r="Y254" s="141">
        <f ca="1">VLOOKUP($D254,Curves!$N$2:$T$2600,7)*$B254</f>
        <v>8.5040067737129679</v>
      </c>
      <c r="Z254" s="200">
        <f t="shared" ca="1" si="397"/>
        <v>1</v>
      </c>
      <c r="AA254" s="181">
        <f t="shared" ca="1" si="398"/>
        <v>0</v>
      </c>
      <c r="AB254" s="181">
        <f t="shared" ca="1" si="485"/>
        <v>1</v>
      </c>
      <c r="AC254" s="181">
        <f t="shared" ca="1" si="485"/>
        <v>1</v>
      </c>
      <c r="AD254" s="181">
        <f t="shared" ca="1" si="400"/>
        <v>1</v>
      </c>
      <c r="AE254" s="182">
        <f t="shared" ca="1" si="401"/>
        <v>0</v>
      </c>
      <c r="AF254" s="23">
        <f t="shared" ca="1" si="427"/>
        <v>5880</v>
      </c>
      <c r="AG254" s="23">
        <f t="shared" ca="1" si="428"/>
        <v>0</v>
      </c>
      <c r="AH254" s="23">
        <f t="shared" ca="1" si="445"/>
        <v>48000</v>
      </c>
      <c r="AI254" s="23">
        <f t="shared" ca="1" si="446"/>
        <v>0</v>
      </c>
      <c r="AJ254" s="23">
        <f t="shared" ca="1" si="457"/>
        <v>54000</v>
      </c>
      <c r="AK254" s="23">
        <f t="shared" ca="1" si="458"/>
        <v>0</v>
      </c>
      <c r="AL254" s="23">
        <f t="shared" ca="1" si="467"/>
        <v>60000</v>
      </c>
      <c r="AM254" s="23">
        <f t="shared" ca="1" si="468"/>
        <v>0</v>
      </c>
      <c r="AN254" s="23">
        <f t="shared" ca="1" si="475"/>
        <v>60000</v>
      </c>
      <c r="AO254" s="23">
        <f t="shared" ca="1" si="476"/>
        <v>0</v>
      </c>
      <c r="AP254" s="23">
        <f t="shared" ca="1" si="469"/>
        <v>86400</v>
      </c>
      <c r="AQ254" s="23">
        <f t="shared" ca="1" si="470"/>
        <v>0</v>
      </c>
      <c r="AR254" s="23">
        <f t="shared" ca="1" si="479"/>
        <v>61200</v>
      </c>
      <c r="AS254" s="23">
        <f t="shared" ca="1" si="480"/>
        <v>0</v>
      </c>
      <c r="AT254" s="23">
        <f t="shared" ca="1" si="500"/>
        <v>132000</v>
      </c>
      <c r="AU254" s="23">
        <f t="shared" ca="1" si="501"/>
        <v>0</v>
      </c>
      <c r="AV254" s="228">
        <f t="shared" ca="1" si="405"/>
        <v>152280</v>
      </c>
      <c r="AW254" s="26">
        <f t="shared" ca="1" si="406"/>
        <v>447480</v>
      </c>
      <c r="AX254" s="228">
        <f t="shared" ca="1" si="407"/>
        <v>507480</v>
      </c>
      <c r="AY254" s="23">
        <f t="shared" ca="1" si="421"/>
        <v>62400</v>
      </c>
      <c r="AZ254" s="23">
        <f t="shared" ca="1" si="422"/>
        <v>0</v>
      </c>
      <c r="BA254" s="23">
        <f t="shared" ca="1" si="429"/>
        <v>60000</v>
      </c>
      <c r="BB254" s="23">
        <f t="shared" ca="1" si="430"/>
        <v>0</v>
      </c>
      <c r="BC254" s="23">
        <f t="shared" ca="1" si="423"/>
        <v>10560</v>
      </c>
      <c r="BD254" s="23">
        <f t="shared" ca="1" si="424"/>
        <v>0</v>
      </c>
      <c r="BE254" s="23">
        <f t="shared" ca="1" si="431"/>
        <v>6120</v>
      </c>
      <c r="BF254" s="23">
        <f t="shared" ca="1" si="432"/>
        <v>0</v>
      </c>
      <c r="BG254" s="23">
        <f t="shared" ca="1" si="437"/>
        <v>20400</v>
      </c>
      <c r="BH254" s="23">
        <f t="shared" ca="1" si="438"/>
        <v>0</v>
      </c>
      <c r="BI254" s="23">
        <f t="shared" ca="1" si="453"/>
        <v>105600</v>
      </c>
      <c r="BJ254" s="23">
        <f t="shared" ca="1" si="454"/>
        <v>0</v>
      </c>
      <c r="BK254" s="23">
        <f t="shared" ca="1" si="455"/>
        <v>127200</v>
      </c>
      <c r="BL254" s="23">
        <f t="shared" ca="1" si="456"/>
        <v>0</v>
      </c>
      <c r="BM254" s="23">
        <f t="shared" ca="1" si="459"/>
        <v>60000</v>
      </c>
      <c r="BN254" s="23">
        <f t="shared" ca="1" si="460"/>
        <v>0</v>
      </c>
      <c r="BO254" s="23">
        <f t="shared" ca="1" si="477"/>
        <v>63600</v>
      </c>
      <c r="BP254" s="23">
        <f t="shared" ca="1" si="478"/>
        <v>0</v>
      </c>
      <c r="BQ254" s="23">
        <f t="shared" ca="1" si="488"/>
        <v>62400</v>
      </c>
      <c r="BR254" s="23">
        <f t="shared" ca="1" si="489"/>
        <v>0</v>
      </c>
      <c r="BS254" s="23">
        <f t="shared" ca="1" si="504"/>
        <v>132000</v>
      </c>
      <c r="BT254" s="23">
        <f t="shared" ca="1" si="505"/>
        <v>0</v>
      </c>
      <c r="BU254" s="23">
        <f t="shared" ca="1" si="506"/>
        <v>120000</v>
      </c>
      <c r="BV254" s="23">
        <f t="shared" ca="1" si="507"/>
        <v>0</v>
      </c>
      <c r="BW254" s="389">
        <f t="shared" ca="1" si="408"/>
        <v>371880</v>
      </c>
      <c r="BX254" s="224">
        <f t="shared" ca="1" si="409"/>
        <v>623880</v>
      </c>
      <c r="BY254" s="93">
        <f t="shared" ca="1" si="410"/>
        <v>830280</v>
      </c>
      <c r="BZ254" s="23">
        <f t="shared" ca="1" si="435"/>
        <v>125760</v>
      </c>
      <c r="CA254" s="23">
        <f t="shared" ca="1" si="436"/>
        <v>0</v>
      </c>
      <c r="CB254" s="23">
        <f t="shared" ca="1" si="461"/>
        <v>115200</v>
      </c>
      <c r="CC254" s="23">
        <f t="shared" ca="1" si="462"/>
        <v>0</v>
      </c>
      <c r="CD254" s="23">
        <f t="shared" ca="1" si="492"/>
        <v>120000</v>
      </c>
      <c r="CE254" s="23">
        <f t="shared" ca="1" si="493"/>
        <v>0</v>
      </c>
      <c r="CF254" s="228">
        <f t="shared" ca="1" si="411"/>
        <v>125760</v>
      </c>
      <c r="CG254" s="224">
        <f t="shared" ca="1" si="412"/>
        <v>240960</v>
      </c>
      <c r="CH254" s="228">
        <f t="shared" ca="1" si="413"/>
        <v>360960</v>
      </c>
      <c r="CI254" s="23">
        <f t="shared" ca="1" si="414"/>
        <v>65400</v>
      </c>
      <c r="CJ254" s="23">
        <f t="shared" ca="1" si="415"/>
        <v>32700</v>
      </c>
      <c r="CK254" s="23">
        <f t="shared" ca="1" si="419"/>
        <v>62400</v>
      </c>
      <c r="CL254" s="23">
        <f t="shared" ca="1" si="420"/>
        <v>31200</v>
      </c>
      <c r="CM254" s="23">
        <f t="shared" ca="1" si="425"/>
        <v>60000</v>
      </c>
      <c r="CN254" s="23">
        <f t="shared" ca="1" si="426"/>
        <v>30000</v>
      </c>
      <c r="CO254" s="23">
        <f t="shared" ca="1" si="433"/>
        <v>8400</v>
      </c>
      <c r="CP254" s="23">
        <f t="shared" ca="1" si="434"/>
        <v>4200</v>
      </c>
      <c r="CQ254" s="23">
        <f t="shared" ca="1" si="439"/>
        <v>27000</v>
      </c>
      <c r="CR254" s="23">
        <f t="shared" ca="1" si="440"/>
        <v>13500</v>
      </c>
      <c r="CS254" s="23">
        <f t="shared" ca="1" si="441"/>
        <v>15600</v>
      </c>
      <c r="CT254" s="23">
        <f t="shared" ca="1" si="442"/>
        <v>7800</v>
      </c>
      <c r="CU254" s="23">
        <f t="shared" ca="1" si="447"/>
        <v>42000</v>
      </c>
      <c r="CV254" s="23">
        <f t="shared" ca="1" si="448"/>
        <v>21000</v>
      </c>
      <c r="CW254" s="23">
        <f t="shared" ca="1" si="486"/>
        <v>63600</v>
      </c>
      <c r="CX254" s="23">
        <f t="shared" ca="1" si="487"/>
        <v>31800</v>
      </c>
      <c r="CY254" s="23">
        <f t="shared" ca="1" si="449"/>
        <v>72000</v>
      </c>
      <c r="CZ254" s="23">
        <f t="shared" ca="1" si="450"/>
        <v>36000</v>
      </c>
      <c r="DA254" s="23">
        <f t="shared" ca="1" si="463"/>
        <v>99000</v>
      </c>
      <c r="DB254" s="23">
        <f t="shared" ca="1" si="464"/>
        <v>49500</v>
      </c>
      <c r="DC254" s="23"/>
      <c r="DD254" s="23"/>
      <c r="DE254" s="23">
        <f t="shared" ca="1" si="465"/>
        <v>240000</v>
      </c>
      <c r="DF254" s="23">
        <f t="shared" ca="1" si="466"/>
        <v>120000</v>
      </c>
      <c r="DG254" s="23">
        <f t="shared" ca="1" si="471"/>
        <v>120000</v>
      </c>
      <c r="DH254" s="23">
        <f t="shared" ca="1" si="472"/>
        <v>60000</v>
      </c>
      <c r="DI254" s="23">
        <f t="shared" ca="1" si="481"/>
        <v>127200</v>
      </c>
      <c r="DJ254" s="23">
        <f t="shared" ca="1" si="482"/>
        <v>63600</v>
      </c>
      <c r="DK254" s="23">
        <f t="shared" ca="1" si="490"/>
        <v>63600</v>
      </c>
      <c r="DL254" s="23">
        <f t="shared" ca="1" si="491"/>
        <v>31800</v>
      </c>
      <c r="DM254" s="23">
        <f t="shared" ca="1" si="494"/>
        <v>150000</v>
      </c>
      <c r="DN254" s="23">
        <f t="shared" ca="1" si="495"/>
        <v>75000</v>
      </c>
      <c r="DO254" s="23">
        <f t="shared" ca="1" si="496"/>
        <v>66000</v>
      </c>
      <c r="DP254" s="23">
        <f t="shared" ca="1" si="497"/>
        <v>33000</v>
      </c>
      <c r="DQ254" s="23">
        <f t="shared" ca="1" si="510"/>
        <v>129600</v>
      </c>
      <c r="DR254" s="23">
        <f t="shared" ca="1" si="511"/>
        <v>64800</v>
      </c>
      <c r="DS254" s="228">
        <f t="shared" ca="1" si="416"/>
        <v>610200</v>
      </c>
      <c r="DT254" s="93">
        <f t="shared" ca="1" si="417"/>
        <v>1450800</v>
      </c>
      <c r="DU254" s="228">
        <f t="shared" ca="1" si="418"/>
        <v>2117700</v>
      </c>
      <c r="DZ254" s="23">
        <f t="shared" ca="1" si="443"/>
        <v>60000</v>
      </c>
      <c r="EA254" s="23">
        <f t="shared" ca="1" si="444"/>
        <v>30000</v>
      </c>
      <c r="EB254" s="23">
        <f t="shared" ca="1" si="451"/>
        <v>26400</v>
      </c>
      <c r="EC254" s="23">
        <f t="shared" ca="1" si="452"/>
        <v>13200</v>
      </c>
      <c r="ED254" s="23">
        <f t="shared" ca="1" si="473"/>
        <v>120000</v>
      </c>
      <c r="EE254" s="23">
        <f t="shared" ca="1" si="474"/>
        <v>60000</v>
      </c>
      <c r="EF254" s="23">
        <f t="shared" ca="1" si="502"/>
        <v>168000</v>
      </c>
      <c r="EG254" s="23">
        <f t="shared" ca="1" si="503"/>
        <v>84000</v>
      </c>
      <c r="EH254" s="23">
        <f t="shared" ca="1" si="483"/>
        <v>60000</v>
      </c>
      <c r="EI254" s="23">
        <f t="shared" ca="1" si="484"/>
        <v>30000</v>
      </c>
      <c r="EJ254" s="23">
        <f t="shared" ca="1" si="498"/>
        <v>60000</v>
      </c>
      <c r="EK254" s="23">
        <f t="shared" ca="1" si="499"/>
        <v>30000</v>
      </c>
      <c r="EL254" s="23">
        <f t="shared" ca="1" si="508"/>
        <v>120000</v>
      </c>
      <c r="EM254" s="23">
        <f t="shared" ca="1" si="509"/>
        <v>60000</v>
      </c>
      <c r="EN254" s="228">
        <f t="shared" ca="1" si="402"/>
        <v>39600</v>
      </c>
      <c r="EO254" s="93">
        <f t="shared" ca="1" si="403"/>
        <v>489600</v>
      </c>
      <c r="EP254" s="93">
        <f t="shared" ca="1" si="404"/>
        <v>921600</v>
      </c>
    </row>
    <row r="255" spans="1:146" x14ac:dyDescent="0.2">
      <c r="A255" s="172">
        <f ca="1">VLOOKUP($D255,Curves!$A$2:$I$1700,9)</f>
        <v>6.3809775014587997E-2</v>
      </c>
      <c r="B255" s="86">
        <f t="shared" ca="1" si="387"/>
        <v>0.2750433717832278</v>
      </c>
      <c r="C255" s="86">
        <f t="shared" si="388"/>
        <v>31</v>
      </c>
      <c r="D255" s="139">
        <v>44409</v>
      </c>
      <c r="E255" s="173">
        <f ca="1">VLOOKUP($D255,Curves!$A$2:$H$1700,2)*$B255</f>
        <v>1.4577298704511072</v>
      </c>
      <c r="F255" s="172">
        <f ca="1">VLOOKUP($D255,Curves!$A$2:$H$1700,3)*$B255</f>
        <v>9.0764312688465174E-2</v>
      </c>
      <c r="G255" s="172">
        <f ca="1">VLOOKUP($D255,Curves!$A$2:$H$1700,7)*$B255</f>
        <v>0</v>
      </c>
      <c r="H255" s="172">
        <f ca="1">VLOOKUP($D255,Curves!$A$2:$H$1700,5)*$B255</f>
        <v>0</v>
      </c>
      <c r="I255" s="172">
        <f ca="1">VLOOKUP($D255,Curves!$A$2:$H$1700,4)*$B255</f>
        <v>0</v>
      </c>
      <c r="J255" s="174">
        <f ca="1">VLOOKUP($D255,Curves!$A$2:$H$1700,8)*$B255</f>
        <v>0</v>
      </c>
      <c r="K255" s="172">
        <f t="shared" ca="1" si="389"/>
        <v>12.932974028383304</v>
      </c>
      <c r="L255" s="140">
        <f ca="1">VLOOKUP($D255,Curves!$N$2:$T$2600,2)*$B255</f>
        <v>19.668984115973721</v>
      </c>
      <c r="M255" s="141">
        <f ca="1">VLOOKUP($D255,Curves!$N$2:$T$2600,3)*$B255</f>
        <v>9.8344920579868607</v>
      </c>
      <c r="N255" s="181">
        <f t="shared" ca="1" si="390"/>
        <v>1</v>
      </c>
      <c r="O255" s="182">
        <f t="shared" ca="1" si="391"/>
        <v>0</v>
      </c>
      <c r="P255" s="173">
        <f t="shared" ca="1" si="386"/>
        <v>12.932974028383304</v>
      </c>
      <c r="Q255" s="140">
        <f ca="1">VLOOKUP($D255,Curves!$N$2:$T$2600,4)*$B255</f>
        <v>19.668984115973721</v>
      </c>
      <c r="R255" s="141">
        <f ca="1">VLOOKUP($D255,Curves!$N$2:$T$2600,5)*$B255</f>
        <v>9.8344920579868607</v>
      </c>
      <c r="S255" s="181">
        <f t="shared" ca="1" si="392"/>
        <v>1</v>
      </c>
      <c r="T255" s="182">
        <f t="shared" ca="1" si="393"/>
        <v>0</v>
      </c>
      <c r="U255" s="151">
        <f t="shared" ca="1" si="394"/>
        <v>12.932974028383304</v>
      </c>
      <c r="V255" s="151">
        <f t="shared" ca="1" si="395"/>
        <v>12.932974028383304</v>
      </c>
      <c r="W255" s="151">
        <f t="shared" ca="1" si="396"/>
        <v>12.932974028383304</v>
      </c>
      <c r="X255" s="343">
        <f ca="1">VLOOKUP($D255,[2]CurveFetch!$D$8:$S$13000,16,0)*$B255</f>
        <v>19.668984115973721</v>
      </c>
      <c r="Y255" s="141">
        <f ca="1">VLOOKUP($D255,Curves!$N$2:$T$2600,7)*$B255</f>
        <v>9.8344920579868607</v>
      </c>
      <c r="Z255" s="200">
        <f t="shared" ca="1" si="397"/>
        <v>1</v>
      </c>
      <c r="AA255" s="181">
        <f t="shared" ca="1" si="398"/>
        <v>0</v>
      </c>
      <c r="AB255" s="181">
        <f t="shared" ca="1" si="485"/>
        <v>1</v>
      </c>
      <c r="AC255" s="181">
        <f t="shared" ca="1" si="485"/>
        <v>1</v>
      </c>
      <c r="AD255" s="181">
        <f t="shared" ca="1" si="400"/>
        <v>1</v>
      </c>
      <c r="AE255" s="182">
        <f t="shared" ca="1" si="401"/>
        <v>0</v>
      </c>
      <c r="AF255" s="23">
        <f t="shared" ca="1" si="427"/>
        <v>5880</v>
      </c>
      <c r="AG255" s="23">
        <f t="shared" ca="1" si="428"/>
        <v>0</v>
      </c>
      <c r="AH255" s="23">
        <f t="shared" ca="1" si="445"/>
        <v>48000</v>
      </c>
      <c r="AI255" s="23">
        <f t="shared" ca="1" si="446"/>
        <v>0</v>
      </c>
      <c r="AJ255" s="23">
        <f t="shared" ca="1" si="457"/>
        <v>54000</v>
      </c>
      <c r="AK255" s="23">
        <f t="shared" ca="1" si="458"/>
        <v>0</v>
      </c>
      <c r="AL255" s="23">
        <f t="shared" ca="1" si="467"/>
        <v>60000</v>
      </c>
      <c r="AM255" s="23">
        <f t="shared" ca="1" si="468"/>
        <v>0</v>
      </c>
      <c r="AN255" s="23">
        <f t="shared" ca="1" si="475"/>
        <v>60000</v>
      </c>
      <c r="AO255" s="23">
        <f t="shared" ca="1" si="476"/>
        <v>0</v>
      </c>
      <c r="AP255" s="23">
        <f t="shared" ca="1" si="469"/>
        <v>86400</v>
      </c>
      <c r="AQ255" s="23">
        <f t="shared" ca="1" si="470"/>
        <v>0</v>
      </c>
      <c r="AR255" s="23">
        <f t="shared" ca="1" si="479"/>
        <v>61200</v>
      </c>
      <c r="AS255" s="23">
        <f t="shared" ca="1" si="480"/>
        <v>0</v>
      </c>
      <c r="AT255" s="23">
        <f t="shared" ca="1" si="500"/>
        <v>132000</v>
      </c>
      <c r="AU255" s="23">
        <f t="shared" ca="1" si="501"/>
        <v>0</v>
      </c>
      <c r="AV255" s="228">
        <f t="shared" ca="1" si="405"/>
        <v>152280</v>
      </c>
      <c r="AW255" s="26">
        <f t="shared" ca="1" si="406"/>
        <v>447480</v>
      </c>
      <c r="AX255" s="228">
        <f t="shared" ca="1" si="407"/>
        <v>507480</v>
      </c>
      <c r="AY255" s="23">
        <f t="shared" ca="1" si="421"/>
        <v>62400</v>
      </c>
      <c r="AZ255" s="23">
        <f t="shared" ca="1" si="422"/>
        <v>0</v>
      </c>
      <c r="BA255" s="23">
        <f t="shared" ca="1" si="429"/>
        <v>60000</v>
      </c>
      <c r="BB255" s="23">
        <f t="shared" ca="1" si="430"/>
        <v>0</v>
      </c>
      <c r="BC255" s="23">
        <f t="shared" ca="1" si="423"/>
        <v>10560</v>
      </c>
      <c r="BD255" s="23">
        <f t="shared" ca="1" si="424"/>
        <v>0</v>
      </c>
      <c r="BE255" s="23">
        <f t="shared" ca="1" si="431"/>
        <v>6120</v>
      </c>
      <c r="BF255" s="23">
        <f t="shared" ca="1" si="432"/>
        <v>0</v>
      </c>
      <c r="BG255" s="23">
        <f t="shared" ca="1" si="437"/>
        <v>20400</v>
      </c>
      <c r="BH255" s="23">
        <f t="shared" ca="1" si="438"/>
        <v>0</v>
      </c>
      <c r="BI255" s="23">
        <f t="shared" ca="1" si="453"/>
        <v>105600</v>
      </c>
      <c r="BJ255" s="23">
        <f t="shared" ca="1" si="454"/>
        <v>0</v>
      </c>
      <c r="BK255" s="23">
        <f t="shared" ca="1" si="455"/>
        <v>127200</v>
      </c>
      <c r="BL255" s="23">
        <f t="shared" ca="1" si="456"/>
        <v>0</v>
      </c>
      <c r="BM255" s="23">
        <f t="shared" ca="1" si="459"/>
        <v>60000</v>
      </c>
      <c r="BN255" s="23">
        <f t="shared" ca="1" si="460"/>
        <v>0</v>
      </c>
      <c r="BO255" s="23">
        <f t="shared" ca="1" si="477"/>
        <v>63600</v>
      </c>
      <c r="BP255" s="23">
        <f t="shared" ca="1" si="478"/>
        <v>0</v>
      </c>
      <c r="BQ255" s="23">
        <f t="shared" ca="1" si="488"/>
        <v>62400</v>
      </c>
      <c r="BR255" s="23">
        <f t="shared" ca="1" si="489"/>
        <v>0</v>
      </c>
      <c r="BS255" s="23">
        <f t="shared" ca="1" si="504"/>
        <v>132000</v>
      </c>
      <c r="BT255" s="23">
        <f t="shared" ca="1" si="505"/>
        <v>0</v>
      </c>
      <c r="BU255" s="23">
        <f t="shared" ca="1" si="506"/>
        <v>120000</v>
      </c>
      <c r="BV255" s="23">
        <f t="shared" ca="1" si="507"/>
        <v>0</v>
      </c>
      <c r="BW255" s="389">
        <f t="shared" ca="1" si="408"/>
        <v>371880</v>
      </c>
      <c r="BX255" s="224">
        <f t="shared" ca="1" si="409"/>
        <v>623880</v>
      </c>
      <c r="BY255" s="93">
        <f t="shared" ca="1" si="410"/>
        <v>830280</v>
      </c>
      <c r="BZ255" s="23">
        <f t="shared" ca="1" si="435"/>
        <v>125760</v>
      </c>
      <c r="CA255" s="23">
        <f t="shared" ca="1" si="436"/>
        <v>0</v>
      </c>
      <c r="CB255" s="23">
        <f t="shared" ca="1" si="461"/>
        <v>115200</v>
      </c>
      <c r="CC255" s="23">
        <f t="shared" ca="1" si="462"/>
        <v>0</v>
      </c>
      <c r="CD255" s="23">
        <f t="shared" ca="1" si="492"/>
        <v>120000</v>
      </c>
      <c r="CE255" s="23">
        <f t="shared" ca="1" si="493"/>
        <v>0</v>
      </c>
      <c r="CF255" s="228">
        <f t="shared" ca="1" si="411"/>
        <v>125760</v>
      </c>
      <c r="CG255" s="224">
        <f t="shared" ca="1" si="412"/>
        <v>240960</v>
      </c>
      <c r="CH255" s="228">
        <f t="shared" ca="1" si="413"/>
        <v>360960</v>
      </c>
      <c r="CI255" s="23">
        <f t="shared" ca="1" si="414"/>
        <v>65400</v>
      </c>
      <c r="CJ255" s="23">
        <f t="shared" ca="1" si="415"/>
        <v>32700</v>
      </c>
      <c r="CK255" s="23">
        <f t="shared" ca="1" si="419"/>
        <v>62400</v>
      </c>
      <c r="CL255" s="23">
        <f t="shared" ca="1" si="420"/>
        <v>31200</v>
      </c>
      <c r="CM255" s="23">
        <f t="shared" ca="1" si="425"/>
        <v>60000</v>
      </c>
      <c r="CN255" s="23">
        <f t="shared" ca="1" si="426"/>
        <v>30000</v>
      </c>
      <c r="CO255" s="23">
        <f t="shared" ca="1" si="433"/>
        <v>8400</v>
      </c>
      <c r="CP255" s="23">
        <f t="shared" ca="1" si="434"/>
        <v>4200</v>
      </c>
      <c r="CQ255" s="23">
        <f t="shared" ca="1" si="439"/>
        <v>27000</v>
      </c>
      <c r="CR255" s="23">
        <f t="shared" ca="1" si="440"/>
        <v>13500</v>
      </c>
      <c r="CS255" s="23">
        <f t="shared" ca="1" si="441"/>
        <v>15600</v>
      </c>
      <c r="CT255" s="23">
        <f t="shared" ca="1" si="442"/>
        <v>7800</v>
      </c>
      <c r="CU255" s="23">
        <f t="shared" ca="1" si="447"/>
        <v>42000</v>
      </c>
      <c r="CV255" s="23">
        <f t="shared" ca="1" si="448"/>
        <v>21000</v>
      </c>
      <c r="CW255" s="23">
        <f t="shared" ca="1" si="486"/>
        <v>63600</v>
      </c>
      <c r="CX255" s="23">
        <f t="shared" ca="1" si="487"/>
        <v>31800</v>
      </c>
      <c r="CY255" s="23">
        <f t="shared" ca="1" si="449"/>
        <v>72000</v>
      </c>
      <c r="CZ255" s="23">
        <f t="shared" ca="1" si="450"/>
        <v>36000</v>
      </c>
      <c r="DA255" s="23">
        <f t="shared" ca="1" si="463"/>
        <v>99000</v>
      </c>
      <c r="DB255" s="23">
        <f t="shared" ca="1" si="464"/>
        <v>49500</v>
      </c>
      <c r="DC255" s="23"/>
      <c r="DD255" s="23"/>
      <c r="DE255" s="23">
        <f t="shared" ca="1" si="465"/>
        <v>240000</v>
      </c>
      <c r="DF255" s="23">
        <f t="shared" ca="1" si="466"/>
        <v>120000</v>
      </c>
      <c r="DG255" s="23">
        <f t="shared" ca="1" si="471"/>
        <v>120000</v>
      </c>
      <c r="DH255" s="23">
        <f t="shared" ca="1" si="472"/>
        <v>60000</v>
      </c>
      <c r="DI255" s="23">
        <f t="shared" ca="1" si="481"/>
        <v>127200</v>
      </c>
      <c r="DJ255" s="23">
        <f t="shared" ca="1" si="482"/>
        <v>63600</v>
      </c>
      <c r="DK255" s="23">
        <f t="shared" ca="1" si="490"/>
        <v>63600</v>
      </c>
      <c r="DL255" s="23">
        <f t="shared" ca="1" si="491"/>
        <v>31800</v>
      </c>
      <c r="DM255" s="23">
        <f t="shared" ca="1" si="494"/>
        <v>150000</v>
      </c>
      <c r="DN255" s="23">
        <f t="shared" ca="1" si="495"/>
        <v>75000</v>
      </c>
      <c r="DO255" s="23">
        <f t="shared" ca="1" si="496"/>
        <v>66000</v>
      </c>
      <c r="DP255" s="23">
        <f t="shared" ca="1" si="497"/>
        <v>33000</v>
      </c>
      <c r="DQ255" s="23">
        <f t="shared" ca="1" si="510"/>
        <v>129600</v>
      </c>
      <c r="DR255" s="23">
        <f t="shared" ca="1" si="511"/>
        <v>64800</v>
      </c>
      <c r="DS255" s="228">
        <f t="shared" ca="1" si="416"/>
        <v>610200</v>
      </c>
      <c r="DT255" s="93">
        <f t="shared" ca="1" si="417"/>
        <v>1450800</v>
      </c>
      <c r="DU255" s="228">
        <f t="shared" ca="1" si="418"/>
        <v>2117700</v>
      </c>
      <c r="DZ255" s="23">
        <f t="shared" ca="1" si="443"/>
        <v>60000</v>
      </c>
      <c r="EA255" s="23">
        <f t="shared" ca="1" si="444"/>
        <v>30000</v>
      </c>
      <c r="EB255" s="23">
        <f t="shared" ca="1" si="451"/>
        <v>26400</v>
      </c>
      <c r="EC255" s="23">
        <f t="shared" ca="1" si="452"/>
        <v>13200</v>
      </c>
      <c r="ED255" s="23">
        <f t="shared" ca="1" si="473"/>
        <v>120000</v>
      </c>
      <c r="EE255" s="23">
        <f t="shared" ca="1" si="474"/>
        <v>60000</v>
      </c>
      <c r="EF255" s="23">
        <f t="shared" ca="1" si="502"/>
        <v>168000</v>
      </c>
      <c r="EG255" s="23">
        <f t="shared" ca="1" si="503"/>
        <v>84000</v>
      </c>
      <c r="EH255" s="23">
        <f t="shared" ca="1" si="483"/>
        <v>60000</v>
      </c>
      <c r="EI255" s="23">
        <f t="shared" ca="1" si="484"/>
        <v>30000</v>
      </c>
      <c r="EJ255" s="23">
        <f t="shared" ca="1" si="498"/>
        <v>60000</v>
      </c>
      <c r="EK255" s="23">
        <f t="shared" ca="1" si="499"/>
        <v>30000</v>
      </c>
      <c r="EL255" s="23">
        <f t="shared" ca="1" si="508"/>
        <v>120000</v>
      </c>
      <c r="EM255" s="23">
        <f t="shared" ca="1" si="509"/>
        <v>60000</v>
      </c>
      <c r="EN255" s="228">
        <f t="shared" ca="1" si="402"/>
        <v>39600</v>
      </c>
      <c r="EO255" s="93">
        <f t="shared" ca="1" si="403"/>
        <v>489600</v>
      </c>
      <c r="EP255" s="93">
        <f t="shared" ca="1" si="404"/>
        <v>921600</v>
      </c>
    </row>
    <row r="256" spans="1:146" x14ac:dyDescent="0.2">
      <c r="A256" s="172">
        <f ca="1">VLOOKUP($D256,Curves!$A$2:$I$1700,9)</f>
        <v>6.3806890394381005E-2</v>
      </c>
      <c r="B256" s="86">
        <f t="shared" ca="1" si="387"/>
        <v>0.27359675735602723</v>
      </c>
      <c r="C256" s="86">
        <f t="shared" si="388"/>
        <v>30</v>
      </c>
      <c r="D256" s="139">
        <v>44440</v>
      </c>
      <c r="E256" s="173">
        <f ca="1">VLOOKUP($D256,Curves!$A$2:$H$1700,2)*$B256</f>
        <v>1.4558083458914208</v>
      </c>
      <c r="F256" s="172">
        <f ca="1">VLOOKUP($D256,Curves!$A$2:$H$1700,3)*$B256</f>
        <v>9.028692992748899E-2</v>
      </c>
      <c r="G256" s="172">
        <f ca="1">VLOOKUP($D256,Curves!$A$2:$H$1700,7)*$B256</f>
        <v>0</v>
      </c>
      <c r="H256" s="172">
        <f ca="1">VLOOKUP($D256,Curves!$A$2:$H$1700,5)*$B256</f>
        <v>0</v>
      </c>
      <c r="I256" s="172">
        <f ca="1">VLOOKUP($D256,Curves!$A$2:$H$1700,4)*$B256</f>
        <v>0</v>
      </c>
      <c r="J256" s="174">
        <f ca="1">VLOOKUP($D256,Curves!$A$2:$H$1700,8)*$B256</f>
        <v>0</v>
      </c>
      <c r="K256" s="172">
        <f t="shared" ca="1" si="389"/>
        <v>12.918562594185657</v>
      </c>
      <c r="L256" s="140">
        <f ca="1">VLOOKUP($D256,Curves!$N$2:$T$2600,2)*$B256</f>
        <v>14.093598243950883</v>
      </c>
      <c r="M256" s="141">
        <f ca="1">VLOOKUP($D256,Curves!$N$2:$T$2600,3)*$B256</f>
        <v>7.0467991219754413</v>
      </c>
      <c r="N256" s="181">
        <f t="shared" ca="1" si="390"/>
        <v>1</v>
      </c>
      <c r="O256" s="182">
        <f t="shared" ca="1" si="391"/>
        <v>0</v>
      </c>
      <c r="P256" s="173">
        <f t="shared" ca="1" si="386"/>
        <v>12.918562594185657</v>
      </c>
      <c r="Q256" s="140">
        <f ca="1">VLOOKUP($D256,Curves!$N$2:$T$2600,4)*$B256</f>
        <v>14.093598243950883</v>
      </c>
      <c r="R256" s="141">
        <f ca="1">VLOOKUP($D256,Curves!$N$2:$T$2600,5)*$B256</f>
        <v>7.0467991219754413</v>
      </c>
      <c r="S256" s="181">
        <f t="shared" ca="1" si="392"/>
        <v>1</v>
      </c>
      <c r="T256" s="182">
        <f t="shared" ca="1" si="393"/>
        <v>0</v>
      </c>
      <c r="U256" s="151">
        <f t="shared" ca="1" si="394"/>
        <v>12.918562594185657</v>
      </c>
      <c r="V256" s="151">
        <f t="shared" ca="1" si="395"/>
        <v>12.918562594185657</v>
      </c>
      <c r="W256" s="151">
        <f t="shared" ca="1" si="396"/>
        <v>12.918562594185657</v>
      </c>
      <c r="X256" s="343">
        <f ca="1">VLOOKUP($D256,[2]CurveFetch!$D$8:$S$13000,16,0)*$B256</f>
        <v>14.093598243950883</v>
      </c>
      <c r="Y256" s="141">
        <f ca="1">VLOOKUP($D256,Curves!$N$2:$T$2600,7)*$B256</f>
        <v>7.0467991219754413</v>
      </c>
      <c r="Z256" s="200">
        <f t="shared" ca="1" si="397"/>
        <v>1</v>
      </c>
      <c r="AA256" s="181">
        <f t="shared" ca="1" si="398"/>
        <v>0</v>
      </c>
      <c r="AB256" s="181">
        <f t="shared" ca="1" si="485"/>
        <v>1</v>
      </c>
      <c r="AC256" s="181">
        <f t="shared" ca="1" si="485"/>
        <v>1</v>
      </c>
      <c r="AD256" s="181">
        <f t="shared" ca="1" si="400"/>
        <v>1</v>
      </c>
      <c r="AE256" s="182">
        <f t="shared" ca="1" si="401"/>
        <v>0</v>
      </c>
      <c r="AF256" s="23">
        <f t="shared" ca="1" si="427"/>
        <v>5880</v>
      </c>
      <c r="AG256" s="23">
        <f t="shared" ca="1" si="428"/>
        <v>0</v>
      </c>
      <c r="AH256" s="23">
        <f t="shared" ca="1" si="445"/>
        <v>48000</v>
      </c>
      <c r="AI256" s="23">
        <f t="shared" ca="1" si="446"/>
        <v>0</v>
      </c>
      <c r="AJ256" s="23">
        <f t="shared" ca="1" si="457"/>
        <v>54000</v>
      </c>
      <c r="AK256" s="23">
        <f t="shared" ca="1" si="458"/>
        <v>0</v>
      </c>
      <c r="AL256" s="23">
        <f t="shared" ca="1" si="467"/>
        <v>60000</v>
      </c>
      <c r="AM256" s="23">
        <f t="shared" ca="1" si="468"/>
        <v>0</v>
      </c>
      <c r="AN256" s="23">
        <f t="shared" ca="1" si="475"/>
        <v>60000</v>
      </c>
      <c r="AO256" s="23">
        <f t="shared" ca="1" si="476"/>
        <v>0</v>
      </c>
      <c r="AP256" s="23">
        <f t="shared" ca="1" si="469"/>
        <v>86400</v>
      </c>
      <c r="AQ256" s="23">
        <f t="shared" ca="1" si="470"/>
        <v>0</v>
      </c>
      <c r="AR256" s="23">
        <f t="shared" ca="1" si="479"/>
        <v>61200</v>
      </c>
      <c r="AS256" s="23">
        <f t="shared" ca="1" si="480"/>
        <v>0</v>
      </c>
      <c r="AT256" s="23">
        <f t="shared" ca="1" si="500"/>
        <v>132000</v>
      </c>
      <c r="AU256" s="23">
        <f t="shared" ca="1" si="501"/>
        <v>0</v>
      </c>
      <c r="AV256" s="228">
        <f t="shared" ca="1" si="405"/>
        <v>152280</v>
      </c>
      <c r="AW256" s="26">
        <f t="shared" ca="1" si="406"/>
        <v>447480</v>
      </c>
      <c r="AX256" s="228">
        <f t="shared" ca="1" si="407"/>
        <v>507480</v>
      </c>
      <c r="AY256" s="23">
        <f t="shared" ca="1" si="421"/>
        <v>62400</v>
      </c>
      <c r="AZ256" s="23">
        <f t="shared" ca="1" si="422"/>
        <v>0</v>
      </c>
      <c r="BA256" s="23">
        <f t="shared" ca="1" si="429"/>
        <v>60000</v>
      </c>
      <c r="BB256" s="23">
        <f t="shared" ca="1" si="430"/>
        <v>0</v>
      </c>
      <c r="BC256" s="23">
        <f t="shared" ca="1" si="423"/>
        <v>10560</v>
      </c>
      <c r="BD256" s="23">
        <f t="shared" ca="1" si="424"/>
        <v>0</v>
      </c>
      <c r="BE256" s="23">
        <f t="shared" ca="1" si="431"/>
        <v>6120</v>
      </c>
      <c r="BF256" s="23">
        <f t="shared" ca="1" si="432"/>
        <v>0</v>
      </c>
      <c r="BG256" s="23">
        <f t="shared" ca="1" si="437"/>
        <v>20400</v>
      </c>
      <c r="BH256" s="23">
        <f t="shared" ca="1" si="438"/>
        <v>0</v>
      </c>
      <c r="BI256" s="23">
        <f t="shared" ca="1" si="453"/>
        <v>105600</v>
      </c>
      <c r="BJ256" s="23">
        <f t="shared" ca="1" si="454"/>
        <v>0</v>
      </c>
      <c r="BK256" s="23">
        <f t="shared" ca="1" si="455"/>
        <v>127200</v>
      </c>
      <c r="BL256" s="23">
        <f t="shared" ca="1" si="456"/>
        <v>0</v>
      </c>
      <c r="BM256" s="23">
        <f t="shared" ca="1" si="459"/>
        <v>60000</v>
      </c>
      <c r="BN256" s="23">
        <f t="shared" ca="1" si="460"/>
        <v>0</v>
      </c>
      <c r="BO256" s="23">
        <f t="shared" ca="1" si="477"/>
        <v>63600</v>
      </c>
      <c r="BP256" s="23">
        <f t="shared" ca="1" si="478"/>
        <v>0</v>
      </c>
      <c r="BQ256" s="23">
        <f t="shared" ca="1" si="488"/>
        <v>62400</v>
      </c>
      <c r="BR256" s="23">
        <f t="shared" ca="1" si="489"/>
        <v>0</v>
      </c>
      <c r="BS256" s="23">
        <f t="shared" ca="1" si="504"/>
        <v>132000</v>
      </c>
      <c r="BT256" s="23">
        <f t="shared" ca="1" si="505"/>
        <v>0</v>
      </c>
      <c r="BU256" s="23">
        <f t="shared" ca="1" si="506"/>
        <v>120000</v>
      </c>
      <c r="BV256" s="23">
        <f t="shared" ca="1" si="507"/>
        <v>0</v>
      </c>
      <c r="BW256" s="389">
        <f t="shared" ca="1" si="408"/>
        <v>371880</v>
      </c>
      <c r="BX256" s="224">
        <f t="shared" ca="1" si="409"/>
        <v>623880</v>
      </c>
      <c r="BY256" s="93">
        <f t="shared" ca="1" si="410"/>
        <v>830280</v>
      </c>
      <c r="BZ256" s="23">
        <f t="shared" ca="1" si="435"/>
        <v>125760</v>
      </c>
      <c r="CA256" s="23">
        <f t="shared" ca="1" si="436"/>
        <v>0</v>
      </c>
      <c r="CB256" s="23">
        <f t="shared" ca="1" si="461"/>
        <v>115200</v>
      </c>
      <c r="CC256" s="23">
        <f t="shared" ca="1" si="462"/>
        <v>0</v>
      </c>
      <c r="CD256" s="23">
        <f t="shared" ca="1" si="492"/>
        <v>120000</v>
      </c>
      <c r="CE256" s="23">
        <f t="shared" ca="1" si="493"/>
        <v>0</v>
      </c>
      <c r="CF256" s="228">
        <f t="shared" ca="1" si="411"/>
        <v>125760</v>
      </c>
      <c r="CG256" s="224">
        <f t="shared" ca="1" si="412"/>
        <v>240960</v>
      </c>
      <c r="CH256" s="228">
        <f t="shared" ca="1" si="413"/>
        <v>360960</v>
      </c>
      <c r="CI256" s="23">
        <f t="shared" ca="1" si="414"/>
        <v>65400</v>
      </c>
      <c r="CJ256" s="23">
        <f t="shared" ca="1" si="415"/>
        <v>32700</v>
      </c>
      <c r="CK256" s="23">
        <f t="shared" ca="1" si="419"/>
        <v>62400</v>
      </c>
      <c r="CL256" s="23">
        <f t="shared" ca="1" si="420"/>
        <v>31200</v>
      </c>
      <c r="CM256" s="23">
        <f t="shared" ca="1" si="425"/>
        <v>60000</v>
      </c>
      <c r="CN256" s="23">
        <f t="shared" ca="1" si="426"/>
        <v>30000</v>
      </c>
      <c r="CO256" s="23">
        <f t="shared" ca="1" si="433"/>
        <v>8400</v>
      </c>
      <c r="CP256" s="23">
        <f t="shared" ca="1" si="434"/>
        <v>4200</v>
      </c>
      <c r="CQ256" s="23">
        <f t="shared" ca="1" si="439"/>
        <v>27000</v>
      </c>
      <c r="CR256" s="23">
        <f t="shared" ca="1" si="440"/>
        <v>13500</v>
      </c>
      <c r="CS256" s="23">
        <f t="shared" ca="1" si="441"/>
        <v>15600</v>
      </c>
      <c r="CT256" s="23">
        <f t="shared" ca="1" si="442"/>
        <v>7800</v>
      </c>
      <c r="CU256" s="23">
        <f t="shared" ca="1" si="447"/>
        <v>42000</v>
      </c>
      <c r="CV256" s="23">
        <f t="shared" ca="1" si="448"/>
        <v>21000</v>
      </c>
      <c r="CW256" s="23">
        <f t="shared" ca="1" si="486"/>
        <v>63600</v>
      </c>
      <c r="CX256" s="23">
        <f t="shared" ca="1" si="487"/>
        <v>31800</v>
      </c>
      <c r="CY256" s="23">
        <f t="shared" ca="1" si="449"/>
        <v>72000</v>
      </c>
      <c r="CZ256" s="23">
        <f t="shared" ca="1" si="450"/>
        <v>36000</v>
      </c>
      <c r="DA256" s="23">
        <f t="shared" ca="1" si="463"/>
        <v>99000</v>
      </c>
      <c r="DB256" s="23">
        <f t="shared" ca="1" si="464"/>
        <v>49500</v>
      </c>
      <c r="DC256" s="23"/>
      <c r="DD256" s="23"/>
      <c r="DE256" s="23">
        <f t="shared" ca="1" si="465"/>
        <v>240000</v>
      </c>
      <c r="DF256" s="23">
        <f t="shared" ca="1" si="466"/>
        <v>120000</v>
      </c>
      <c r="DG256" s="23">
        <f t="shared" ca="1" si="471"/>
        <v>120000</v>
      </c>
      <c r="DH256" s="23">
        <f t="shared" ca="1" si="472"/>
        <v>60000</v>
      </c>
      <c r="DI256" s="23">
        <f t="shared" ca="1" si="481"/>
        <v>127200</v>
      </c>
      <c r="DJ256" s="23">
        <f t="shared" ca="1" si="482"/>
        <v>63600</v>
      </c>
      <c r="DK256" s="23">
        <f t="shared" ca="1" si="490"/>
        <v>63600</v>
      </c>
      <c r="DL256" s="23">
        <f t="shared" ca="1" si="491"/>
        <v>31800</v>
      </c>
      <c r="DM256" s="23">
        <f t="shared" ca="1" si="494"/>
        <v>150000</v>
      </c>
      <c r="DN256" s="23">
        <f t="shared" ca="1" si="495"/>
        <v>75000</v>
      </c>
      <c r="DO256" s="23">
        <f t="shared" ca="1" si="496"/>
        <v>66000</v>
      </c>
      <c r="DP256" s="23">
        <f t="shared" ca="1" si="497"/>
        <v>33000</v>
      </c>
      <c r="DQ256" s="23">
        <f t="shared" ca="1" si="510"/>
        <v>129600</v>
      </c>
      <c r="DR256" s="23">
        <f t="shared" ca="1" si="511"/>
        <v>64800</v>
      </c>
      <c r="DS256" s="228">
        <f t="shared" ca="1" si="416"/>
        <v>610200</v>
      </c>
      <c r="DT256" s="93">
        <f t="shared" ca="1" si="417"/>
        <v>1450800</v>
      </c>
      <c r="DU256" s="228">
        <f t="shared" ca="1" si="418"/>
        <v>2117700</v>
      </c>
      <c r="DZ256" s="23">
        <f t="shared" ca="1" si="443"/>
        <v>60000</v>
      </c>
      <c r="EA256" s="23">
        <f t="shared" ca="1" si="444"/>
        <v>30000</v>
      </c>
      <c r="EB256" s="23">
        <f t="shared" ca="1" si="451"/>
        <v>26400</v>
      </c>
      <c r="EC256" s="23">
        <f t="shared" ca="1" si="452"/>
        <v>13200</v>
      </c>
      <c r="ED256" s="23">
        <f t="shared" ca="1" si="473"/>
        <v>120000</v>
      </c>
      <c r="EE256" s="23">
        <f t="shared" ca="1" si="474"/>
        <v>60000</v>
      </c>
      <c r="EF256" s="23">
        <f t="shared" ca="1" si="502"/>
        <v>168000</v>
      </c>
      <c r="EG256" s="23">
        <f t="shared" ca="1" si="503"/>
        <v>84000</v>
      </c>
      <c r="EH256" s="23">
        <f t="shared" ca="1" si="483"/>
        <v>60000</v>
      </c>
      <c r="EI256" s="23">
        <f t="shared" ca="1" si="484"/>
        <v>30000</v>
      </c>
      <c r="EJ256" s="23">
        <f t="shared" ca="1" si="498"/>
        <v>60000</v>
      </c>
      <c r="EK256" s="23">
        <f t="shared" ca="1" si="499"/>
        <v>30000</v>
      </c>
      <c r="EL256" s="23">
        <f t="shared" ca="1" si="508"/>
        <v>120000</v>
      </c>
      <c r="EM256" s="23">
        <f t="shared" ca="1" si="509"/>
        <v>60000</v>
      </c>
      <c r="EN256" s="228">
        <f t="shared" ca="1" si="402"/>
        <v>39600</v>
      </c>
      <c r="EO256" s="93">
        <f t="shared" ca="1" si="403"/>
        <v>489600</v>
      </c>
      <c r="EP256" s="93">
        <f t="shared" ca="1" si="404"/>
        <v>921600</v>
      </c>
    </row>
    <row r="257" spans="1:146" x14ac:dyDescent="0.2">
      <c r="A257" s="172">
        <f ca="1">VLOOKUP($D257,Curves!$A$2:$I$1700,9)</f>
        <v>6.3804098826442002E-2</v>
      </c>
      <c r="B257" s="86">
        <f t="shared" ca="1" si="387"/>
        <v>0.27220417571876759</v>
      </c>
      <c r="C257" s="86">
        <f t="shared" si="388"/>
        <v>31</v>
      </c>
      <c r="D257" s="139">
        <v>44470</v>
      </c>
      <c r="E257" s="173">
        <f ca="1">VLOOKUP($D257,Curves!$A$2:$H$1700,2)*$B257</f>
        <v>1.4565645442711255</v>
      </c>
      <c r="F257" s="172">
        <f ca="1">VLOOKUP($D257,Curves!$A$2:$H$1700,3)*$B257</f>
        <v>8.9827377987193313E-2</v>
      </c>
      <c r="G257" s="172">
        <f ca="1">VLOOKUP($D257,Curves!$A$2:$H$1700,7)*$B257</f>
        <v>0</v>
      </c>
      <c r="H257" s="172">
        <f ca="1">VLOOKUP($D257,Curves!$A$2:$H$1700,5)*$B257</f>
        <v>0</v>
      </c>
      <c r="I257" s="172">
        <f ca="1">VLOOKUP($D257,Curves!$A$2:$H$1700,4)*$B257</f>
        <v>0</v>
      </c>
      <c r="J257" s="174">
        <f ca="1">VLOOKUP($D257,Curves!$A$2:$H$1700,8)*$B257</f>
        <v>0</v>
      </c>
      <c r="K257" s="172">
        <f t="shared" ca="1" si="389"/>
        <v>12.924234082033442</v>
      </c>
      <c r="L257" s="140">
        <f ca="1">VLOOKUP($D257,Curves!$N$2:$T$2600,2)*$B257</f>
        <v>18.797821525951509</v>
      </c>
      <c r="M257" s="141">
        <f ca="1">VLOOKUP($D257,Curves!$N$2:$T$2600,3)*$B257</f>
        <v>9.3989107629757545</v>
      </c>
      <c r="N257" s="181">
        <f t="shared" ca="1" si="390"/>
        <v>1</v>
      </c>
      <c r="O257" s="182">
        <f t="shared" ca="1" si="391"/>
        <v>0</v>
      </c>
      <c r="P257" s="173">
        <f t="shared" ca="1" si="386"/>
        <v>12.924234082033442</v>
      </c>
      <c r="Q257" s="140">
        <f ca="1">VLOOKUP($D257,Curves!$N$2:$T$2600,4)*$B257</f>
        <v>18.797821525951509</v>
      </c>
      <c r="R257" s="141">
        <f ca="1">VLOOKUP($D257,Curves!$N$2:$T$2600,5)*$B257</f>
        <v>9.3989107629757545</v>
      </c>
      <c r="S257" s="181">
        <f t="shared" ca="1" si="392"/>
        <v>1</v>
      </c>
      <c r="T257" s="182">
        <f t="shared" ca="1" si="393"/>
        <v>0</v>
      </c>
      <c r="U257" s="151">
        <f t="shared" ca="1" si="394"/>
        <v>12.924234082033442</v>
      </c>
      <c r="V257" s="151">
        <f t="shared" ca="1" si="395"/>
        <v>12.924234082033442</v>
      </c>
      <c r="W257" s="151">
        <f t="shared" ca="1" si="396"/>
        <v>12.924234082033442</v>
      </c>
      <c r="X257" s="343">
        <f ca="1">VLOOKUP($D257,[2]CurveFetch!$D$8:$S$13000,16,0)*$B257</f>
        <v>18.797821525951509</v>
      </c>
      <c r="Y257" s="141">
        <f ca="1">VLOOKUP($D257,Curves!$N$2:$T$2600,7)*$B257</f>
        <v>9.3989107629757545</v>
      </c>
      <c r="Z257" s="200">
        <f t="shared" ca="1" si="397"/>
        <v>1</v>
      </c>
      <c r="AA257" s="181">
        <f t="shared" ca="1" si="398"/>
        <v>0</v>
      </c>
      <c r="AB257" s="181">
        <f t="shared" ca="1" si="485"/>
        <v>1</v>
      </c>
      <c r="AC257" s="181">
        <f t="shared" ca="1" si="485"/>
        <v>1</v>
      </c>
      <c r="AD257" s="181">
        <f t="shared" ca="1" si="400"/>
        <v>1</v>
      </c>
      <c r="AE257" s="182">
        <f t="shared" ca="1" si="401"/>
        <v>0</v>
      </c>
      <c r="AF257" s="23">
        <f t="shared" ca="1" si="427"/>
        <v>5880</v>
      </c>
      <c r="AG257" s="23">
        <f t="shared" ca="1" si="428"/>
        <v>0</v>
      </c>
      <c r="AH257" s="23">
        <f t="shared" ca="1" si="445"/>
        <v>48000</v>
      </c>
      <c r="AI257" s="23">
        <f t="shared" ca="1" si="446"/>
        <v>0</v>
      </c>
      <c r="AJ257" s="23">
        <f t="shared" ca="1" si="457"/>
        <v>54000</v>
      </c>
      <c r="AK257" s="23">
        <f t="shared" ca="1" si="458"/>
        <v>0</v>
      </c>
      <c r="AL257" s="23">
        <f t="shared" ca="1" si="467"/>
        <v>60000</v>
      </c>
      <c r="AM257" s="23">
        <f t="shared" ca="1" si="468"/>
        <v>0</v>
      </c>
      <c r="AN257" s="23">
        <f t="shared" ca="1" si="475"/>
        <v>60000</v>
      </c>
      <c r="AO257" s="23">
        <f t="shared" ca="1" si="476"/>
        <v>0</v>
      </c>
      <c r="AP257" s="23">
        <f t="shared" ca="1" si="469"/>
        <v>86400</v>
      </c>
      <c r="AQ257" s="23">
        <f t="shared" ca="1" si="470"/>
        <v>0</v>
      </c>
      <c r="AR257" s="23">
        <f t="shared" ca="1" si="479"/>
        <v>61200</v>
      </c>
      <c r="AS257" s="23">
        <f t="shared" ca="1" si="480"/>
        <v>0</v>
      </c>
      <c r="AT257" s="23">
        <f t="shared" ca="1" si="500"/>
        <v>132000</v>
      </c>
      <c r="AU257" s="23">
        <f t="shared" ca="1" si="501"/>
        <v>0</v>
      </c>
      <c r="AV257" s="228">
        <f t="shared" ca="1" si="405"/>
        <v>152280</v>
      </c>
      <c r="AW257" s="26">
        <f t="shared" ca="1" si="406"/>
        <v>447480</v>
      </c>
      <c r="AX257" s="228">
        <f t="shared" ca="1" si="407"/>
        <v>507480</v>
      </c>
      <c r="AY257" s="23">
        <f t="shared" ca="1" si="421"/>
        <v>62400</v>
      </c>
      <c r="AZ257" s="23">
        <f t="shared" ca="1" si="422"/>
        <v>0</v>
      </c>
      <c r="BA257" s="23">
        <f t="shared" ca="1" si="429"/>
        <v>60000</v>
      </c>
      <c r="BB257" s="23">
        <f t="shared" ca="1" si="430"/>
        <v>0</v>
      </c>
      <c r="BC257" s="23">
        <f t="shared" ca="1" si="423"/>
        <v>10560</v>
      </c>
      <c r="BD257" s="23">
        <f t="shared" ca="1" si="424"/>
        <v>0</v>
      </c>
      <c r="BE257" s="23">
        <f t="shared" ca="1" si="431"/>
        <v>6120</v>
      </c>
      <c r="BF257" s="23">
        <f t="shared" ca="1" si="432"/>
        <v>0</v>
      </c>
      <c r="BG257" s="23">
        <f t="shared" ca="1" si="437"/>
        <v>20400</v>
      </c>
      <c r="BH257" s="23">
        <f t="shared" ca="1" si="438"/>
        <v>0</v>
      </c>
      <c r="BI257" s="23">
        <f t="shared" ca="1" si="453"/>
        <v>105600</v>
      </c>
      <c r="BJ257" s="23">
        <f t="shared" ca="1" si="454"/>
        <v>0</v>
      </c>
      <c r="BK257" s="23">
        <f t="shared" ca="1" si="455"/>
        <v>127200</v>
      </c>
      <c r="BL257" s="23">
        <f t="shared" ca="1" si="456"/>
        <v>0</v>
      </c>
      <c r="BM257" s="23">
        <f t="shared" ca="1" si="459"/>
        <v>60000</v>
      </c>
      <c r="BN257" s="23">
        <f t="shared" ca="1" si="460"/>
        <v>0</v>
      </c>
      <c r="BO257" s="23">
        <f t="shared" ca="1" si="477"/>
        <v>63600</v>
      </c>
      <c r="BP257" s="23">
        <f t="shared" ca="1" si="478"/>
        <v>0</v>
      </c>
      <c r="BQ257" s="23">
        <f t="shared" ca="1" si="488"/>
        <v>62400</v>
      </c>
      <c r="BR257" s="23">
        <f t="shared" ca="1" si="489"/>
        <v>0</v>
      </c>
      <c r="BS257" s="23">
        <f t="shared" ca="1" si="504"/>
        <v>132000</v>
      </c>
      <c r="BT257" s="23">
        <f t="shared" ca="1" si="505"/>
        <v>0</v>
      </c>
      <c r="BU257" s="23">
        <f t="shared" ca="1" si="506"/>
        <v>120000</v>
      </c>
      <c r="BV257" s="23">
        <f t="shared" ca="1" si="507"/>
        <v>0</v>
      </c>
      <c r="BW257" s="389">
        <f t="shared" ca="1" si="408"/>
        <v>371880</v>
      </c>
      <c r="BX257" s="224">
        <f t="shared" ca="1" si="409"/>
        <v>623880</v>
      </c>
      <c r="BY257" s="93">
        <f t="shared" ca="1" si="410"/>
        <v>830280</v>
      </c>
      <c r="BZ257" s="23">
        <f t="shared" ca="1" si="435"/>
        <v>125760</v>
      </c>
      <c r="CA257" s="23">
        <f t="shared" ca="1" si="436"/>
        <v>0</v>
      </c>
      <c r="CB257" s="23">
        <f t="shared" ca="1" si="461"/>
        <v>115200</v>
      </c>
      <c r="CC257" s="23">
        <f t="shared" ca="1" si="462"/>
        <v>0</v>
      </c>
      <c r="CD257" s="23">
        <f t="shared" ca="1" si="492"/>
        <v>120000</v>
      </c>
      <c r="CE257" s="23">
        <f t="shared" ca="1" si="493"/>
        <v>0</v>
      </c>
      <c r="CF257" s="228">
        <f t="shared" ca="1" si="411"/>
        <v>125760</v>
      </c>
      <c r="CG257" s="224">
        <f t="shared" ca="1" si="412"/>
        <v>240960</v>
      </c>
      <c r="CH257" s="228">
        <f t="shared" ca="1" si="413"/>
        <v>360960</v>
      </c>
      <c r="CI257" s="23">
        <f t="shared" ca="1" si="414"/>
        <v>65400</v>
      </c>
      <c r="CJ257" s="23">
        <f t="shared" ca="1" si="415"/>
        <v>32700</v>
      </c>
      <c r="CK257" s="23">
        <f t="shared" ca="1" si="419"/>
        <v>62400</v>
      </c>
      <c r="CL257" s="23">
        <f t="shared" ca="1" si="420"/>
        <v>31200</v>
      </c>
      <c r="CM257" s="23">
        <f t="shared" ca="1" si="425"/>
        <v>60000</v>
      </c>
      <c r="CN257" s="23">
        <f t="shared" ca="1" si="426"/>
        <v>30000</v>
      </c>
      <c r="CO257" s="23">
        <f t="shared" ca="1" si="433"/>
        <v>8400</v>
      </c>
      <c r="CP257" s="23">
        <f t="shared" ca="1" si="434"/>
        <v>4200</v>
      </c>
      <c r="CQ257" s="23">
        <f t="shared" ca="1" si="439"/>
        <v>27000</v>
      </c>
      <c r="CR257" s="23">
        <f t="shared" ca="1" si="440"/>
        <v>13500</v>
      </c>
      <c r="CS257" s="23">
        <f t="shared" ca="1" si="441"/>
        <v>15600</v>
      </c>
      <c r="CT257" s="23">
        <f t="shared" ca="1" si="442"/>
        <v>7800</v>
      </c>
      <c r="CU257" s="23">
        <f t="shared" ca="1" si="447"/>
        <v>42000</v>
      </c>
      <c r="CV257" s="23">
        <f t="shared" ca="1" si="448"/>
        <v>21000</v>
      </c>
      <c r="CW257" s="23">
        <f t="shared" ca="1" si="486"/>
        <v>63600</v>
      </c>
      <c r="CX257" s="23">
        <f t="shared" ca="1" si="487"/>
        <v>31800</v>
      </c>
      <c r="CY257" s="23">
        <f t="shared" ca="1" si="449"/>
        <v>72000</v>
      </c>
      <c r="CZ257" s="23">
        <f t="shared" ca="1" si="450"/>
        <v>36000</v>
      </c>
      <c r="DA257" s="23">
        <f t="shared" ca="1" si="463"/>
        <v>99000</v>
      </c>
      <c r="DB257" s="23">
        <f t="shared" ca="1" si="464"/>
        <v>49500</v>
      </c>
      <c r="DC257" s="23"/>
      <c r="DD257" s="23"/>
      <c r="DE257" s="23">
        <f t="shared" ca="1" si="465"/>
        <v>240000</v>
      </c>
      <c r="DF257" s="23">
        <f t="shared" ca="1" si="466"/>
        <v>120000</v>
      </c>
      <c r="DG257" s="23">
        <f t="shared" ca="1" si="471"/>
        <v>120000</v>
      </c>
      <c r="DH257" s="23">
        <f t="shared" ca="1" si="472"/>
        <v>60000</v>
      </c>
      <c r="DI257" s="23">
        <f t="shared" ca="1" si="481"/>
        <v>127200</v>
      </c>
      <c r="DJ257" s="23">
        <f t="shared" ca="1" si="482"/>
        <v>63600</v>
      </c>
      <c r="DK257" s="23">
        <f t="shared" ca="1" si="490"/>
        <v>63600</v>
      </c>
      <c r="DL257" s="23">
        <f t="shared" ca="1" si="491"/>
        <v>31800</v>
      </c>
      <c r="DM257" s="23">
        <f t="shared" ca="1" si="494"/>
        <v>150000</v>
      </c>
      <c r="DN257" s="23">
        <f t="shared" ca="1" si="495"/>
        <v>75000</v>
      </c>
      <c r="DO257" s="23">
        <f t="shared" ca="1" si="496"/>
        <v>66000</v>
      </c>
      <c r="DP257" s="23">
        <f t="shared" ca="1" si="497"/>
        <v>33000</v>
      </c>
      <c r="DQ257" s="23">
        <f t="shared" ca="1" si="510"/>
        <v>129600</v>
      </c>
      <c r="DR257" s="23">
        <f t="shared" ca="1" si="511"/>
        <v>64800</v>
      </c>
      <c r="DS257" s="228">
        <f t="shared" ca="1" si="416"/>
        <v>610200</v>
      </c>
      <c r="DT257" s="93">
        <f t="shared" ca="1" si="417"/>
        <v>1450800</v>
      </c>
      <c r="DU257" s="228">
        <f t="shared" ca="1" si="418"/>
        <v>2117700</v>
      </c>
      <c r="DZ257" s="23">
        <f t="shared" ca="1" si="443"/>
        <v>60000</v>
      </c>
      <c r="EA257" s="23">
        <f t="shared" ca="1" si="444"/>
        <v>30000</v>
      </c>
      <c r="EB257" s="23">
        <f t="shared" ca="1" si="451"/>
        <v>26400</v>
      </c>
      <c r="EC257" s="23">
        <f t="shared" ca="1" si="452"/>
        <v>13200</v>
      </c>
      <c r="ED257" s="23">
        <f t="shared" ca="1" si="473"/>
        <v>120000</v>
      </c>
      <c r="EE257" s="23">
        <f t="shared" ca="1" si="474"/>
        <v>60000</v>
      </c>
      <c r="EF257" s="23">
        <f t="shared" ca="1" si="502"/>
        <v>168000</v>
      </c>
      <c r="EG257" s="23">
        <f t="shared" ca="1" si="503"/>
        <v>84000</v>
      </c>
      <c r="EH257" s="23">
        <f t="shared" ca="1" si="483"/>
        <v>60000</v>
      </c>
      <c r="EI257" s="23">
        <f t="shared" ca="1" si="484"/>
        <v>30000</v>
      </c>
      <c r="EJ257" s="23">
        <f t="shared" ca="1" si="498"/>
        <v>60000</v>
      </c>
      <c r="EK257" s="23">
        <f t="shared" ca="1" si="499"/>
        <v>30000</v>
      </c>
      <c r="EL257" s="23">
        <f t="shared" ca="1" si="508"/>
        <v>120000</v>
      </c>
      <c r="EM257" s="23">
        <f t="shared" ca="1" si="509"/>
        <v>60000</v>
      </c>
      <c r="EN257" s="228">
        <f t="shared" ca="1" si="402"/>
        <v>39600</v>
      </c>
      <c r="EO257" s="93">
        <f t="shared" ca="1" si="403"/>
        <v>489600</v>
      </c>
      <c r="EP257" s="93">
        <f t="shared" ca="1" si="404"/>
        <v>921600</v>
      </c>
    </row>
    <row r="258" spans="1:146" x14ac:dyDescent="0.2">
      <c r="A258" s="172">
        <f ca="1">VLOOKUP($D258,Curves!$A$2:$I$1700,9)</f>
        <v>6.3801214206241005E-2</v>
      </c>
      <c r="B258" s="86">
        <f t="shared" ca="1" si="387"/>
        <v>0.27077274715954802</v>
      </c>
      <c r="C258" s="86">
        <f t="shared" si="388"/>
        <v>30</v>
      </c>
      <c r="D258" s="139">
        <v>44501</v>
      </c>
      <c r="E258" s="173">
        <f ca="1">VLOOKUP($D258,Curves!$A$2:$H$1700,2)*$B258</f>
        <v>1.4868131546530781</v>
      </c>
      <c r="F258" s="172">
        <f ca="1">VLOOKUP($D258,Curves!$A$2:$H$1700,3)*$B258</f>
        <v>0</v>
      </c>
      <c r="G258" s="172">
        <f ca="1">VLOOKUP($D258,Curves!$A$2:$H$1700,7)*$B258</f>
        <v>0</v>
      </c>
      <c r="H258" s="172">
        <f ca="1">VLOOKUP($D258,Curves!$A$2:$H$1700,5)*$B258</f>
        <v>0</v>
      </c>
      <c r="I258" s="172">
        <f ca="1">VLOOKUP($D258,Curves!$A$2:$H$1700,4)*$B258</f>
        <v>0</v>
      </c>
      <c r="J258" s="174">
        <f ca="1">VLOOKUP($D258,Curves!$A$2:$H$1700,8)*$B258</f>
        <v>0</v>
      </c>
      <c r="K258" s="172">
        <f t="shared" ca="1" si="389"/>
        <v>13.151098659898086</v>
      </c>
      <c r="L258" s="140">
        <f ca="1">VLOOKUP($D258,Curves!$N$2:$T$2600,2)*$B258</f>
        <v>10.575787804008195</v>
      </c>
      <c r="M258" s="141">
        <f ca="1">VLOOKUP($D258,Curves!$N$2:$T$2600,3)*$B258</f>
        <v>5.2878939020040976</v>
      </c>
      <c r="N258" s="181">
        <f t="shared" ca="1" si="390"/>
        <v>0</v>
      </c>
      <c r="O258" s="182">
        <f t="shared" ca="1" si="391"/>
        <v>0</v>
      </c>
      <c r="P258" s="173">
        <f t="shared" ca="1" si="386"/>
        <v>13.151098659898086</v>
      </c>
      <c r="Q258" s="140">
        <f ca="1">VLOOKUP($D258,Curves!$N$2:$T$2600,4)*$B258</f>
        <v>10.575787804008195</v>
      </c>
      <c r="R258" s="141">
        <f ca="1">VLOOKUP($D258,Curves!$N$2:$T$2600,5)*$B258</f>
        <v>5.2878939020040976</v>
      </c>
      <c r="S258" s="181">
        <f t="shared" ca="1" si="392"/>
        <v>0</v>
      </c>
      <c r="T258" s="182">
        <f t="shared" ca="1" si="393"/>
        <v>0</v>
      </c>
      <c r="U258" s="151">
        <f t="shared" ca="1" si="394"/>
        <v>13.151098659898086</v>
      </c>
      <c r="V258" s="151">
        <f t="shared" ca="1" si="395"/>
        <v>13.151098659898086</v>
      </c>
      <c r="W258" s="151">
        <f t="shared" ca="1" si="396"/>
        <v>13.151098659898086</v>
      </c>
      <c r="X258" s="343">
        <f ca="1">VLOOKUP($D258,[2]CurveFetch!$D$8:$S$13000,16,0)*$B258</f>
        <v>10.575787804008195</v>
      </c>
      <c r="Y258" s="141">
        <f ca="1">VLOOKUP($D258,Curves!$N$2:$T$2600,7)*$B258</f>
        <v>5.2878939020040976</v>
      </c>
      <c r="Z258" s="200">
        <f t="shared" ca="1" si="397"/>
        <v>0</v>
      </c>
      <c r="AA258" s="181">
        <f t="shared" ca="1" si="398"/>
        <v>0</v>
      </c>
      <c r="AB258" s="181">
        <f t="shared" ca="1" si="485"/>
        <v>0</v>
      </c>
      <c r="AC258" s="181">
        <f t="shared" ca="1" si="485"/>
        <v>0</v>
      </c>
      <c r="AD258" s="181">
        <f t="shared" ca="1" si="400"/>
        <v>0</v>
      </c>
      <c r="AE258" s="182">
        <f t="shared" ca="1" si="401"/>
        <v>0</v>
      </c>
      <c r="AF258" s="23">
        <f t="shared" ca="1" si="427"/>
        <v>0</v>
      </c>
      <c r="AG258" s="23">
        <f t="shared" ca="1" si="428"/>
        <v>0</v>
      </c>
      <c r="AH258" s="23">
        <f t="shared" ca="1" si="445"/>
        <v>0</v>
      </c>
      <c r="AI258" s="23">
        <f t="shared" ca="1" si="446"/>
        <v>0</v>
      </c>
      <c r="AJ258" s="23">
        <f t="shared" ca="1" si="457"/>
        <v>0</v>
      </c>
      <c r="AK258" s="23">
        <f t="shared" ca="1" si="458"/>
        <v>0</v>
      </c>
      <c r="AL258" s="23">
        <f t="shared" ca="1" si="467"/>
        <v>0</v>
      </c>
      <c r="AM258" s="23">
        <f t="shared" ca="1" si="468"/>
        <v>0</v>
      </c>
      <c r="AN258" s="23">
        <f t="shared" ca="1" si="475"/>
        <v>0</v>
      </c>
      <c r="AO258" s="23">
        <f t="shared" ca="1" si="476"/>
        <v>0</v>
      </c>
      <c r="AP258" s="23">
        <f t="shared" ca="1" si="469"/>
        <v>0</v>
      </c>
      <c r="AQ258" s="23">
        <f t="shared" ca="1" si="470"/>
        <v>0</v>
      </c>
      <c r="AR258" s="23">
        <f t="shared" ca="1" si="479"/>
        <v>0</v>
      </c>
      <c r="AS258" s="23">
        <f t="shared" ca="1" si="480"/>
        <v>0</v>
      </c>
      <c r="AT258" s="23">
        <f t="shared" ca="1" si="500"/>
        <v>0</v>
      </c>
      <c r="AU258" s="23">
        <f t="shared" ca="1" si="501"/>
        <v>0</v>
      </c>
      <c r="AV258" s="228">
        <f t="shared" ca="1" si="405"/>
        <v>0</v>
      </c>
      <c r="AW258" s="26">
        <f t="shared" ca="1" si="406"/>
        <v>0</v>
      </c>
      <c r="AX258" s="228">
        <f t="shared" ca="1" si="407"/>
        <v>0</v>
      </c>
      <c r="AY258" s="23">
        <f t="shared" ca="1" si="421"/>
        <v>0</v>
      </c>
      <c r="AZ258" s="23">
        <f t="shared" ca="1" si="422"/>
        <v>0</v>
      </c>
      <c r="BA258" s="23">
        <f t="shared" ca="1" si="429"/>
        <v>0</v>
      </c>
      <c r="BB258" s="23">
        <f t="shared" ca="1" si="430"/>
        <v>0</v>
      </c>
      <c r="BC258" s="23">
        <f t="shared" ca="1" si="423"/>
        <v>0</v>
      </c>
      <c r="BD258" s="23">
        <f t="shared" ca="1" si="424"/>
        <v>0</v>
      </c>
      <c r="BE258" s="23">
        <f t="shared" ca="1" si="431"/>
        <v>0</v>
      </c>
      <c r="BF258" s="23">
        <f t="shared" ca="1" si="432"/>
        <v>0</v>
      </c>
      <c r="BG258" s="23">
        <f t="shared" ca="1" si="437"/>
        <v>0</v>
      </c>
      <c r="BH258" s="23">
        <f t="shared" ca="1" si="438"/>
        <v>0</v>
      </c>
      <c r="BI258" s="23">
        <f t="shared" ca="1" si="453"/>
        <v>0</v>
      </c>
      <c r="BJ258" s="23">
        <f t="shared" ca="1" si="454"/>
        <v>0</v>
      </c>
      <c r="BK258" s="23">
        <f t="shared" ca="1" si="455"/>
        <v>0</v>
      </c>
      <c r="BL258" s="23">
        <f t="shared" ca="1" si="456"/>
        <v>0</v>
      </c>
      <c r="BM258" s="23">
        <f t="shared" ca="1" si="459"/>
        <v>0</v>
      </c>
      <c r="BN258" s="23">
        <f t="shared" ca="1" si="460"/>
        <v>0</v>
      </c>
      <c r="BO258" s="23">
        <f t="shared" ca="1" si="477"/>
        <v>0</v>
      </c>
      <c r="BP258" s="23">
        <f t="shared" ca="1" si="478"/>
        <v>0</v>
      </c>
      <c r="BQ258" s="23">
        <f t="shared" ca="1" si="488"/>
        <v>0</v>
      </c>
      <c r="BR258" s="23">
        <f t="shared" ca="1" si="489"/>
        <v>0</v>
      </c>
      <c r="BS258" s="23">
        <f t="shared" ca="1" si="504"/>
        <v>0</v>
      </c>
      <c r="BT258" s="23">
        <f t="shared" ca="1" si="505"/>
        <v>0</v>
      </c>
      <c r="BU258" s="23">
        <f t="shared" ca="1" si="506"/>
        <v>0</v>
      </c>
      <c r="BV258" s="23">
        <f t="shared" ca="1" si="507"/>
        <v>0</v>
      </c>
      <c r="BW258" s="389">
        <f t="shared" ca="1" si="408"/>
        <v>0</v>
      </c>
      <c r="BX258" s="224">
        <f t="shared" ca="1" si="409"/>
        <v>0</v>
      </c>
      <c r="BY258" s="93">
        <f t="shared" ca="1" si="410"/>
        <v>0</v>
      </c>
      <c r="BZ258" s="23">
        <f t="shared" ca="1" si="435"/>
        <v>0</v>
      </c>
      <c r="CA258" s="23">
        <f t="shared" ca="1" si="436"/>
        <v>0</v>
      </c>
      <c r="CB258" s="23">
        <f t="shared" ca="1" si="461"/>
        <v>0</v>
      </c>
      <c r="CC258" s="23">
        <f t="shared" ca="1" si="462"/>
        <v>0</v>
      </c>
      <c r="CD258" s="23">
        <f t="shared" ca="1" si="492"/>
        <v>0</v>
      </c>
      <c r="CE258" s="23">
        <f t="shared" ca="1" si="493"/>
        <v>0</v>
      </c>
      <c r="CF258" s="228">
        <f t="shared" ca="1" si="411"/>
        <v>0</v>
      </c>
      <c r="CG258" s="224">
        <f t="shared" ca="1" si="412"/>
        <v>0</v>
      </c>
      <c r="CH258" s="228">
        <f t="shared" ca="1" si="413"/>
        <v>0</v>
      </c>
      <c r="CI258" s="23">
        <f t="shared" ca="1" si="414"/>
        <v>0</v>
      </c>
      <c r="CJ258" s="23">
        <f t="shared" ca="1" si="415"/>
        <v>0</v>
      </c>
      <c r="CK258" s="23">
        <f t="shared" ca="1" si="419"/>
        <v>0</v>
      </c>
      <c r="CL258" s="23">
        <f t="shared" ca="1" si="420"/>
        <v>0</v>
      </c>
      <c r="CM258" s="23">
        <f t="shared" ca="1" si="425"/>
        <v>0</v>
      </c>
      <c r="CN258" s="23">
        <f t="shared" ca="1" si="426"/>
        <v>0</v>
      </c>
      <c r="CO258" s="23">
        <f t="shared" ca="1" si="433"/>
        <v>0</v>
      </c>
      <c r="CP258" s="23">
        <f t="shared" ca="1" si="434"/>
        <v>0</v>
      </c>
      <c r="CQ258" s="23">
        <f t="shared" ca="1" si="439"/>
        <v>0</v>
      </c>
      <c r="CR258" s="23">
        <f t="shared" ca="1" si="440"/>
        <v>0</v>
      </c>
      <c r="CS258" s="23">
        <f t="shared" ca="1" si="441"/>
        <v>0</v>
      </c>
      <c r="CT258" s="23">
        <f t="shared" ca="1" si="442"/>
        <v>0</v>
      </c>
      <c r="CU258" s="23">
        <f t="shared" ca="1" si="447"/>
        <v>0</v>
      </c>
      <c r="CV258" s="23">
        <f t="shared" ca="1" si="448"/>
        <v>0</v>
      </c>
      <c r="CW258" s="23">
        <f t="shared" ca="1" si="486"/>
        <v>0</v>
      </c>
      <c r="CX258" s="23">
        <f t="shared" ca="1" si="487"/>
        <v>0</v>
      </c>
      <c r="CY258" s="23">
        <f t="shared" ca="1" si="449"/>
        <v>0</v>
      </c>
      <c r="CZ258" s="23">
        <f t="shared" ca="1" si="450"/>
        <v>0</v>
      </c>
      <c r="DA258" s="23">
        <f t="shared" ca="1" si="463"/>
        <v>0</v>
      </c>
      <c r="DB258" s="23">
        <f t="shared" ca="1" si="464"/>
        <v>0</v>
      </c>
      <c r="DC258" s="23"/>
      <c r="DD258" s="23"/>
      <c r="DE258" s="23">
        <f t="shared" ca="1" si="465"/>
        <v>0</v>
      </c>
      <c r="DF258" s="23">
        <f t="shared" ca="1" si="466"/>
        <v>0</v>
      </c>
      <c r="DG258" s="23">
        <f t="shared" ca="1" si="471"/>
        <v>0</v>
      </c>
      <c r="DH258" s="23">
        <f t="shared" ca="1" si="472"/>
        <v>0</v>
      </c>
      <c r="DI258" s="23">
        <f t="shared" ca="1" si="481"/>
        <v>0</v>
      </c>
      <c r="DJ258" s="23">
        <f t="shared" ca="1" si="482"/>
        <v>0</v>
      </c>
      <c r="DK258" s="23">
        <f t="shared" ca="1" si="490"/>
        <v>0</v>
      </c>
      <c r="DL258" s="23">
        <f t="shared" ca="1" si="491"/>
        <v>0</v>
      </c>
      <c r="DM258" s="23">
        <f t="shared" ca="1" si="494"/>
        <v>0</v>
      </c>
      <c r="DN258" s="23">
        <f t="shared" ca="1" si="495"/>
        <v>0</v>
      </c>
      <c r="DO258" s="23">
        <f t="shared" ca="1" si="496"/>
        <v>0</v>
      </c>
      <c r="DP258" s="23">
        <f t="shared" ca="1" si="497"/>
        <v>0</v>
      </c>
      <c r="DQ258" s="23">
        <f t="shared" ca="1" si="510"/>
        <v>0</v>
      </c>
      <c r="DR258" s="23">
        <f t="shared" ca="1" si="511"/>
        <v>0</v>
      </c>
      <c r="DS258" s="228">
        <f t="shared" ca="1" si="416"/>
        <v>0</v>
      </c>
      <c r="DT258" s="93">
        <f t="shared" ca="1" si="417"/>
        <v>0</v>
      </c>
      <c r="DU258" s="228">
        <f t="shared" ca="1" si="418"/>
        <v>0</v>
      </c>
      <c r="DZ258" s="23">
        <f t="shared" ca="1" si="443"/>
        <v>0</v>
      </c>
      <c r="EA258" s="23">
        <f t="shared" ca="1" si="444"/>
        <v>0</v>
      </c>
      <c r="EB258" s="23">
        <f t="shared" ca="1" si="451"/>
        <v>0</v>
      </c>
      <c r="EC258" s="23">
        <f t="shared" ca="1" si="452"/>
        <v>0</v>
      </c>
      <c r="ED258" s="23">
        <f t="shared" ca="1" si="473"/>
        <v>0</v>
      </c>
      <c r="EE258" s="23">
        <f t="shared" ca="1" si="474"/>
        <v>0</v>
      </c>
      <c r="EF258" s="23">
        <f t="shared" ca="1" si="502"/>
        <v>0</v>
      </c>
      <c r="EG258" s="23">
        <f t="shared" ca="1" si="503"/>
        <v>0</v>
      </c>
      <c r="EH258" s="23">
        <f t="shared" ca="1" si="483"/>
        <v>0</v>
      </c>
      <c r="EI258" s="23">
        <f t="shared" ca="1" si="484"/>
        <v>0</v>
      </c>
      <c r="EJ258" s="23">
        <f t="shared" ca="1" si="498"/>
        <v>0</v>
      </c>
      <c r="EK258" s="23">
        <f t="shared" ca="1" si="499"/>
        <v>0</v>
      </c>
      <c r="EL258" s="23">
        <f t="shared" ca="1" si="508"/>
        <v>0</v>
      </c>
      <c r="EM258" s="23">
        <f t="shared" ca="1" si="509"/>
        <v>0</v>
      </c>
      <c r="EN258" s="228">
        <f t="shared" ca="1" si="402"/>
        <v>0</v>
      </c>
      <c r="EO258" s="93">
        <f t="shared" ca="1" si="403"/>
        <v>0</v>
      </c>
      <c r="EP258" s="93">
        <f t="shared" ca="1" si="404"/>
        <v>0</v>
      </c>
    </row>
    <row r="259" spans="1:146" x14ac:dyDescent="0.2">
      <c r="A259" s="172">
        <f ca="1">VLOOKUP($D259,Curves!$A$2:$I$1700,9)</f>
        <v>6.3798422638307997E-2</v>
      </c>
      <c r="B259" s="86">
        <f t="shared" ca="1" si="387"/>
        <v>0.26939478293579733</v>
      </c>
      <c r="C259" s="86">
        <f t="shared" si="388"/>
        <v>31</v>
      </c>
      <c r="D259" s="139">
        <v>44531</v>
      </c>
      <c r="E259" s="173">
        <f ca="1">VLOOKUP($D259,Curves!$A$2:$H$1700,2)*$B259</f>
        <v>1.5129211009674377</v>
      </c>
      <c r="F259" s="172">
        <f ca="1">VLOOKUP($D259,Curves!$A$2:$H$1700,3)*$B259</f>
        <v>0</v>
      </c>
      <c r="G259" s="172">
        <f ca="1">VLOOKUP($D259,Curves!$A$2:$H$1700,7)*$B259</f>
        <v>0</v>
      </c>
      <c r="H259" s="172">
        <f ca="1">VLOOKUP($D259,Curves!$A$2:$H$1700,5)*$B259</f>
        <v>0</v>
      </c>
      <c r="I259" s="172">
        <f ca="1">VLOOKUP($D259,Curves!$A$2:$H$1700,4)*$B259</f>
        <v>0</v>
      </c>
      <c r="J259" s="174">
        <f ca="1">VLOOKUP($D259,Curves!$A$2:$H$1700,8)*$B259</f>
        <v>0</v>
      </c>
      <c r="K259" s="172">
        <f t="shared" ca="1" si="389"/>
        <v>13.346908257255782</v>
      </c>
      <c r="L259" s="140">
        <f ca="1">VLOOKUP($D259,Curves!$N$2:$T$2600,2)*$B259</f>
        <v>6.4810458089128247</v>
      </c>
      <c r="M259" s="141">
        <f ca="1">VLOOKUP($D259,Curves!$N$2:$T$2600,3)*$B259</f>
        <v>3.2405229044564123</v>
      </c>
      <c r="N259" s="181">
        <f t="shared" ca="1" si="390"/>
        <v>0</v>
      </c>
      <c r="O259" s="182">
        <f t="shared" ca="1" si="391"/>
        <v>0</v>
      </c>
      <c r="P259" s="173">
        <f t="shared" ca="1" si="386"/>
        <v>13.346908257255782</v>
      </c>
      <c r="Q259" s="140">
        <f ca="1">VLOOKUP($D259,Curves!$N$2:$T$2600,4)*$B259</f>
        <v>6.4810458089128247</v>
      </c>
      <c r="R259" s="141">
        <f ca="1">VLOOKUP($D259,Curves!$N$2:$T$2600,5)*$B259</f>
        <v>3.2405229044564123</v>
      </c>
      <c r="S259" s="181">
        <f t="shared" ca="1" si="392"/>
        <v>0</v>
      </c>
      <c r="T259" s="182">
        <f t="shared" ca="1" si="393"/>
        <v>0</v>
      </c>
      <c r="U259" s="151">
        <f t="shared" ca="1" si="394"/>
        <v>13.346908257255782</v>
      </c>
      <c r="V259" s="151">
        <f t="shared" ca="1" si="395"/>
        <v>13.346908257255782</v>
      </c>
      <c r="W259" s="151">
        <f t="shared" ca="1" si="396"/>
        <v>13.346908257255782</v>
      </c>
      <c r="X259" s="343">
        <f ca="1">VLOOKUP($D259,[2]CurveFetch!$D$8:$S$13000,16,0)*$B259</f>
        <v>6.4810458089128247</v>
      </c>
      <c r="Y259" s="141">
        <f ca="1">VLOOKUP($D259,Curves!$N$2:$T$2600,7)*$B259</f>
        <v>3.2405229044564123</v>
      </c>
      <c r="Z259" s="200">
        <f t="shared" ca="1" si="397"/>
        <v>0</v>
      </c>
      <c r="AA259" s="181">
        <f t="shared" ca="1" si="398"/>
        <v>0</v>
      </c>
      <c r="AB259" s="181">
        <f t="shared" ca="1" si="485"/>
        <v>0</v>
      </c>
      <c r="AC259" s="181">
        <f t="shared" ca="1" si="485"/>
        <v>0</v>
      </c>
      <c r="AD259" s="181">
        <f t="shared" ca="1" si="400"/>
        <v>0</v>
      </c>
      <c r="AE259" s="182">
        <f t="shared" ca="1" si="401"/>
        <v>0</v>
      </c>
      <c r="AF259" s="23">
        <f t="shared" ca="1" si="427"/>
        <v>0</v>
      </c>
      <c r="AG259" s="23">
        <f t="shared" ca="1" si="428"/>
        <v>0</v>
      </c>
      <c r="AH259" s="23">
        <f t="shared" ca="1" si="445"/>
        <v>0</v>
      </c>
      <c r="AI259" s="23">
        <f t="shared" ca="1" si="446"/>
        <v>0</v>
      </c>
      <c r="AJ259" s="23">
        <f t="shared" ca="1" si="457"/>
        <v>0</v>
      </c>
      <c r="AK259" s="23">
        <f t="shared" ca="1" si="458"/>
        <v>0</v>
      </c>
      <c r="AL259" s="23">
        <f t="shared" ca="1" si="467"/>
        <v>0</v>
      </c>
      <c r="AM259" s="23">
        <f t="shared" ca="1" si="468"/>
        <v>0</v>
      </c>
      <c r="AN259" s="23">
        <f t="shared" ca="1" si="475"/>
        <v>0</v>
      </c>
      <c r="AO259" s="23">
        <f t="shared" ca="1" si="476"/>
        <v>0</v>
      </c>
      <c r="AP259" s="23">
        <f t="shared" ca="1" si="469"/>
        <v>0</v>
      </c>
      <c r="AQ259" s="23">
        <f t="shared" ca="1" si="470"/>
        <v>0</v>
      </c>
      <c r="AR259" s="23">
        <f t="shared" ca="1" si="479"/>
        <v>0</v>
      </c>
      <c r="AS259" s="23">
        <f t="shared" ca="1" si="480"/>
        <v>0</v>
      </c>
      <c r="AT259" s="23">
        <f t="shared" ca="1" si="500"/>
        <v>0</v>
      </c>
      <c r="AU259" s="23">
        <f t="shared" ca="1" si="501"/>
        <v>0</v>
      </c>
      <c r="AV259" s="228">
        <f t="shared" ca="1" si="405"/>
        <v>0</v>
      </c>
      <c r="AW259" s="26">
        <f t="shared" ca="1" si="406"/>
        <v>0</v>
      </c>
      <c r="AX259" s="228">
        <f t="shared" ca="1" si="407"/>
        <v>0</v>
      </c>
      <c r="AY259" s="23">
        <f t="shared" ca="1" si="421"/>
        <v>0</v>
      </c>
      <c r="AZ259" s="23">
        <f t="shared" ca="1" si="422"/>
        <v>0</v>
      </c>
      <c r="BA259" s="23">
        <f t="shared" ca="1" si="429"/>
        <v>0</v>
      </c>
      <c r="BB259" s="23">
        <f t="shared" ca="1" si="430"/>
        <v>0</v>
      </c>
      <c r="BC259" s="23">
        <f t="shared" ca="1" si="423"/>
        <v>0</v>
      </c>
      <c r="BD259" s="23">
        <f t="shared" ca="1" si="424"/>
        <v>0</v>
      </c>
      <c r="BE259" s="23">
        <f t="shared" ca="1" si="431"/>
        <v>0</v>
      </c>
      <c r="BF259" s="23">
        <f t="shared" ca="1" si="432"/>
        <v>0</v>
      </c>
      <c r="BG259" s="23">
        <f t="shared" ca="1" si="437"/>
        <v>0</v>
      </c>
      <c r="BH259" s="23">
        <f t="shared" ca="1" si="438"/>
        <v>0</v>
      </c>
      <c r="BI259" s="23">
        <f t="shared" ca="1" si="453"/>
        <v>0</v>
      </c>
      <c r="BJ259" s="23">
        <f t="shared" ca="1" si="454"/>
        <v>0</v>
      </c>
      <c r="BK259" s="23">
        <f t="shared" ca="1" si="455"/>
        <v>0</v>
      </c>
      <c r="BL259" s="23">
        <f t="shared" ca="1" si="456"/>
        <v>0</v>
      </c>
      <c r="BM259" s="23">
        <f t="shared" ca="1" si="459"/>
        <v>0</v>
      </c>
      <c r="BN259" s="23">
        <f t="shared" ca="1" si="460"/>
        <v>0</v>
      </c>
      <c r="BO259" s="23">
        <f t="shared" ca="1" si="477"/>
        <v>0</v>
      </c>
      <c r="BP259" s="23">
        <f t="shared" ca="1" si="478"/>
        <v>0</v>
      </c>
      <c r="BQ259" s="23">
        <f t="shared" ca="1" si="488"/>
        <v>0</v>
      </c>
      <c r="BR259" s="23">
        <f t="shared" ca="1" si="489"/>
        <v>0</v>
      </c>
      <c r="BS259" s="23">
        <f t="shared" ca="1" si="504"/>
        <v>0</v>
      </c>
      <c r="BT259" s="23">
        <f t="shared" ca="1" si="505"/>
        <v>0</v>
      </c>
      <c r="BU259" s="23">
        <f t="shared" ca="1" si="506"/>
        <v>0</v>
      </c>
      <c r="BV259" s="23">
        <f t="shared" ca="1" si="507"/>
        <v>0</v>
      </c>
      <c r="BW259" s="389">
        <f t="shared" ca="1" si="408"/>
        <v>0</v>
      </c>
      <c r="BX259" s="224">
        <f t="shared" ca="1" si="409"/>
        <v>0</v>
      </c>
      <c r="BY259" s="93">
        <f t="shared" ca="1" si="410"/>
        <v>0</v>
      </c>
      <c r="BZ259" s="23">
        <f t="shared" ca="1" si="435"/>
        <v>0</v>
      </c>
      <c r="CA259" s="23">
        <f t="shared" ca="1" si="436"/>
        <v>0</v>
      </c>
      <c r="CB259" s="23">
        <f t="shared" ca="1" si="461"/>
        <v>0</v>
      </c>
      <c r="CC259" s="23">
        <f t="shared" ca="1" si="462"/>
        <v>0</v>
      </c>
      <c r="CD259" s="23">
        <f t="shared" ca="1" si="492"/>
        <v>0</v>
      </c>
      <c r="CE259" s="23">
        <f t="shared" ca="1" si="493"/>
        <v>0</v>
      </c>
      <c r="CF259" s="228">
        <f t="shared" ca="1" si="411"/>
        <v>0</v>
      </c>
      <c r="CG259" s="224">
        <f t="shared" ca="1" si="412"/>
        <v>0</v>
      </c>
      <c r="CH259" s="228">
        <f t="shared" ca="1" si="413"/>
        <v>0</v>
      </c>
      <c r="CI259" s="23">
        <f t="shared" ca="1" si="414"/>
        <v>0</v>
      </c>
      <c r="CJ259" s="23">
        <f t="shared" ca="1" si="415"/>
        <v>0</v>
      </c>
      <c r="CK259" s="23">
        <f t="shared" ca="1" si="419"/>
        <v>0</v>
      </c>
      <c r="CL259" s="23">
        <f t="shared" ca="1" si="420"/>
        <v>0</v>
      </c>
      <c r="CM259" s="23">
        <f t="shared" ca="1" si="425"/>
        <v>0</v>
      </c>
      <c r="CN259" s="23">
        <f t="shared" ca="1" si="426"/>
        <v>0</v>
      </c>
      <c r="CO259" s="23">
        <f t="shared" ca="1" si="433"/>
        <v>0</v>
      </c>
      <c r="CP259" s="23">
        <f t="shared" ca="1" si="434"/>
        <v>0</v>
      </c>
      <c r="CQ259" s="23">
        <f t="shared" ca="1" si="439"/>
        <v>0</v>
      </c>
      <c r="CR259" s="23">
        <f t="shared" ca="1" si="440"/>
        <v>0</v>
      </c>
      <c r="CS259" s="23">
        <f t="shared" ca="1" si="441"/>
        <v>0</v>
      </c>
      <c r="CT259" s="23">
        <f t="shared" ca="1" si="442"/>
        <v>0</v>
      </c>
      <c r="CU259" s="23">
        <f t="shared" ca="1" si="447"/>
        <v>0</v>
      </c>
      <c r="CV259" s="23">
        <f t="shared" ca="1" si="448"/>
        <v>0</v>
      </c>
      <c r="CW259" s="23">
        <f t="shared" ca="1" si="486"/>
        <v>0</v>
      </c>
      <c r="CX259" s="23">
        <f t="shared" ca="1" si="487"/>
        <v>0</v>
      </c>
      <c r="CY259" s="23">
        <f t="shared" ca="1" si="449"/>
        <v>0</v>
      </c>
      <c r="CZ259" s="23">
        <f t="shared" ca="1" si="450"/>
        <v>0</v>
      </c>
      <c r="DA259" s="23">
        <f t="shared" ca="1" si="463"/>
        <v>0</v>
      </c>
      <c r="DB259" s="23">
        <f t="shared" ca="1" si="464"/>
        <v>0</v>
      </c>
      <c r="DC259" s="23"/>
      <c r="DD259" s="23"/>
      <c r="DE259" s="23">
        <f t="shared" ca="1" si="465"/>
        <v>0</v>
      </c>
      <c r="DF259" s="23">
        <f t="shared" ca="1" si="466"/>
        <v>0</v>
      </c>
      <c r="DG259" s="23">
        <f t="shared" ca="1" si="471"/>
        <v>0</v>
      </c>
      <c r="DH259" s="23">
        <f t="shared" ca="1" si="472"/>
        <v>0</v>
      </c>
      <c r="DI259" s="23">
        <f t="shared" ca="1" si="481"/>
        <v>0</v>
      </c>
      <c r="DJ259" s="23">
        <f t="shared" ca="1" si="482"/>
        <v>0</v>
      </c>
      <c r="DK259" s="23">
        <f t="shared" ca="1" si="490"/>
        <v>0</v>
      </c>
      <c r="DL259" s="23">
        <f t="shared" ca="1" si="491"/>
        <v>0</v>
      </c>
      <c r="DM259" s="23">
        <f t="shared" ca="1" si="494"/>
        <v>0</v>
      </c>
      <c r="DN259" s="23">
        <f t="shared" ca="1" si="495"/>
        <v>0</v>
      </c>
      <c r="DO259" s="23">
        <f t="shared" ca="1" si="496"/>
        <v>0</v>
      </c>
      <c r="DP259" s="23">
        <f t="shared" ca="1" si="497"/>
        <v>0</v>
      </c>
      <c r="DQ259" s="23">
        <f t="shared" ca="1" si="510"/>
        <v>0</v>
      </c>
      <c r="DR259" s="23">
        <f t="shared" ca="1" si="511"/>
        <v>0</v>
      </c>
      <c r="DS259" s="228">
        <f t="shared" ca="1" si="416"/>
        <v>0</v>
      </c>
      <c r="DT259" s="93">
        <f t="shared" ca="1" si="417"/>
        <v>0</v>
      </c>
      <c r="DU259" s="228">
        <f t="shared" ca="1" si="418"/>
        <v>0</v>
      </c>
      <c r="DZ259" s="23">
        <f t="shared" ca="1" si="443"/>
        <v>0</v>
      </c>
      <c r="EA259" s="23">
        <f t="shared" ca="1" si="444"/>
        <v>0</v>
      </c>
      <c r="EB259" s="23">
        <f t="shared" ca="1" si="451"/>
        <v>0</v>
      </c>
      <c r="EC259" s="23">
        <f t="shared" ca="1" si="452"/>
        <v>0</v>
      </c>
      <c r="ED259" s="23">
        <f t="shared" ca="1" si="473"/>
        <v>0</v>
      </c>
      <c r="EE259" s="23">
        <f t="shared" ca="1" si="474"/>
        <v>0</v>
      </c>
      <c r="EF259" s="23">
        <f t="shared" ca="1" si="502"/>
        <v>0</v>
      </c>
      <c r="EG259" s="23">
        <f t="shared" ca="1" si="503"/>
        <v>0</v>
      </c>
      <c r="EH259" s="23">
        <f t="shared" ca="1" si="483"/>
        <v>0</v>
      </c>
      <c r="EI259" s="23">
        <f t="shared" ca="1" si="484"/>
        <v>0</v>
      </c>
      <c r="EJ259" s="23">
        <f t="shared" ca="1" si="498"/>
        <v>0</v>
      </c>
      <c r="EK259" s="23">
        <f t="shared" ca="1" si="499"/>
        <v>0</v>
      </c>
      <c r="EL259" s="23">
        <f t="shared" ca="1" si="508"/>
        <v>0</v>
      </c>
      <c r="EM259" s="23">
        <f t="shared" ca="1" si="509"/>
        <v>0</v>
      </c>
      <c r="EN259" s="228">
        <f t="shared" ca="1" si="402"/>
        <v>0</v>
      </c>
      <c r="EO259" s="93">
        <f t="shared" ca="1" si="403"/>
        <v>0</v>
      </c>
      <c r="EP259" s="93">
        <f t="shared" ca="1" si="404"/>
        <v>0</v>
      </c>
    </row>
    <row r="260" spans="1:146" x14ac:dyDescent="0.2">
      <c r="A260" s="172">
        <f ca="1">VLOOKUP($D260,Curves!$A$2:$I$1700,9)</f>
        <v>6.3795538018111997E-2</v>
      </c>
      <c r="B260" s="86">
        <f t="shared" ca="1" si="387"/>
        <v>0.26797837827318921</v>
      </c>
      <c r="C260" s="86">
        <f t="shared" si="388"/>
        <v>31</v>
      </c>
      <c r="D260" s="139">
        <v>44562</v>
      </c>
      <c r="E260" s="173">
        <f ca="1">VLOOKUP($D260,Curves!$A$2:$H$1700,2)*$B260</f>
        <v>1.5529347020931314</v>
      </c>
      <c r="F260" s="172">
        <f ca="1">VLOOKUP($D260,Curves!$A$2:$H$1700,3)*$B260</f>
        <v>0</v>
      </c>
      <c r="G260" s="172">
        <f ca="1">VLOOKUP($D260,Curves!$A$2:$H$1700,7)*$B260</f>
        <v>0</v>
      </c>
      <c r="H260" s="172">
        <f ca="1">VLOOKUP($D260,Curves!$A$2:$H$1700,5)*$B260</f>
        <v>0</v>
      </c>
      <c r="I260" s="172">
        <f ca="1">VLOOKUP($D260,Curves!$A$2:$H$1700,4)*$B260</f>
        <v>0</v>
      </c>
      <c r="J260" s="174">
        <f ca="1">VLOOKUP($D260,Curves!$A$2:$H$1700,8)*$B260</f>
        <v>0</v>
      </c>
      <c r="K260" s="172">
        <f t="shared" ca="1" si="389"/>
        <v>13.647010265698485</v>
      </c>
      <c r="L260" s="140">
        <f ca="1">VLOOKUP($D260,Curves!$N$2:$T$2600,2)*$B260</f>
        <v>14.913452314146044</v>
      </c>
      <c r="M260" s="141">
        <f ca="1">VLOOKUP($D260,Curves!$N$2:$T$2600,3)*$B260</f>
        <v>7.4567261570730219</v>
      </c>
      <c r="N260" s="181">
        <f t="shared" ca="1" si="390"/>
        <v>1</v>
      </c>
      <c r="O260" s="182">
        <f t="shared" ca="1" si="391"/>
        <v>0</v>
      </c>
      <c r="P260" s="173">
        <f t="shared" ca="1" si="386"/>
        <v>13.647010265698485</v>
      </c>
      <c r="Q260" s="140">
        <f ca="1">VLOOKUP($D260,Curves!$N$2:$T$2600,4)*$B260</f>
        <v>14.913452314146044</v>
      </c>
      <c r="R260" s="141">
        <f ca="1">VLOOKUP($D260,Curves!$N$2:$T$2600,5)*$B260</f>
        <v>7.4567261570730219</v>
      </c>
      <c r="S260" s="181">
        <f t="shared" ca="1" si="392"/>
        <v>1</v>
      </c>
      <c r="T260" s="182">
        <f t="shared" ca="1" si="393"/>
        <v>0</v>
      </c>
      <c r="U260" s="151">
        <f t="shared" ca="1" si="394"/>
        <v>13.647010265698485</v>
      </c>
      <c r="V260" s="151">
        <f t="shared" ca="1" si="395"/>
        <v>13.647010265698485</v>
      </c>
      <c r="W260" s="151">
        <f t="shared" ca="1" si="396"/>
        <v>13.647010265698485</v>
      </c>
      <c r="X260" s="343">
        <f ca="1">VLOOKUP($D260,[2]CurveFetch!$D$8:$S$13000,16,0)*$B260</f>
        <v>14.913452314146044</v>
      </c>
      <c r="Y260" s="141">
        <f ca="1">VLOOKUP($D260,Curves!$N$2:$T$2600,7)*$B260</f>
        <v>7.4567261570730219</v>
      </c>
      <c r="Z260" s="200">
        <f t="shared" ca="1" si="397"/>
        <v>1</v>
      </c>
      <c r="AA260" s="181">
        <f t="shared" ca="1" si="398"/>
        <v>0</v>
      </c>
      <c r="AB260" s="181">
        <f t="shared" ca="1" si="485"/>
        <v>1</v>
      </c>
      <c r="AC260" s="181">
        <f t="shared" ca="1" si="485"/>
        <v>1</v>
      </c>
      <c r="AD260" s="181">
        <f t="shared" ca="1" si="400"/>
        <v>1</v>
      </c>
      <c r="AE260" s="182">
        <f t="shared" ca="1" si="401"/>
        <v>0</v>
      </c>
      <c r="AF260" s="23">
        <f t="shared" ca="1" si="427"/>
        <v>5880</v>
      </c>
      <c r="AG260" s="23">
        <f t="shared" ca="1" si="428"/>
        <v>0</v>
      </c>
      <c r="AH260" s="23">
        <f t="shared" ca="1" si="445"/>
        <v>48000</v>
      </c>
      <c r="AI260" s="23">
        <f t="shared" ca="1" si="446"/>
        <v>0</v>
      </c>
      <c r="AJ260" s="23">
        <f t="shared" ca="1" si="457"/>
        <v>54000</v>
      </c>
      <c r="AK260" s="23">
        <f t="shared" ca="1" si="458"/>
        <v>0</v>
      </c>
      <c r="AL260" s="23">
        <f t="shared" ca="1" si="467"/>
        <v>60000</v>
      </c>
      <c r="AM260" s="23">
        <f t="shared" ca="1" si="468"/>
        <v>0</v>
      </c>
      <c r="AN260" s="23">
        <f t="shared" ca="1" si="475"/>
        <v>60000</v>
      </c>
      <c r="AO260" s="23">
        <f t="shared" ca="1" si="476"/>
        <v>0</v>
      </c>
      <c r="AP260" s="23">
        <f t="shared" ca="1" si="469"/>
        <v>86400</v>
      </c>
      <c r="AQ260" s="23">
        <f t="shared" ca="1" si="470"/>
        <v>0</v>
      </c>
      <c r="AR260" s="23">
        <f t="shared" ca="1" si="479"/>
        <v>61200</v>
      </c>
      <c r="AS260" s="23">
        <f t="shared" ca="1" si="480"/>
        <v>0</v>
      </c>
      <c r="AT260" s="23">
        <f t="shared" ca="1" si="500"/>
        <v>132000</v>
      </c>
      <c r="AU260" s="23">
        <f t="shared" ca="1" si="501"/>
        <v>0</v>
      </c>
      <c r="AV260" s="228">
        <f t="shared" ca="1" si="405"/>
        <v>152280</v>
      </c>
      <c r="AW260" s="26">
        <f t="shared" ca="1" si="406"/>
        <v>447480</v>
      </c>
      <c r="AX260" s="228">
        <f t="shared" ca="1" si="407"/>
        <v>507480</v>
      </c>
      <c r="AY260" s="23">
        <f t="shared" ca="1" si="421"/>
        <v>62400</v>
      </c>
      <c r="AZ260" s="23">
        <f t="shared" ca="1" si="422"/>
        <v>0</v>
      </c>
      <c r="BA260" s="23">
        <f t="shared" ca="1" si="429"/>
        <v>60000</v>
      </c>
      <c r="BB260" s="23">
        <f t="shared" ca="1" si="430"/>
        <v>0</v>
      </c>
      <c r="BC260" s="23">
        <f t="shared" ca="1" si="423"/>
        <v>10560</v>
      </c>
      <c r="BD260" s="23">
        <f t="shared" ca="1" si="424"/>
        <v>0</v>
      </c>
      <c r="BE260" s="23">
        <f t="shared" ca="1" si="431"/>
        <v>6120</v>
      </c>
      <c r="BF260" s="23">
        <f t="shared" ca="1" si="432"/>
        <v>0</v>
      </c>
      <c r="BG260" s="23">
        <f t="shared" ca="1" si="437"/>
        <v>20400</v>
      </c>
      <c r="BH260" s="23">
        <f t="shared" ca="1" si="438"/>
        <v>0</v>
      </c>
      <c r="BI260" s="23">
        <f t="shared" ca="1" si="453"/>
        <v>105600</v>
      </c>
      <c r="BJ260" s="23">
        <f t="shared" ca="1" si="454"/>
        <v>0</v>
      </c>
      <c r="BK260" s="23">
        <f t="shared" ca="1" si="455"/>
        <v>127200</v>
      </c>
      <c r="BL260" s="23">
        <f t="shared" ca="1" si="456"/>
        <v>0</v>
      </c>
      <c r="BM260" s="23">
        <f t="shared" ca="1" si="459"/>
        <v>60000</v>
      </c>
      <c r="BN260" s="23">
        <f t="shared" ca="1" si="460"/>
        <v>0</v>
      </c>
      <c r="BO260" s="23">
        <f t="shared" ca="1" si="477"/>
        <v>63600</v>
      </c>
      <c r="BP260" s="23">
        <f t="shared" ca="1" si="478"/>
        <v>0</v>
      </c>
      <c r="BQ260" s="23">
        <f t="shared" ca="1" si="488"/>
        <v>62400</v>
      </c>
      <c r="BR260" s="23">
        <f t="shared" ca="1" si="489"/>
        <v>0</v>
      </c>
      <c r="BS260" s="23">
        <f t="shared" ca="1" si="504"/>
        <v>132000</v>
      </c>
      <c r="BT260" s="23">
        <f t="shared" ca="1" si="505"/>
        <v>0</v>
      </c>
      <c r="BU260" s="23">
        <f t="shared" ca="1" si="506"/>
        <v>120000</v>
      </c>
      <c r="BV260" s="23">
        <f t="shared" ca="1" si="507"/>
        <v>0</v>
      </c>
      <c r="BW260" s="389">
        <f t="shared" ca="1" si="408"/>
        <v>371880</v>
      </c>
      <c r="BX260" s="224">
        <f t="shared" ca="1" si="409"/>
        <v>623880</v>
      </c>
      <c r="BY260" s="93">
        <f t="shared" ca="1" si="410"/>
        <v>830280</v>
      </c>
      <c r="BZ260" s="23">
        <f t="shared" ca="1" si="435"/>
        <v>125760</v>
      </c>
      <c r="CA260" s="23">
        <f t="shared" ca="1" si="436"/>
        <v>0</v>
      </c>
      <c r="CB260" s="23">
        <f t="shared" ca="1" si="461"/>
        <v>115200</v>
      </c>
      <c r="CC260" s="23">
        <f t="shared" ca="1" si="462"/>
        <v>0</v>
      </c>
      <c r="CD260" s="23">
        <f t="shared" ca="1" si="492"/>
        <v>120000</v>
      </c>
      <c r="CE260" s="23">
        <f t="shared" ca="1" si="493"/>
        <v>0</v>
      </c>
      <c r="CF260" s="228">
        <f t="shared" ca="1" si="411"/>
        <v>125760</v>
      </c>
      <c r="CG260" s="224">
        <f t="shared" ca="1" si="412"/>
        <v>240960</v>
      </c>
      <c r="CH260" s="228">
        <f t="shared" ca="1" si="413"/>
        <v>360960</v>
      </c>
      <c r="CI260" s="23">
        <f t="shared" ca="1" si="414"/>
        <v>65400</v>
      </c>
      <c r="CJ260" s="23">
        <f t="shared" ca="1" si="415"/>
        <v>32700</v>
      </c>
      <c r="CK260" s="23">
        <f t="shared" ca="1" si="419"/>
        <v>62400</v>
      </c>
      <c r="CL260" s="23">
        <f t="shared" ca="1" si="420"/>
        <v>31200</v>
      </c>
      <c r="CM260" s="23">
        <f t="shared" ca="1" si="425"/>
        <v>60000</v>
      </c>
      <c r="CN260" s="23">
        <f t="shared" ca="1" si="426"/>
        <v>30000</v>
      </c>
      <c r="CO260" s="23">
        <f t="shared" ca="1" si="433"/>
        <v>8400</v>
      </c>
      <c r="CP260" s="23">
        <f t="shared" ca="1" si="434"/>
        <v>4200</v>
      </c>
      <c r="CQ260" s="23">
        <f t="shared" ca="1" si="439"/>
        <v>27000</v>
      </c>
      <c r="CR260" s="23">
        <f t="shared" ca="1" si="440"/>
        <v>13500</v>
      </c>
      <c r="CS260" s="23">
        <f t="shared" ca="1" si="441"/>
        <v>15600</v>
      </c>
      <c r="CT260" s="23">
        <f t="shared" ca="1" si="442"/>
        <v>7800</v>
      </c>
      <c r="CU260" s="23">
        <f t="shared" ca="1" si="447"/>
        <v>42000</v>
      </c>
      <c r="CV260" s="23">
        <f t="shared" ca="1" si="448"/>
        <v>21000</v>
      </c>
      <c r="CW260" s="23">
        <f t="shared" ca="1" si="486"/>
        <v>63600</v>
      </c>
      <c r="CX260" s="23">
        <f t="shared" ca="1" si="487"/>
        <v>31800</v>
      </c>
      <c r="CY260" s="23">
        <f t="shared" ca="1" si="449"/>
        <v>72000</v>
      </c>
      <c r="CZ260" s="23">
        <f t="shared" ca="1" si="450"/>
        <v>36000</v>
      </c>
      <c r="DA260" s="23">
        <f t="shared" ca="1" si="463"/>
        <v>99000</v>
      </c>
      <c r="DB260" s="23">
        <f t="shared" ca="1" si="464"/>
        <v>49500</v>
      </c>
      <c r="DC260" s="23"/>
      <c r="DD260" s="23"/>
      <c r="DE260" s="23">
        <f t="shared" ca="1" si="465"/>
        <v>240000</v>
      </c>
      <c r="DF260" s="23">
        <f t="shared" ca="1" si="466"/>
        <v>120000</v>
      </c>
      <c r="DG260" s="23">
        <f t="shared" ca="1" si="471"/>
        <v>120000</v>
      </c>
      <c r="DH260" s="23">
        <f t="shared" ca="1" si="472"/>
        <v>60000</v>
      </c>
      <c r="DI260" s="23">
        <f t="shared" ca="1" si="481"/>
        <v>127200</v>
      </c>
      <c r="DJ260" s="23">
        <f t="shared" ca="1" si="482"/>
        <v>63600</v>
      </c>
      <c r="DK260" s="23">
        <f t="shared" ca="1" si="490"/>
        <v>63600</v>
      </c>
      <c r="DL260" s="23">
        <f t="shared" ca="1" si="491"/>
        <v>31800</v>
      </c>
      <c r="DM260" s="23">
        <f t="shared" ca="1" si="494"/>
        <v>150000</v>
      </c>
      <c r="DN260" s="23">
        <f t="shared" ca="1" si="495"/>
        <v>75000</v>
      </c>
      <c r="DO260" s="23">
        <f t="shared" ca="1" si="496"/>
        <v>66000</v>
      </c>
      <c r="DP260" s="23">
        <f t="shared" ca="1" si="497"/>
        <v>33000</v>
      </c>
      <c r="DQ260" s="23">
        <f t="shared" ca="1" si="510"/>
        <v>129600</v>
      </c>
      <c r="DR260" s="23">
        <f t="shared" ca="1" si="511"/>
        <v>64800</v>
      </c>
      <c r="DS260" s="228">
        <f t="shared" ca="1" si="416"/>
        <v>610200</v>
      </c>
      <c r="DT260" s="93">
        <f t="shared" ca="1" si="417"/>
        <v>1450800</v>
      </c>
      <c r="DU260" s="228">
        <f t="shared" ca="1" si="418"/>
        <v>2117700</v>
      </c>
      <c r="DZ260" s="23">
        <f t="shared" ca="1" si="443"/>
        <v>60000</v>
      </c>
      <c r="EA260" s="23">
        <f t="shared" ca="1" si="444"/>
        <v>30000</v>
      </c>
      <c r="EB260" s="23">
        <f t="shared" ca="1" si="451"/>
        <v>26400</v>
      </c>
      <c r="EC260" s="23">
        <f t="shared" ca="1" si="452"/>
        <v>13200</v>
      </c>
      <c r="ED260" s="23">
        <f t="shared" ca="1" si="473"/>
        <v>120000</v>
      </c>
      <c r="EE260" s="23">
        <f t="shared" ca="1" si="474"/>
        <v>60000</v>
      </c>
      <c r="EF260" s="23">
        <f t="shared" ca="1" si="502"/>
        <v>168000</v>
      </c>
      <c r="EG260" s="23">
        <f t="shared" ca="1" si="503"/>
        <v>84000</v>
      </c>
      <c r="EH260" s="23">
        <f t="shared" ca="1" si="483"/>
        <v>60000</v>
      </c>
      <c r="EI260" s="23">
        <f t="shared" ca="1" si="484"/>
        <v>30000</v>
      </c>
      <c r="EJ260" s="23">
        <f t="shared" ca="1" si="498"/>
        <v>60000</v>
      </c>
      <c r="EK260" s="23">
        <f t="shared" ca="1" si="499"/>
        <v>30000</v>
      </c>
      <c r="EL260" s="23">
        <f t="shared" ca="1" si="508"/>
        <v>120000</v>
      </c>
      <c r="EM260" s="23">
        <f t="shared" ca="1" si="509"/>
        <v>60000</v>
      </c>
      <c r="EN260" s="228">
        <f t="shared" ca="1" si="402"/>
        <v>39600</v>
      </c>
      <c r="EO260" s="93">
        <f t="shared" ca="1" si="403"/>
        <v>489600</v>
      </c>
      <c r="EP260" s="93">
        <f t="shared" ca="1" si="404"/>
        <v>921600</v>
      </c>
    </row>
    <row r="261" spans="1:146" x14ac:dyDescent="0.2">
      <c r="A261" s="172">
        <f ca="1">VLOOKUP($D261,Curves!$A$2:$I$1700,9)</f>
        <v>6.3792653397919993E-2</v>
      </c>
      <c r="B261" s="86">
        <f t="shared" ca="1" si="387"/>
        <v>0.26656954719597803</v>
      </c>
      <c r="C261" s="86">
        <f t="shared" si="388"/>
        <v>28</v>
      </c>
      <c r="D261" s="139">
        <v>44593</v>
      </c>
      <c r="E261" s="173">
        <f ca="1">VLOOKUP($D261,Curves!$A$2:$H$1700,2)*$B261</f>
        <v>1.516514153997919</v>
      </c>
      <c r="F261" s="172">
        <f ca="1">VLOOKUP($D261,Curves!$A$2:$H$1700,3)*$B261</f>
        <v>0</v>
      </c>
      <c r="G261" s="172">
        <f ca="1">VLOOKUP($D261,Curves!$A$2:$H$1700,7)*$B261</f>
        <v>0</v>
      </c>
      <c r="H261" s="172">
        <f ca="1">VLOOKUP($D261,Curves!$A$2:$H$1700,5)*$B261</f>
        <v>0</v>
      </c>
      <c r="I261" s="172">
        <f ca="1">VLOOKUP($D261,Curves!$A$2:$H$1700,4)*$B261</f>
        <v>0</v>
      </c>
      <c r="J261" s="174">
        <f ca="1">VLOOKUP($D261,Curves!$A$2:$H$1700,8)*$B261</f>
        <v>0</v>
      </c>
      <c r="K261" s="172">
        <f t="shared" ca="1" si="389"/>
        <v>13.373856154984393</v>
      </c>
      <c r="L261" s="140">
        <f ca="1">VLOOKUP($D261,Curves!$N$2:$T$2600,2)*$B261</f>
        <v>12.16935299772663</v>
      </c>
      <c r="M261" s="141">
        <f ca="1">VLOOKUP($D261,Curves!$N$2:$T$2600,3)*$B261</f>
        <v>6.0846764988633151</v>
      </c>
      <c r="N261" s="181">
        <f t="shared" ca="1" si="390"/>
        <v>0</v>
      </c>
      <c r="O261" s="182">
        <f t="shared" ca="1" si="391"/>
        <v>0</v>
      </c>
      <c r="P261" s="173">
        <f t="shared" ca="1" si="386"/>
        <v>13.373856154984393</v>
      </c>
      <c r="Q261" s="140">
        <f ca="1">VLOOKUP($D261,Curves!$N$2:$T$2600,4)*$B261</f>
        <v>12.16935299772663</v>
      </c>
      <c r="R261" s="141">
        <f ca="1">VLOOKUP($D261,Curves!$N$2:$T$2600,5)*$B261</f>
        <v>6.0846764988633151</v>
      </c>
      <c r="S261" s="181">
        <f t="shared" ca="1" si="392"/>
        <v>0</v>
      </c>
      <c r="T261" s="182">
        <f t="shared" ca="1" si="393"/>
        <v>0</v>
      </c>
      <c r="U261" s="151">
        <f t="shared" ca="1" si="394"/>
        <v>13.373856154984393</v>
      </c>
      <c r="V261" s="151">
        <f t="shared" ca="1" si="395"/>
        <v>13.373856154984393</v>
      </c>
      <c r="W261" s="151">
        <f t="shared" ca="1" si="396"/>
        <v>13.373856154984393</v>
      </c>
      <c r="X261" s="343">
        <f ca="1">VLOOKUP($D261,[2]CurveFetch!$D$8:$S$13000,16,0)*$B261</f>
        <v>12.16935299772663</v>
      </c>
      <c r="Y261" s="141">
        <f ca="1">VLOOKUP($D261,Curves!$N$2:$T$2600,7)*$B261</f>
        <v>6.0846764988633151</v>
      </c>
      <c r="Z261" s="200">
        <f t="shared" ca="1" si="397"/>
        <v>0</v>
      </c>
      <c r="AA261" s="181">
        <f t="shared" ca="1" si="398"/>
        <v>0</v>
      </c>
      <c r="AB261" s="181">
        <f t="shared" ca="1" si="485"/>
        <v>0</v>
      </c>
      <c r="AC261" s="181">
        <f t="shared" ca="1" si="485"/>
        <v>0</v>
      </c>
      <c r="AD261" s="181">
        <f t="shared" ca="1" si="400"/>
        <v>0</v>
      </c>
      <c r="AE261" s="182">
        <f t="shared" ca="1" si="401"/>
        <v>0</v>
      </c>
      <c r="AF261" s="23">
        <f t="shared" ca="1" si="427"/>
        <v>0</v>
      </c>
      <c r="AG261" s="23">
        <f t="shared" ca="1" si="428"/>
        <v>0</v>
      </c>
      <c r="AH261" s="23">
        <f t="shared" ca="1" si="445"/>
        <v>0</v>
      </c>
      <c r="AI261" s="23">
        <f t="shared" ca="1" si="446"/>
        <v>0</v>
      </c>
      <c r="AJ261" s="23">
        <f t="shared" ca="1" si="457"/>
        <v>0</v>
      </c>
      <c r="AK261" s="23">
        <f t="shared" ca="1" si="458"/>
        <v>0</v>
      </c>
      <c r="AL261" s="23">
        <f t="shared" ca="1" si="467"/>
        <v>0</v>
      </c>
      <c r="AM261" s="23">
        <f t="shared" ca="1" si="468"/>
        <v>0</v>
      </c>
      <c r="AN261" s="23">
        <f t="shared" ca="1" si="475"/>
        <v>0</v>
      </c>
      <c r="AO261" s="23">
        <f t="shared" ca="1" si="476"/>
        <v>0</v>
      </c>
      <c r="AP261" s="23">
        <f t="shared" ca="1" si="469"/>
        <v>0</v>
      </c>
      <c r="AQ261" s="23">
        <f t="shared" ca="1" si="470"/>
        <v>0</v>
      </c>
      <c r="AR261" s="23">
        <f t="shared" ca="1" si="479"/>
        <v>0</v>
      </c>
      <c r="AS261" s="23">
        <f t="shared" ca="1" si="480"/>
        <v>0</v>
      </c>
      <c r="AT261" s="23">
        <f t="shared" ca="1" si="500"/>
        <v>0</v>
      </c>
      <c r="AU261" s="23">
        <f t="shared" ca="1" si="501"/>
        <v>0</v>
      </c>
      <c r="AV261" s="228">
        <f t="shared" ca="1" si="405"/>
        <v>0</v>
      </c>
      <c r="AW261" s="26">
        <f t="shared" ca="1" si="406"/>
        <v>0</v>
      </c>
      <c r="AX261" s="228">
        <f t="shared" ca="1" si="407"/>
        <v>0</v>
      </c>
      <c r="AY261" s="23">
        <f t="shared" ca="1" si="421"/>
        <v>0</v>
      </c>
      <c r="AZ261" s="23">
        <f t="shared" ca="1" si="422"/>
        <v>0</v>
      </c>
      <c r="BA261" s="23">
        <f t="shared" ca="1" si="429"/>
        <v>0</v>
      </c>
      <c r="BB261" s="23">
        <f t="shared" ca="1" si="430"/>
        <v>0</v>
      </c>
      <c r="BC261" s="23">
        <f t="shared" ca="1" si="423"/>
        <v>0</v>
      </c>
      <c r="BD261" s="23">
        <f t="shared" ca="1" si="424"/>
        <v>0</v>
      </c>
      <c r="BE261" s="23">
        <f t="shared" ca="1" si="431"/>
        <v>0</v>
      </c>
      <c r="BF261" s="23">
        <f t="shared" ca="1" si="432"/>
        <v>0</v>
      </c>
      <c r="BG261" s="23">
        <f t="shared" ca="1" si="437"/>
        <v>0</v>
      </c>
      <c r="BH261" s="23">
        <f t="shared" ca="1" si="438"/>
        <v>0</v>
      </c>
      <c r="BI261" s="23">
        <f t="shared" ca="1" si="453"/>
        <v>0</v>
      </c>
      <c r="BJ261" s="23">
        <f t="shared" ca="1" si="454"/>
        <v>0</v>
      </c>
      <c r="BK261" s="23">
        <f t="shared" ca="1" si="455"/>
        <v>0</v>
      </c>
      <c r="BL261" s="23">
        <f t="shared" ca="1" si="456"/>
        <v>0</v>
      </c>
      <c r="BM261" s="23">
        <f t="shared" ca="1" si="459"/>
        <v>0</v>
      </c>
      <c r="BN261" s="23">
        <f t="shared" ca="1" si="460"/>
        <v>0</v>
      </c>
      <c r="BO261" s="23">
        <f t="shared" ca="1" si="477"/>
        <v>0</v>
      </c>
      <c r="BP261" s="23">
        <f t="shared" ca="1" si="478"/>
        <v>0</v>
      </c>
      <c r="BQ261" s="23">
        <f t="shared" ca="1" si="488"/>
        <v>0</v>
      </c>
      <c r="BR261" s="23">
        <f t="shared" ca="1" si="489"/>
        <v>0</v>
      </c>
      <c r="BS261" s="23">
        <f t="shared" ca="1" si="504"/>
        <v>0</v>
      </c>
      <c r="BT261" s="23">
        <f t="shared" ca="1" si="505"/>
        <v>0</v>
      </c>
      <c r="BU261" s="23">
        <f t="shared" ca="1" si="506"/>
        <v>0</v>
      </c>
      <c r="BV261" s="23">
        <f t="shared" ca="1" si="507"/>
        <v>0</v>
      </c>
      <c r="BW261" s="389">
        <f t="shared" ca="1" si="408"/>
        <v>0</v>
      </c>
      <c r="BX261" s="224">
        <f t="shared" ca="1" si="409"/>
        <v>0</v>
      </c>
      <c r="BY261" s="93">
        <f t="shared" ca="1" si="410"/>
        <v>0</v>
      </c>
      <c r="BZ261" s="23">
        <f t="shared" ca="1" si="435"/>
        <v>0</v>
      </c>
      <c r="CA261" s="23">
        <f t="shared" ca="1" si="436"/>
        <v>0</v>
      </c>
      <c r="CB261" s="23">
        <f t="shared" ca="1" si="461"/>
        <v>0</v>
      </c>
      <c r="CC261" s="23">
        <f t="shared" ca="1" si="462"/>
        <v>0</v>
      </c>
      <c r="CD261" s="23">
        <f t="shared" ca="1" si="492"/>
        <v>0</v>
      </c>
      <c r="CE261" s="23">
        <f t="shared" ca="1" si="493"/>
        <v>0</v>
      </c>
      <c r="CF261" s="228">
        <f t="shared" ca="1" si="411"/>
        <v>0</v>
      </c>
      <c r="CG261" s="224">
        <f t="shared" ca="1" si="412"/>
        <v>0</v>
      </c>
      <c r="CH261" s="228">
        <f t="shared" ca="1" si="413"/>
        <v>0</v>
      </c>
      <c r="CI261" s="23">
        <f t="shared" ca="1" si="414"/>
        <v>0</v>
      </c>
      <c r="CJ261" s="23">
        <f t="shared" ca="1" si="415"/>
        <v>0</v>
      </c>
      <c r="CK261" s="23">
        <f t="shared" ca="1" si="419"/>
        <v>0</v>
      </c>
      <c r="CL261" s="23">
        <f t="shared" ca="1" si="420"/>
        <v>0</v>
      </c>
      <c r="CM261" s="23">
        <f t="shared" ca="1" si="425"/>
        <v>0</v>
      </c>
      <c r="CN261" s="23">
        <f t="shared" ca="1" si="426"/>
        <v>0</v>
      </c>
      <c r="CO261" s="23">
        <f t="shared" ca="1" si="433"/>
        <v>0</v>
      </c>
      <c r="CP261" s="23">
        <f t="shared" ca="1" si="434"/>
        <v>0</v>
      </c>
      <c r="CQ261" s="23">
        <f t="shared" ca="1" si="439"/>
        <v>0</v>
      </c>
      <c r="CR261" s="23">
        <f t="shared" ca="1" si="440"/>
        <v>0</v>
      </c>
      <c r="CS261" s="23">
        <f t="shared" ca="1" si="441"/>
        <v>0</v>
      </c>
      <c r="CT261" s="23">
        <f t="shared" ca="1" si="442"/>
        <v>0</v>
      </c>
      <c r="CU261" s="23">
        <f t="shared" ca="1" si="447"/>
        <v>0</v>
      </c>
      <c r="CV261" s="23">
        <f t="shared" ca="1" si="448"/>
        <v>0</v>
      </c>
      <c r="CW261" s="23">
        <f t="shared" ca="1" si="486"/>
        <v>0</v>
      </c>
      <c r="CX261" s="23">
        <f t="shared" ca="1" si="487"/>
        <v>0</v>
      </c>
      <c r="CY261" s="23">
        <f t="shared" ca="1" si="449"/>
        <v>0</v>
      </c>
      <c r="CZ261" s="23">
        <f t="shared" ca="1" si="450"/>
        <v>0</v>
      </c>
      <c r="DA261" s="23">
        <f t="shared" ca="1" si="463"/>
        <v>0</v>
      </c>
      <c r="DB261" s="23">
        <f t="shared" ca="1" si="464"/>
        <v>0</v>
      </c>
      <c r="DC261" s="23"/>
      <c r="DD261" s="23"/>
      <c r="DE261" s="23">
        <f t="shared" ca="1" si="465"/>
        <v>0</v>
      </c>
      <c r="DF261" s="23">
        <f t="shared" ca="1" si="466"/>
        <v>0</v>
      </c>
      <c r="DG261" s="23">
        <f t="shared" ca="1" si="471"/>
        <v>0</v>
      </c>
      <c r="DH261" s="23">
        <f t="shared" ca="1" si="472"/>
        <v>0</v>
      </c>
      <c r="DI261" s="23">
        <f t="shared" ca="1" si="481"/>
        <v>0</v>
      </c>
      <c r="DJ261" s="23">
        <f t="shared" ca="1" si="482"/>
        <v>0</v>
      </c>
      <c r="DK261" s="23">
        <f t="shared" ca="1" si="490"/>
        <v>0</v>
      </c>
      <c r="DL261" s="23">
        <f t="shared" ca="1" si="491"/>
        <v>0</v>
      </c>
      <c r="DM261" s="23">
        <f t="shared" ca="1" si="494"/>
        <v>0</v>
      </c>
      <c r="DN261" s="23">
        <f t="shared" ca="1" si="495"/>
        <v>0</v>
      </c>
      <c r="DO261" s="23">
        <f t="shared" ca="1" si="496"/>
        <v>0</v>
      </c>
      <c r="DP261" s="23">
        <f t="shared" ca="1" si="497"/>
        <v>0</v>
      </c>
      <c r="DQ261" s="23">
        <f t="shared" ca="1" si="510"/>
        <v>0</v>
      </c>
      <c r="DR261" s="23">
        <f t="shared" ca="1" si="511"/>
        <v>0</v>
      </c>
      <c r="DS261" s="228">
        <f t="shared" ca="1" si="416"/>
        <v>0</v>
      </c>
      <c r="DT261" s="93">
        <f t="shared" ca="1" si="417"/>
        <v>0</v>
      </c>
      <c r="DU261" s="228">
        <f t="shared" ca="1" si="418"/>
        <v>0</v>
      </c>
      <c r="DZ261" s="23">
        <f t="shared" ca="1" si="443"/>
        <v>0</v>
      </c>
      <c r="EA261" s="23">
        <f t="shared" ca="1" si="444"/>
        <v>0</v>
      </c>
      <c r="EB261" s="23">
        <f t="shared" ca="1" si="451"/>
        <v>0</v>
      </c>
      <c r="EC261" s="23">
        <f t="shared" ca="1" si="452"/>
        <v>0</v>
      </c>
      <c r="ED261" s="23">
        <f t="shared" ca="1" si="473"/>
        <v>0</v>
      </c>
      <c r="EE261" s="23">
        <f t="shared" ca="1" si="474"/>
        <v>0</v>
      </c>
      <c r="EF261" s="23">
        <f t="shared" ca="1" si="502"/>
        <v>0</v>
      </c>
      <c r="EG261" s="23">
        <f t="shared" ca="1" si="503"/>
        <v>0</v>
      </c>
      <c r="EH261" s="23">
        <f t="shared" ca="1" si="483"/>
        <v>0</v>
      </c>
      <c r="EI261" s="23">
        <f t="shared" ca="1" si="484"/>
        <v>0</v>
      </c>
      <c r="EJ261" s="23">
        <f t="shared" ca="1" si="498"/>
        <v>0</v>
      </c>
      <c r="EK261" s="23">
        <f t="shared" ca="1" si="499"/>
        <v>0</v>
      </c>
      <c r="EL261" s="23">
        <f t="shared" ca="1" si="508"/>
        <v>0</v>
      </c>
      <c r="EM261" s="23">
        <f t="shared" ca="1" si="509"/>
        <v>0</v>
      </c>
      <c r="EN261" s="228">
        <f t="shared" ca="1" si="402"/>
        <v>0</v>
      </c>
      <c r="EO261" s="93">
        <f t="shared" ca="1" si="403"/>
        <v>0</v>
      </c>
      <c r="EP261" s="93">
        <f t="shared" ca="1" si="404"/>
        <v>0</v>
      </c>
    </row>
    <row r="262" spans="1:146" x14ac:dyDescent="0.2">
      <c r="A262" s="172">
        <f ca="1">VLOOKUP($D262,Curves!$A$2:$I$1700,9)</f>
        <v>6.3790047934522004E-2</v>
      </c>
      <c r="B262" s="86">
        <f t="shared" ca="1" si="387"/>
        <v>0.26530353003559137</v>
      </c>
      <c r="C262" s="86">
        <f t="shared" si="388"/>
        <v>31</v>
      </c>
      <c r="D262" s="139">
        <v>44621</v>
      </c>
      <c r="E262" s="173">
        <f ca="1">VLOOKUP($D262,Curves!$A$2:$H$1700,2)*$B262</f>
        <v>1.4695162528671406</v>
      </c>
      <c r="F262" s="172">
        <f ca="1">VLOOKUP($D262,Curves!$A$2:$H$1700,3)*$B262</f>
        <v>0</v>
      </c>
      <c r="G262" s="172">
        <f ca="1">VLOOKUP($D262,Curves!$A$2:$H$1700,7)*$B262</f>
        <v>0</v>
      </c>
      <c r="H262" s="172">
        <f ca="1">VLOOKUP($D262,Curves!$A$2:$H$1700,5)*$B262</f>
        <v>0</v>
      </c>
      <c r="I262" s="172">
        <f ca="1">VLOOKUP($D262,Curves!$A$2:$H$1700,4)*$B262</f>
        <v>0</v>
      </c>
      <c r="J262" s="174">
        <f ca="1">VLOOKUP($D262,Curves!$A$2:$H$1700,8)*$B262</f>
        <v>0</v>
      </c>
      <c r="K262" s="172">
        <f t="shared" ca="1" si="389"/>
        <v>13.021371896503554</v>
      </c>
      <c r="L262" s="140">
        <f ca="1">VLOOKUP($D262,Curves!$N$2:$T$2600,2)*$B262</f>
        <v>9.4585218617698921</v>
      </c>
      <c r="M262" s="141">
        <f ca="1">VLOOKUP($D262,Curves!$N$2:$T$2600,3)*$B262</f>
        <v>4.729260930884946</v>
      </c>
      <c r="N262" s="181">
        <f t="shared" ca="1" si="390"/>
        <v>0</v>
      </c>
      <c r="O262" s="182">
        <f t="shared" ca="1" si="391"/>
        <v>0</v>
      </c>
      <c r="P262" s="173">
        <f t="shared" ref="P262:P282" ca="1" si="512">($E262+J262)*$J$5+$J$4</f>
        <v>13.021371896503554</v>
      </c>
      <c r="Q262" s="140">
        <f ca="1">VLOOKUP($D262,Curves!$N$2:$T$2600,4)*$B262</f>
        <v>9.4585218617698921</v>
      </c>
      <c r="R262" s="141">
        <f ca="1">VLOOKUP($D262,Curves!$N$2:$T$2600,5)*$B262</f>
        <v>4.729260930884946</v>
      </c>
      <c r="S262" s="181">
        <f t="shared" ca="1" si="392"/>
        <v>0</v>
      </c>
      <c r="T262" s="182">
        <f t="shared" ca="1" si="393"/>
        <v>0</v>
      </c>
      <c r="U262" s="151">
        <f t="shared" ca="1" si="394"/>
        <v>13.021371896503554</v>
      </c>
      <c r="V262" s="151">
        <f t="shared" ca="1" si="395"/>
        <v>13.021371896503554</v>
      </c>
      <c r="W262" s="151">
        <f t="shared" ca="1" si="396"/>
        <v>13.021371896503554</v>
      </c>
      <c r="X262" s="343">
        <f ca="1">VLOOKUP($D262,[2]CurveFetch!$D$8:$S$13000,16,0)*$B262</f>
        <v>9.4585218617698921</v>
      </c>
      <c r="Y262" s="141">
        <f ca="1">VLOOKUP($D262,Curves!$N$2:$T$2600,7)*$B262</f>
        <v>4.729260930884946</v>
      </c>
      <c r="Z262" s="200">
        <f t="shared" ca="1" si="397"/>
        <v>0</v>
      </c>
      <c r="AA262" s="181">
        <f t="shared" ca="1" si="398"/>
        <v>0</v>
      </c>
      <c r="AB262" s="181">
        <f t="shared" ca="1" si="485"/>
        <v>0</v>
      </c>
      <c r="AC262" s="181">
        <f t="shared" ca="1" si="485"/>
        <v>0</v>
      </c>
      <c r="AD262" s="181">
        <f t="shared" ca="1" si="400"/>
        <v>0</v>
      </c>
      <c r="AE262" s="182">
        <f t="shared" ca="1" si="401"/>
        <v>0</v>
      </c>
      <c r="AF262" s="23">
        <f t="shared" ca="1" si="427"/>
        <v>0</v>
      </c>
      <c r="AG262" s="23">
        <f t="shared" ca="1" si="428"/>
        <v>0</v>
      </c>
      <c r="AH262" s="23">
        <f t="shared" ca="1" si="445"/>
        <v>0</v>
      </c>
      <c r="AI262" s="23">
        <f t="shared" ca="1" si="446"/>
        <v>0</v>
      </c>
      <c r="AJ262" s="23">
        <f t="shared" ca="1" si="457"/>
        <v>0</v>
      </c>
      <c r="AK262" s="23">
        <f t="shared" ca="1" si="458"/>
        <v>0</v>
      </c>
      <c r="AL262" s="23">
        <f t="shared" ca="1" si="467"/>
        <v>0</v>
      </c>
      <c r="AM262" s="23">
        <f t="shared" ca="1" si="468"/>
        <v>0</v>
      </c>
      <c r="AN262" s="23">
        <f t="shared" ca="1" si="475"/>
        <v>0</v>
      </c>
      <c r="AO262" s="23">
        <f t="shared" ca="1" si="476"/>
        <v>0</v>
      </c>
      <c r="AP262" s="23">
        <f t="shared" ca="1" si="469"/>
        <v>0</v>
      </c>
      <c r="AQ262" s="23">
        <f t="shared" ca="1" si="470"/>
        <v>0</v>
      </c>
      <c r="AR262" s="23">
        <f t="shared" ca="1" si="479"/>
        <v>0</v>
      </c>
      <c r="AS262" s="23">
        <f t="shared" ca="1" si="480"/>
        <v>0</v>
      </c>
      <c r="AT262" s="23">
        <f t="shared" ca="1" si="500"/>
        <v>0</v>
      </c>
      <c r="AU262" s="23">
        <f t="shared" ca="1" si="501"/>
        <v>0</v>
      </c>
      <c r="AV262" s="228">
        <f t="shared" ca="1" si="405"/>
        <v>0</v>
      </c>
      <c r="AW262" s="26">
        <f t="shared" ca="1" si="406"/>
        <v>0</v>
      </c>
      <c r="AX262" s="228">
        <f t="shared" ca="1" si="407"/>
        <v>0</v>
      </c>
      <c r="AY262" s="23">
        <f t="shared" ca="1" si="421"/>
        <v>0</v>
      </c>
      <c r="AZ262" s="23">
        <f t="shared" ca="1" si="422"/>
        <v>0</v>
      </c>
      <c r="BA262" s="23">
        <f t="shared" ca="1" si="429"/>
        <v>0</v>
      </c>
      <c r="BB262" s="23">
        <f t="shared" ca="1" si="430"/>
        <v>0</v>
      </c>
      <c r="BC262" s="23">
        <f t="shared" ca="1" si="423"/>
        <v>0</v>
      </c>
      <c r="BD262" s="23">
        <f t="shared" ca="1" si="424"/>
        <v>0</v>
      </c>
      <c r="BE262" s="23">
        <f t="shared" ca="1" si="431"/>
        <v>0</v>
      </c>
      <c r="BF262" s="23">
        <f t="shared" ca="1" si="432"/>
        <v>0</v>
      </c>
      <c r="BG262" s="23">
        <f t="shared" ca="1" si="437"/>
        <v>0</v>
      </c>
      <c r="BH262" s="23">
        <f t="shared" ca="1" si="438"/>
        <v>0</v>
      </c>
      <c r="BI262" s="23">
        <f t="shared" ca="1" si="453"/>
        <v>0</v>
      </c>
      <c r="BJ262" s="23">
        <f t="shared" ca="1" si="454"/>
        <v>0</v>
      </c>
      <c r="BK262" s="23">
        <f t="shared" ca="1" si="455"/>
        <v>0</v>
      </c>
      <c r="BL262" s="23">
        <f t="shared" ca="1" si="456"/>
        <v>0</v>
      </c>
      <c r="BM262" s="23">
        <f t="shared" ca="1" si="459"/>
        <v>0</v>
      </c>
      <c r="BN262" s="23">
        <f t="shared" ca="1" si="460"/>
        <v>0</v>
      </c>
      <c r="BO262" s="23">
        <f t="shared" ca="1" si="477"/>
        <v>0</v>
      </c>
      <c r="BP262" s="23">
        <f t="shared" ca="1" si="478"/>
        <v>0</v>
      </c>
      <c r="BQ262" s="23">
        <f t="shared" ca="1" si="488"/>
        <v>0</v>
      </c>
      <c r="BR262" s="23">
        <f t="shared" ca="1" si="489"/>
        <v>0</v>
      </c>
      <c r="BS262" s="23">
        <f t="shared" ca="1" si="504"/>
        <v>0</v>
      </c>
      <c r="BT262" s="23">
        <f t="shared" ca="1" si="505"/>
        <v>0</v>
      </c>
      <c r="BU262" s="23">
        <f t="shared" ca="1" si="506"/>
        <v>0</v>
      </c>
      <c r="BV262" s="23">
        <f t="shared" ca="1" si="507"/>
        <v>0</v>
      </c>
      <c r="BW262" s="389">
        <f t="shared" ca="1" si="408"/>
        <v>0</v>
      </c>
      <c r="BX262" s="224">
        <f t="shared" ca="1" si="409"/>
        <v>0</v>
      </c>
      <c r="BY262" s="93">
        <f t="shared" ca="1" si="410"/>
        <v>0</v>
      </c>
      <c r="BZ262" s="23">
        <f t="shared" ca="1" si="435"/>
        <v>0</v>
      </c>
      <c r="CA262" s="23">
        <f t="shared" ca="1" si="436"/>
        <v>0</v>
      </c>
      <c r="CB262" s="23">
        <f t="shared" ca="1" si="461"/>
        <v>0</v>
      </c>
      <c r="CC262" s="23">
        <f t="shared" ca="1" si="462"/>
        <v>0</v>
      </c>
      <c r="CD262" s="23">
        <f t="shared" ca="1" si="492"/>
        <v>0</v>
      </c>
      <c r="CE262" s="23">
        <f t="shared" ca="1" si="493"/>
        <v>0</v>
      </c>
      <c r="CF262" s="228">
        <f t="shared" ca="1" si="411"/>
        <v>0</v>
      </c>
      <c r="CG262" s="224">
        <f t="shared" ca="1" si="412"/>
        <v>0</v>
      </c>
      <c r="CH262" s="228">
        <f t="shared" ca="1" si="413"/>
        <v>0</v>
      </c>
      <c r="CI262" s="23">
        <f t="shared" ca="1" si="414"/>
        <v>0</v>
      </c>
      <c r="CJ262" s="23">
        <f t="shared" ca="1" si="415"/>
        <v>0</v>
      </c>
      <c r="CK262" s="23">
        <f t="shared" ca="1" si="419"/>
        <v>0</v>
      </c>
      <c r="CL262" s="23">
        <f t="shared" ca="1" si="420"/>
        <v>0</v>
      </c>
      <c r="CM262" s="23">
        <f t="shared" ca="1" si="425"/>
        <v>0</v>
      </c>
      <c r="CN262" s="23">
        <f t="shared" ca="1" si="426"/>
        <v>0</v>
      </c>
      <c r="CO262" s="23">
        <f t="shared" ca="1" si="433"/>
        <v>0</v>
      </c>
      <c r="CP262" s="23">
        <f t="shared" ca="1" si="434"/>
        <v>0</v>
      </c>
      <c r="CQ262" s="23">
        <f t="shared" ca="1" si="439"/>
        <v>0</v>
      </c>
      <c r="CR262" s="23">
        <f t="shared" ca="1" si="440"/>
        <v>0</v>
      </c>
      <c r="CS262" s="23">
        <f t="shared" ca="1" si="441"/>
        <v>0</v>
      </c>
      <c r="CT262" s="23">
        <f t="shared" ca="1" si="442"/>
        <v>0</v>
      </c>
      <c r="CU262" s="23">
        <f t="shared" ca="1" si="447"/>
        <v>0</v>
      </c>
      <c r="CV262" s="23">
        <f t="shared" ca="1" si="448"/>
        <v>0</v>
      </c>
      <c r="CW262" s="23">
        <f t="shared" ca="1" si="486"/>
        <v>0</v>
      </c>
      <c r="CX262" s="23">
        <f t="shared" ca="1" si="487"/>
        <v>0</v>
      </c>
      <c r="CY262" s="23">
        <f t="shared" ca="1" si="449"/>
        <v>0</v>
      </c>
      <c r="CZ262" s="23">
        <f t="shared" ca="1" si="450"/>
        <v>0</v>
      </c>
      <c r="DA262" s="23">
        <f t="shared" ca="1" si="463"/>
        <v>0</v>
      </c>
      <c r="DB262" s="23">
        <f t="shared" ca="1" si="464"/>
        <v>0</v>
      </c>
      <c r="DC262" s="23"/>
      <c r="DD262" s="23"/>
      <c r="DE262" s="23">
        <f t="shared" ca="1" si="465"/>
        <v>0</v>
      </c>
      <c r="DF262" s="23">
        <f t="shared" ca="1" si="466"/>
        <v>0</v>
      </c>
      <c r="DG262" s="23">
        <f t="shared" ca="1" si="471"/>
        <v>0</v>
      </c>
      <c r="DH262" s="23">
        <f t="shared" ca="1" si="472"/>
        <v>0</v>
      </c>
      <c r="DI262" s="23">
        <f t="shared" ca="1" si="481"/>
        <v>0</v>
      </c>
      <c r="DJ262" s="23">
        <f t="shared" ca="1" si="482"/>
        <v>0</v>
      </c>
      <c r="DK262" s="23">
        <f t="shared" ca="1" si="490"/>
        <v>0</v>
      </c>
      <c r="DL262" s="23">
        <f t="shared" ca="1" si="491"/>
        <v>0</v>
      </c>
      <c r="DM262" s="23">
        <f t="shared" ca="1" si="494"/>
        <v>0</v>
      </c>
      <c r="DN262" s="23">
        <f t="shared" ca="1" si="495"/>
        <v>0</v>
      </c>
      <c r="DO262" s="23">
        <f t="shared" ca="1" si="496"/>
        <v>0</v>
      </c>
      <c r="DP262" s="23">
        <f t="shared" ca="1" si="497"/>
        <v>0</v>
      </c>
      <c r="DQ262" s="23">
        <f t="shared" ca="1" si="510"/>
        <v>0</v>
      </c>
      <c r="DR262" s="23">
        <f t="shared" ca="1" si="511"/>
        <v>0</v>
      </c>
      <c r="DS262" s="228">
        <f t="shared" ca="1" si="416"/>
        <v>0</v>
      </c>
      <c r="DT262" s="93">
        <f t="shared" ca="1" si="417"/>
        <v>0</v>
      </c>
      <c r="DU262" s="228">
        <f t="shared" ca="1" si="418"/>
        <v>0</v>
      </c>
      <c r="DZ262" s="23">
        <f t="shared" ca="1" si="443"/>
        <v>0</v>
      </c>
      <c r="EA262" s="23">
        <f t="shared" ca="1" si="444"/>
        <v>0</v>
      </c>
      <c r="EB262" s="23">
        <f t="shared" ca="1" si="451"/>
        <v>0</v>
      </c>
      <c r="EC262" s="23">
        <f t="shared" ca="1" si="452"/>
        <v>0</v>
      </c>
      <c r="ED262" s="23">
        <f t="shared" ca="1" si="473"/>
        <v>0</v>
      </c>
      <c r="EE262" s="23">
        <f t="shared" ca="1" si="474"/>
        <v>0</v>
      </c>
      <c r="EF262" s="23">
        <f t="shared" ca="1" si="502"/>
        <v>0</v>
      </c>
      <c r="EG262" s="23">
        <f t="shared" ca="1" si="503"/>
        <v>0</v>
      </c>
      <c r="EH262" s="23">
        <f t="shared" ca="1" si="483"/>
        <v>0</v>
      </c>
      <c r="EI262" s="23">
        <f t="shared" ca="1" si="484"/>
        <v>0</v>
      </c>
      <c r="EJ262" s="23">
        <f t="shared" ca="1" si="498"/>
        <v>0</v>
      </c>
      <c r="EK262" s="23">
        <f t="shared" ca="1" si="499"/>
        <v>0</v>
      </c>
      <c r="EL262" s="23">
        <f t="shared" ca="1" si="508"/>
        <v>0</v>
      </c>
      <c r="EM262" s="23">
        <f t="shared" ca="1" si="509"/>
        <v>0</v>
      </c>
      <c r="EN262" s="228">
        <f t="shared" ca="1" si="402"/>
        <v>0</v>
      </c>
      <c r="EO262" s="93">
        <f t="shared" ca="1" si="403"/>
        <v>0</v>
      </c>
      <c r="EP262" s="93">
        <f t="shared" ca="1" si="404"/>
        <v>0</v>
      </c>
    </row>
    <row r="263" spans="1:146" x14ac:dyDescent="0.2">
      <c r="A263" s="172">
        <f ca="1">VLOOKUP($D263,Curves!$A$2:$I$1700,9)</f>
        <v>6.3787163314334996E-2</v>
      </c>
      <c r="B263" s="86">
        <f t="shared" ref="B263:B283" ca="1" si="513">(1+($A263/2))^(-2*($D263-$A$1)/365.25)</f>
        <v>0.26390899970402609</v>
      </c>
      <c r="C263" s="86">
        <f t="shared" ref="C263:C282" si="514">D264-D263</f>
        <v>30</v>
      </c>
      <c r="D263" s="139">
        <v>44652</v>
      </c>
      <c r="E263" s="173">
        <f ca="1">VLOOKUP($D263,Curves!$A$2:$H$1700,2)*$B263</f>
        <v>1.4134966024147637</v>
      </c>
      <c r="F263" s="172">
        <f ca="1">VLOOKUP($D263,Curves!$A$2:$H$1700,3)*$B263</f>
        <v>0</v>
      </c>
      <c r="G263" s="172">
        <f ca="1">VLOOKUP($D263,Curves!$A$2:$H$1700,7)*$B263</f>
        <v>0</v>
      </c>
      <c r="H263" s="172">
        <f ca="1">VLOOKUP($D263,Curves!$A$2:$H$1700,5)*$B263</f>
        <v>0</v>
      </c>
      <c r="I263" s="172">
        <f ca="1">VLOOKUP($D263,Curves!$A$2:$H$1700,4)*$B263</f>
        <v>0</v>
      </c>
      <c r="J263" s="174">
        <f ca="1">VLOOKUP($D263,Curves!$A$2:$H$1700,8)*$B263</f>
        <v>0</v>
      </c>
      <c r="K263" s="172">
        <f t="shared" ref="K263:K282" ca="1" si="515">($E263+$I263)*$J$5+$J$4</f>
        <v>12.601224518110728</v>
      </c>
      <c r="L263" s="140">
        <f ca="1">VLOOKUP($D263,Curves!$N$2:$T$2600,2)*$B263</f>
        <v>9.1138861775787774</v>
      </c>
      <c r="M263" s="141">
        <f ca="1">VLOOKUP($D263,Curves!$N$2:$T$2600,3)*$B263</f>
        <v>4.5569430887893887</v>
      </c>
      <c r="N263" s="181">
        <f t="shared" ref="N263:N282" ca="1" si="516">IF($K263&lt;$L263,1,0)</f>
        <v>0</v>
      </c>
      <c r="O263" s="182">
        <f t="shared" ref="O263:O282" ca="1" si="517">IF($K263&lt;$M263,1,0)</f>
        <v>0</v>
      </c>
      <c r="P263" s="173">
        <f t="shared" ca="1" si="512"/>
        <v>12.601224518110728</v>
      </c>
      <c r="Q263" s="140">
        <f ca="1">VLOOKUP($D263,Curves!$N$2:$T$2600,4)*$B263</f>
        <v>9.1138861775787774</v>
      </c>
      <c r="R263" s="141">
        <f ca="1">VLOOKUP($D263,Curves!$N$2:$T$2600,5)*$B263</f>
        <v>4.5569430887893887</v>
      </c>
      <c r="S263" s="181">
        <f t="shared" ref="S263:S282" ca="1" si="518">IF($P263&lt;$Q263,1,0)</f>
        <v>0</v>
      </c>
      <c r="T263" s="182">
        <f t="shared" ref="T263:T282" ca="1" si="519">IF($P263&lt;$R263,1,0)</f>
        <v>0</v>
      </c>
      <c r="U263" s="151">
        <f t="shared" ref="U263:U282" ca="1" si="520">($E263+G263)*$J$5+$J$4</f>
        <v>12.601224518110728</v>
      </c>
      <c r="V263" s="151">
        <f t="shared" ref="V263:V282" ca="1" si="521">($E263+H263)*$J$5+$J$4</f>
        <v>12.601224518110728</v>
      </c>
      <c r="W263" s="151">
        <f t="shared" ref="W263:W282" ca="1" si="522">($E263+I263)*$J$5+$J$4</f>
        <v>12.601224518110728</v>
      </c>
      <c r="X263" s="343">
        <f ca="1">VLOOKUP($D263,[2]CurveFetch!$D$8:$S$13000,16,0)*$B263</f>
        <v>9.1138861775787774</v>
      </c>
      <c r="Y263" s="141">
        <f ca="1">VLOOKUP($D263,Curves!$N$2:$T$2600,7)*$B263</f>
        <v>4.5569430887893887</v>
      </c>
      <c r="Z263" s="200">
        <f t="shared" ref="Z263:Z282" ca="1" si="523">IF($U263&lt;$X263,1,0)</f>
        <v>0</v>
      </c>
      <c r="AA263" s="181">
        <f t="shared" ref="AA263:AA282" ca="1" si="524">IF($U263&lt;$Y263,1,0)</f>
        <v>0</v>
      </c>
      <c r="AB263" s="181">
        <f t="shared" ref="AB263:AC282" ca="1" si="525">IF($V263&lt;$X263,1,0)</f>
        <v>0</v>
      </c>
      <c r="AC263" s="181">
        <f t="shared" ca="1" si="525"/>
        <v>0</v>
      </c>
      <c r="AD263" s="181">
        <f t="shared" ref="AD263:AD282" ca="1" si="526">IF($W263&lt;$X263,1,0)</f>
        <v>0</v>
      </c>
      <c r="AE263" s="182">
        <f t="shared" ref="AE263:AE282" ca="1" si="527">IF($W263&lt;$Y263,1,0)</f>
        <v>0</v>
      </c>
      <c r="AF263" s="23">
        <f t="shared" ca="1" si="427"/>
        <v>0</v>
      </c>
      <c r="AG263" s="23">
        <f t="shared" ca="1" si="428"/>
        <v>0</v>
      </c>
      <c r="AH263" s="23">
        <f t="shared" ca="1" si="445"/>
        <v>0</v>
      </c>
      <c r="AI263" s="23">
        <f t="shared" ca="1" si="446"/>
        <v>0</v>
      </c>
      <c r="AJ263" s="23">
        <f t="shared" ca="1" si="457"/>
        <v>0</v>
      </c>
      <c r="AK263" s="23">
        <f t="shared" ca="1" si="458"/>
        <v>0</v>
      </c>
      <c r="AL263" s="23">
        <f t="shared" ca="1" si="467"/>
        <v>0</v>
      </c>
      <c r="AM263" s="23">
        <f t="shared" ca="1" si="468"/>
        <v>0</v>
      </c>
      <c r="AN263" s="23">
        <f t="shared" ca="1" si="475"/>
        <v>0</v>
      </c>
      <c r="AO263" s="23">
        <f t="shared" ca="1" si="476"/>
        <v>0</v>
      </c>
      <c r="AP263" s="23">
        <f t="shared" ca="1" si="469"/>
        <v>0</v>
      </c>
      <c r="AQ263" s="23">
        <f t="shared" ca="1" si="470"/>
        <v>0</v>
      </c>
      <c r="AR263" s="23">
        <f t="shared" ca="1" si="479"/>
        <v>0</v>
      </c>
      <c r="AS263" s="23">
        <f t="shared" ca="1" si="480"/>
        <v>0</v>
      </c>
      <c r="AT263" s="23">
        <f t="shared" ca="1" si="500"/>
        <v>0</v>
      </c>
      <c r="AU263" s="23">
        <f t="shared" ca="1" si="501"/>
        <v>0</v>
      </c>
      <c r="AV263" s="228">
        <f t="shared" ca="1" si="405"/>
        <v>0</v>
      </c>
      <c r="AW263" s="26">
        <f t="shared" ca="1" si="406"/>
        <v>0</v>
      </c>
      <c r="AX263" s="228">
        <f t="shared" ca="1" si="407"/>
        <v>0</v>
      </c>
      <c r="AY263" s="23">
        <f t="shared" ca="1" si="421"/>
        <v>0</v>
      </c>
      <c r="AZ263" s="23">
        <f t="shared" ca="1" si="422"/>
        <v>0</v>
      </c>
      <c r="BA263" s="23">
        <f t="shared" ca="1" si="429"/>
        <v>0</v>
      </c>
      <c r="BB263" s="23">
        <f t="shared" ca="1" si="430"/>
        <v>0</v>
      </c>
      <c r="BC263" s="23">
        <f t="shared" ca="1" si="423"/>
        <v>0</v>
      </c>
      <c r="BD263" s="23">
        <f t="shared" ca="1" si="424"/>
        <v>0</v>
      </c>
      <c r="BE263" s="23">
        <f t="shared" ca="1" si="431"/>
        <v>0</v>
      </c>
      <c r="BF263" s="23">
        <f t="shared" ca="1" si="432"/>
        <v>0</v>
      </c>
      <c r="BG263" s="23">
        <f t="shared" ca="1" si="437"/>
        <v>0</v>
      </c>
      <c r="BH263" s="23">
        <f t="shared" ca="1" si="438"/>
        <v>0</v>
      </c>
      <c r="BI263" s="23">
        <f t="shared" ca="1" si="453"/>
        <v>0</v>
      </c>
      <c r="BJ263" s="23">
        <f t="shared" ca="1" si="454"/>
        <v>0</v>
      </c>
      <c r="BK263" s="23">
        <f t="shared" ca="1" si="455"/>
        <v>0</v>
      </c>
      <c r="BL263" s="23">
        <f t="shared" ca="1" si="456"/>
        <v>0</v>
      </c>
      <c r="BM263" s="23">
        <f t="shared" ca="1" si="459"/>
        <v>0</v>
      </c>
      <c r="BN263" s="23">
        <f t="shared" ca="1" si="460"/>
        <v>0</v>
      </c>
      <c r="BO263" s="23">
        <f t="shared" ca="1" si="477"/>
        <v>0</v>
      </c>
      <c r="BP263" s="23">
        <f t="shared" ca="1" si="478"/>
        <v>0</v>
      </c>
      <c r="BQ263" s="23">
        <f t="shared" ca="1" si="488"/>
        <v>0</v>
      </c>
      <c r="BR263" s="23">
        <f t="shared" ca="1" si="489"/>
        <v>0</v>
      </c>
      <c r="BS263" s="23">
        <f t="shared" ca="1" si="504"/>
        <v>0</v>
      </c>
      <c r="BT263" s="23">
        <f t="shared" ca="1" si="505"/>
        <v>0</v>
      </c>
      <c r="BU263" s="23">
        <f t="shared" ca="1" si="506"/>
        <v>0</v>
      </c>
      <c r="BV263" s="23">
        <f t="shared" ca="1" si="507"/>
        <v>0</v>
      </c>
      <c r="BW263" s="389">
        <f t="shared" ca="1" si="408"/>
        <v>0</v>
      </c>
      <c r="BX263" s="224">
        <f t="shared" ca="1" si="409"/>
        <v>0</v>
      </c>
      <c r="BY263" s="93">
        <f t="shared" ca="1" si="410"/>
        <v>0</v>
      </c>
      <c r="BZ263" s="23">
        <f t="shared" ca="1" si="435"/>
        <v>0</v>
      </c>
      <c r="CA263" s="23">
        <f t="shared" ca="1" si="436"/>
        <v>0</v>
      </c>
      <c r="CB263" s="23">
        <f t="shared" ca="1" si="461"/>
        <v>0</v>
      </c>
      <c r="CC263" s="23">
        <f t="shared" ca="1" si="462"/>
        <v>0</v>
      </c>
      <c r="CD263" s="23">
        <f t="shared" ca="1" si="492"/>
        <v>0</v>
      </c>
      <c r="CE263" s="23">
        <f t="shared" ca="1" si="493"/>
        <v>0</v>
      </c>
      <c r="CF263" s="228">
        <f t="shared" ca="1" si="411"/>
        <v>0</v>
      </c>
      <c r="CG263" s="224">
        <f t="shared" ca="1" si="412"/>
        <v>0</v>
      </c>
      <c r="CH263" s="228">
        <f t="shared" ca="1" si="413"/>
        <v>0</v>
      </c>
      <c r="CI263" s="23">
        <f t="shared" ca="1" si="414"/>
        <v>0</v>
      </c>
      <c r="CJ263" s="23">
        <f t="shared" ca="1" si="415"/>
        <v>0</v>
      </c>
      <c r="CK263" s="23">
        <f t="shared" ca="1" si="419"/>
        <v>0</v>
      </c>
      <c r="CL263" s="23">
        <f t="shared" ca="1" si="420"/>
        <v>0</v>
      </c>
      <c r="CM263" s="23">
        <f t="shared" ca="1" si="425"/>
        <v>0</v>
      </c>
      <c r="CN263" s="23">
        <f t="shared" ca="1" si="426"/>
        <v>0</v>
      </c>
      <c r="CO263" s="23">
        <f t="shared" ca="1" si="433"/>
        <v>0</v>
      </c>
      <c r="CP263" s="23">
        <f t="shared" ca="1" si="434"/>
        <v>0</v>
      </c>
      <c r="CQ263" s="23">
        <f t="shared" ca="1" si="439"/>
        <v>0</v>
      </c>
      <c r="CR263" s="23">
        <f t="shared" ca="1" si="440"/>
        <v>0</v>
      </c>
      <c r="CS263" s="23">
        <f t="shared" ca="1" si="441"/>
        <v>0</v>
      </c>
      <c r="CT263" s="23">
        <f t="shared" ca="1" si="442"/>
        <v>0</v>
      </c>
      <c r="CU263" s="23">
        <f t="shared" ca="1" si="447"/>
        <v>0</v>
      </c>
      <c r="CV263" s="23">
        <f t="shared" ca="1" si="448"/>
        <v>0</v>
      </c>
      <c r="CW263" s="23">
        <f t="shared" ca="1" si="486"/>
        <v>0</v>
      </c>
      <c r="CX263" s="23">
        <f t="shared" ca="1" si="487"/>
        <v>0</v>
      </c>
      <c r="CY263" s="23">
        <f t="shared" ca="1" si="449"/>
        <v>0</v>
      </c>
      <c r="CZ263" s="23">
        <f t="shared" ca="1" si="450"/>
        <v>0</v>
      </c>
      <c r="DA263" s="23">
        <f t="shared" ca="1" si="463"/>
        <v>0</v>
      </c>
      <c r="DB263" s="23">
        <f t="shared" ca="1" si="464"/>
        <v>0</v>
      </c>
      <c r="DC263" s="23"/>
      <c r="DD263" s="23"/>
      <c r="DE263" s="23">
        <f t="shared" ca="1" si="465"/>
        <v>0</v>
      </c>
      <c r="DF263" s="23">
        <f t="shared" ca="1" si="466"/>
        <v>0</v>
      </c>
      <c r="DG263" s="23">
        <f t="shared" ca="1" si="471"/>
        <v>0</v>
      </c>
      <c r="DH263" s="23">
        <f t="shared" ca="1" si="472"/>
        <v>0</v>
      </c>
      <c r="DI263" s="23">
        <f t="shared" ca="1" si="481"/>
        <v>0</v>
      </c>
      <c r="DJ263" s="23">
        <f t="shared" ca="1" si="482"/>
        <v>0</v>
      </c>
      <c r="DK263" s="23">
        <f t="shared" ca="1" si="490"/>
        <v>0</v>
      </c>
      <c r="DL263" s="23">
        <f t="shared" ca="1" si="491"/>
        <v>0</v>
      </c>
      <c r="DM263" s="23">
        <f t="shared" ca="1" si="494"/>
        <v>0</v>
      </c>
      <c r="DN263" s="23">
        <f t="shared" ca="1" si="495"/>
        <v>0</v>
      </c>
      <c r="DO263" s="23">
        <f t="shared" ca="1" si="496"/>
        <v>0</v>
      </c>
      <c r="DP263" s="23">
        <f t="shared" ca="1" si="497"/>
        <v>0</v>
      </c>
      <c r="DQ263" s="23">
        <f t="shared" ca="1" si="510"/>
        <v>0</v>
      </c>
      <c r="DR263" s="23">
        <f t="shared" ca="1" si="511"/>
        <v>0</v>
      </c>
      <c r="DS263" s="228">
        <f t="shared" ca="1" si="416"/>
        <v>0</v>
      </c>
      <c r="DT263" s="93">
        <f t="shared" ca="1" si="417"/>
        <v>0</v>
      </c>
      <c r="DU263" s="228">
        <f t="shared" ca="1" si="418"/>
        <v>0</v>
      </c>
      <c r="DZ263" s="23">
        <f t="shared" ca="1" si="443"/>
        <v>0</v>
      </c>
      <c r="EA263" s="23">
        <f t="shared" ca="1" si="444"/>
        <v>0</v>
      </c>
      <c r="EB263" s="23">
        <f t="shared" ca="1" si="451"/>
        <v>0</v>
      </c>
      <c r="EC263" s="23">
        <f t="shared" ca="1" si="452"/>
        <v>0</v>
      </c>
      <c r="ED263" s="23">
        <f t="shared" ca="1" si="473"/>
        <v>0</v>
      </c>
      <c r="EE263" s="23">
        <f t="shared" ca="1" si="474"/>
        <v>0</v>
      </c>
      <c r="EF263" s="23">
        <f t="shared" ca="1" si="502"/>
        <v>0</v>
      </c>
      <c r="EG263" s="23">
        <f t="shared" ca="1" si="503"/>
        <v>0</v>
      </c>
      <c r="EH263" s="23">
        <f t="shared" ca="1" si="483"/>
        <v>0</v>
      </c>
      <c r="EI263" s="23">
        <f t="shared" ca="1" si="484"/>
        <v>0</v>
      </c>
      <c r="EJ263" s="23">
        <f t="shared" ca="1" si="498"/>
        <v>0</v>
      </c>
      <c r="EK263" s="23">
        <f t="shared" ca="1" si="499"/>
        <v>0</v>
      </c>
      <c r="EL263" s="23">
        <f t="shared" ca="1" si="508"/>
        <v>0</v>
      </c>
      <c r="EM263" s="23">
        <f t="shared" ca="1" si="509"/>
        <v>0</v>
      </c>
      <c r="EN263" s="228">
        <f t="shared" ca="1" si="402"/>
        <v>0</v>
      </c>
      <c r="EO263" s="93">
        <f t="shared" ca="1" si="403"/>
        <v>0</v>
      </c>
      <c r="EP263" s="93">
        <f t="shared" ca="1" si="404"/>
        <v>0</v>
      </c>
    </row>
    <row r="264" spans="1:146" x14ac:dyDescent="0.2">
      <c r="A264" s="172">
        <f ca="1">VLOOKUP($D264,Curves!$A$2:$I$1700,9)</f>
        <v>6.3784371746414006E-2</v>
      </c>
      <c r="B264" s="86">
        <f t="shared" ca="1" si="513"/>
        <v>0.26256655254670863</v>
      </c>
      <c r="C264" s="86">
        <f t="shared" si="514"/>
        <v>31</v>
      </c>
      <c r="D264" s="139">
        <v>44682</v>
      </c>
      <c r="E264" s="173">
        <f ca="1">VLOOKUP($D264,Curves!$A$2:$H$1700,2)*$B264</f>
        <v>1.3997422916265039</v>
      </c>
      <c r="F264" s="172">
        <f ca="1">VLOOKUP($D264,Curves!$A$2:$H$1700,3)*$B264</f>
        <v>0</v>
      </c>
      <c r="G264" s="172">
        <f ca="1">VLOOKUP($D264,Curves!$A$2:$H$1700,7)*$B264</f>
        <v>0</v>
      </c>
      <c r="H264" s="172">
        <f ca="1">VLOOKUP($D264,Curves!$A$2:$H$1700,5)*$B264</f>
        <v>0</v>
      </c>
      <c r="I264" s="172">
        <f ca="1">VLOOKUP($D264,Curves!$A$2:$H$1700,4)*$B264</f>
        <v>0</v>
      </c>
      <c r="J264" s="174">
        <f ca="1">VLOOKUP($D264,Curves!$A$2:$H$1700,8)*$B264</f>
        <v>0</v>
      </c>
      <c r="K264" s="172">
        <f t="shared" ca="1" si="515"/>
        <v>12.49806718719878</v>
      </c>
      <c r="L264" s="140">
        <f ca="1">VLOOKUP($D264,Curves!$N$2:$T$2600,2)*$B264</f>
        <v>10.380358601692087</v>
      </c>
      <c r="M264" s="141">
        <f ca="1">VLOOKUP($D264,Curves!$N$2:$T$2600,3)*$B264</f>
        <v>5.1901793008460437</v>
      </c>
      <c r="N264" s="181">
        <f t="shared" ca="1" si="516"/>
        <v>0</v>
      </c>
      <c r="O264" s="182">
        <f t="shared" ca="1" si="517"/>
        <v>0</v>
      </c>
      <c r="P264" s="173">
        <f t="shared" ca="1" si="512"/>
        <v>12.49806718719878</v>
      </c>
      <c r="Q264" s="140">
        <f ca="1">VLOOKUP($D264,Curves!$N$2:$T$2600,4)*$B264</f>
        <v>10.380358601692087</v>
      </c>
      <c r="R264" s="141">
        <f ca="1">VLOOKUP($D264,Curves!$N$2:$T$2600,5)*$B264</f>
        <v>5.1901793008460437</v>
      </c>
      <c r="S264" s="181">
        <f t="shared" ca="1" si="518"/>
        <v>0</v>
      </c>
      <c r="T264" s="182">
        <f t="shared" ca="1" si="519"/>
        <v>0</v>
      </c>
      <c r="U264" s="151">
        <f t="shared" ca="1" si="520"/>
        <v>12.49806718719878</v>
      </c>
      <c r="V264" s="151">
        <f t="shared" ca="1" si="521"/>
        <v>12.49806718719878</v>
      </c>
      <c r="W264" s="151">
        <f t="shared" ca="1" si="522"/>
        <v>12.49806718719878</v>
      </c>
      <c r="X264" s="343">
        <f ca="1">VLOOKUP($D264,[2]CurveFetch!$D$8:$S$13000,16,0)*$B264</f>
        <v>10.380358601692087</v>
      </c>
      <c r="Y264" s="141">
        <f ca="1">VLOOKUP($D264,Curves!$N$2:$T$2600,7)*$B264</f>
        <v>5.1901793008460437</v>
      </c>
      <c r="Z264" s="200">
        <f t="shared" ca="1" si="523"/>
        <v>0</v>
      </c>
      <c r="AA264" s="181">
        <f t="shared" ca="1" si="524"/>
        <v>0</v>
      </c>
      <c r="AB264" s="181">
        <f t="shared" ca="1" si="525"/>
        <v>0</v>
      </c>
      <c r="AC264" s="181">
        <f t="shared" ca="1" si="525"/>
        <v>0</v>
      </c>
      <c r="AD264" s="181">
        <f t="shared" ca="1" si="526"/>
        <v>0</v>
      </c>
      <c r="AE264" s="182">
        <f t="shared" ca="1" si="527"/>
        <v>0</v>
      </c>
      <c r="AF264" s="23">
        <f t="shared" ca="1" si="427"/>
        <v>0</v>
      </c>
      <c r="AG264" s="23">
        <f t="shared" ca="1" si="428"/>
        <v>0</v>
      </c>
      <c r="AH264" s="23">
        <f t="shared" ca="1" si="445"/>
        <v>0</v>
      </c>
      <c r="AI264" s="23">
        <f t="shared" ca="1" si="446"/>
        <v>0</v>
      </c>
      <c r="AJ264" s="23">
        <f t="shared" ca="1" si="457"/>
        <v>0</v>
      </c>
      <c r="AK264" s="23">
        <f t="shared" ca="1" si="458"/>
        <v>0</v>
      </c>
      <c r="AL264" s="23">
        <f t="shared" ca="1" si="467"/>
        <v>0</v>
      </c>
      <c r="AM264" s="23">
        <f t="shared" ca="1" si="468"/>
        <v>0</v>
      </c>
      <c r="AN264" s="23">
        <f t="shared" ca="1" si="475"/>
        <v>0</v>
      </c>
      <c r="AO264" s="23">
        <f t="shared" ca="1" si="476"/>
        <v>0</v>
      </c>
      <c r="AP264" s="23">
        <f t="shared" ca="1" si="469"/>
        <v>0</v>
      </c>
      <c r="AQ264" s="23">
        <f t="shared" ca="1" si="470"/>
        <v>0</v>
      </c>
      <c r="AR264" s="23">
        <f t="shared" ca="1" si="479"/>
        <v>0</v>
      </c>
      <c r="AS264" s="23">
        <f t="shared" ca="1" si="480"/>
        <v>0</v>
      </c>
      <c r="AT264" s="23">
        <f t="shared" ca="1" si="500"/>
        <v>0</v>
      </c>
      <c r="AU264" s="23">
        <f t="shared" ca="1" si="501"/>
        <v>0</v>
      </c>
      <c r="AV264" s="228">
        <f t="shared" ca="1" si="405"/>
        <v>0</v>
      </c>
      <c r="AW264" s="26">
        <f t="shared" ca="1" si="406"/>
        <v>0</v>
      </c>
      <c r="AX264" s="228">
        <f t="shared" ca="1" si="407"/>
        <v>0</v>
      </c>
      <c r="AY264" s="23">
        <f t="shared" ca="1" si="421"/>
        <v>0</v>
      </c>
      <c r="AZ264" s="23">
        <f t="shared" ca="1" si="422"/>
        <v>0</v>
      </c>
      <c r="BA264" s="23">
        <f t="shared" ca="1" si="429"/>
        <v>0</v>
      </c>
      <c r="BB264" s="23">
        <f t="shared" ca="1" si="430"/>
        <v>0</v>
      </c>
      <c r="BC264" s="23">
        <f t="shared" ca="1" si="423"/>
        <v>0</v>
      </c>
      <c r="BD264" s="23">
        <f t="shared" ca="1" si="424"/>
        <v>0</v>
      </c>
      <c r="BE264" s="23">
        <f t="shared" ca="1" si="431"/>
        <v>0</v>
      </c>
      <c r="BF264" s="23">
        <f t="shared" ca="1" si="432"/>
        <v>0</v>
      </c>
      <c r="BG264" s="23">
        <f t="shared" ca="1" si="437"/>
        <v>0</v>
      </c>
      <c r="BH264" s="23">
        <f t="shared" ca="1" si="438"/>
        <v>0</v>
      </c>
      <c r="BI264" s="23">
        <f t="shared" ca="1" si="453"/>
        <v>0</v>
      </c>
      <c r="BJ264" s="23">
        <f t="shared" ca="1" si="454"/>
        <v>0</v>
      </c>
      <c r="BK264" s="23">
        <f t="shared" ca="1" si="455"/>
        <v>0</v>
      </c>
      <c r="BL264" s="23">
        <f t="shared" ca="1" si="456"/>
        <v>0</v>
      </c>
      <c r="BM264" s="23">
        <f t="shared" ca="1" si="459"/>
        <v>0</v>
      </c>
      <c r="BN264" s="23">
        <f t="shared" ca="1" si="460"/>
        <v>0</v>
      </c>
      <c r="BO264" s="23">
        <f t="shared" ca="1" si="477"/>
        <v>0</v>
      </c>
      <c r="BP264" s="23">
        <f t="shared" ca="1" si="478"/>
        <v>0</v>
      </c>
      <c r="BQ264" s="23">
        <f t="shared" ca="1" si="488"/>
        <v>0</v>
      </c>
      <c r="BR264" s="23">
        <f t="shared" ca="1" si="489"/>
        <v>0</v>
      </c>
      <c r="BS264" s="23">
        <f t="shared" ca="1" si="504"/>
        <v>0</v>
      </c>
      <c r="BT264" s="23">
        <f t="shared" ca="1" si="505"/>
        <v>0</v>
      </c>
      <c r="BU264" s="23">
        <f t="shared" ca="1" si="506"/>
        <v>0</v>
      </c>
      <c r="BV264" s="23">
        <f t="shared" ca="1" si="507"/>
        <v>0</v>
      </c>
      <c r="BW264" s="389">
        <f t="shared" ca="1" si="408"/>
        <v>0</v>
      </c>
      <c r="BX264" s="224">
        <f t="shared" ca="1" si="409"/>
        <v>0</v>
      </c>
      <c r="BY264" s="93">
        <f t="shared" ca="1" si="410"/>
        <v>0</v>
      </c>
      <c r="BZ264" s="23">
        <f t="shared" ca="1" si="435"/>
        <v>0</v>
      </c>
      <c r="CA264" s="23">
        <f t="shared" ca="1" si="436"/>
        <v>0</v>
      </c>
      <c r="CB264" s="23">
        <f t="shared" ca="1" si="461"/>
        <v>0</v>
      </c>
      <c r="CC264" s="23">
        <f t="shared" ca="1" si="462"/>
        <v>0</v>
      </c>
      <c r="CD264" s="23">
        <f t="shared" ca="1" si="492"/>
        <v>0</v>
      </c>
      <c r="CE264" s="23">
        <f t="shared" ca="1" si="493"/>
        <v>0</v>
      </c>
      <c r="CF264" s="228">
        <f t="shared" ca="1" si="411"/>
        <v>0</v>
      </c>
      <c r="CG264" s="224">
        <f t="shared" ca="1" si="412"/>
        <v>0</v>
      </c>
      <c r="CH264" s="228">
        <f t="shared" ca="1" si="413"/>
        <v>0</v>
      </c>
      <c r="CI264" s="23">
        <f t="shared" ca="1" si="414"/>
        <v>0</v>
      </c>
      <c r="CJ264" s="23">
        <f t="shared" ca="1" si="415"/>
        <v>0</v>
      </c>
      <c r="CK264" s="23">
        <f t="shared" ca="1" si="419"/>
        <v>0</v>
      </c>
      <c r="CL264" s="23">
        <f t="shared" ca="1" si="420"/>
        <v>0</v>
      </c>
      <c r="CM264" s="23">
        <f t="shared" ca="1" si="425"/>
        <v>0</v>
      </c>
      <c r="CN264" s="23">
        <f t="shared" ca="1" si="426"/>
        <v>0</v>
      </c>
      <c r="CO264" s="23">
        <f t="shared" ca="1" si="433"/>
        <v>0</v>
      </c>
      <c r="CP264" s="23">
        <f t="shared" ca="1" si="434"/>
        <v>0</v>
      </c>
      <c r="CQ264" s="23">
        <f t="shared" ca="1" si="439"/>
        <v>0</v>
      </c>
      <c r="CR264" s="23">
        <f t="shared" ca="1" si="440"/>
        <v>0</v>
      </c>
      <c r="CS264" s="23">
        <f t="shared" ca="1" si="441"/>
        <v>0</v>
      </c>
      <c r="CT264" s="23">
        <f t="shared" ca="1" si="442"/>
        <v>0</v>
      </c>
      <c r="CU264" s="23">
        <f t="shared" ca="1" si="447"/>
        <v>0</v>
      </c>
      <c r="CV264" s="23">
        <f t="shared" ca="1" si="448"/>
        <v>0</v>
      </c>
      <c r="CW264" s="23">
        <f t="shared" ca="1" si="486"/>
        <v>0</v>
      </c>
      <c r="CX264" s="23">
        <f t="shared" ca="1" si="487"/>
        <v>0</v>
      </c>
      <c r="CY264" s="23">
        <f t="shared" ca="1" si="449"/>
        <v>0</v>
      </c>
      <c r="CZ264" s="23">
        <f t="shared" ca="1" si="450"/>
        <v>0</v>
      </c>
      <c r="DA264" s="23">
        <f t="shared" ca="1" si="463"/>
        <v>0</v>
      </c>
      <c r="DB264" s="23">
        <f t="shared" ca="1" si="464"/>
        <v>0</v>
      </c>
      <c r="DC264" s="23"/>
      <c r="DD264" s="23"/>
      <c r="DE264" s="23">
        <f t="shared" ca="1" si="465"/>
        <v>0</v>
      </c>
      <c r="DF264" s="23">
        <f t="shared" ca="1" si="466"/>
        <v>0</v>
      </c>
      <c r="DG264" s="23">
        <f t="shared" ca="1" si="471"/>
        <v>0</v>
      </c>
      <c r="DH264" s="23">
        <f t="shared" ca="1" si="472"/>
        <v>0</v>
      </c>
      <c r="DI264" s="23">
        <f t="shared" ca="1" si="481"/>
        <v>0</v>
      </c>
      <c r="DJ264" s="23">
        <f t="shared" ca="1" si="482"/>
        <v>0</v>
      </c>
      <c r="DK264" s="23">
        <f t="shared" ca="1" si="490"/>
        <v>0</v>
      </c>
      <c r="DL264" s="23">
        <f t="shared" ca="1" si="491"/>
        <v>0</v>
      </c>
      <c r="DM264" s="23">
        <f t="shared" ca="1" si="494"/>
        <v>0</v>
      </c>
      <c r="DN264" s="23">
        <f t="shared" ca="1" si="495"/>
        <v>0</v>
      </c>
      <c r="DO264" s="23">
        <f t="shared" ca="1" si="496"/>
        <v>0</v>
      </c>
      <c r="DP264" s="23">
        <f t="shared" ca="1" si="497"/>
        <v>0</v>
      </c>
      <c r="DQ264" s="23">
        <f t="shared" ca="1" si="510"/>
        <v>0</v>
      </c>
      <c r="DR264" s="23">
        <f t="shared" ca="1" si="511"/>
        <v>0</v>
      </c>
      <c r="DS264" s="228">
        <f t="shared" ca="1" si="416"/>
        <v>0</v>
      </c>
      <c r="DT264" s="93">
        <f t="shared" ca="1" si="417"/>
        <v>0</v>
      </c>
      <c r="DU264" s="228">
        <f t="shared" ca="1" si="418"/>
        <v>0</v>
      </c>
      <c r="DZ264" s="23">
        <f t="shared" ca="1" si="443"/>
        <v>0</v>
      </c>
      <c r="EA264" s="23">
        <f t="shared" ca="1" si="444"/>
        <v>0</v>
      </c>
      <c r="EB264" s="23">
        <f t="shared" ca="1" si="451"/>
        <v>0</v>
      </c>
      <c r="EC264" s="23">
        <f t="shared" ca="1" si="452"/>
        <v>0</v>
      </c>
      <c r="ED264" s="23">
        <f t="shared" ca="1" si="473"/>
        <v>0</v>
      </c>
      <c r="EE264" s="23">
        <f t="shared" ca="1" si="474"/>
        <v>0</v>
      </c>
      <c r="EF264" s="23">
        <f t="shared" ca="1" si="502"/>
        <v>0</v>
      </c>
      <c r="EG264" s="23">
        <f t="shared" ca="1" si="503"/>
        <v>0</v>
      </c>
      <c r="EH264" s="23">
        <f t="shared" ca="1" si="483"/>
        <v>0</v>
      </c>
      <c r="EI264" s="23">
        <f t="shared" ca="1" si="484"/>
        <v>0</v>
      </c>
      <c r="EJ264" s="23">
        <f t="shared" ca="1" si="498"/>
        <v>0</v>
      </c>
      <c r="EK264" s="23">
        <f t="shared" ca="1" si="499"/>
        <v>0</v>
      </c>
      <c r="EL264" s="23">
        <f t="shared" ca="1" si="508"/>
        <v>0</v>
      </c>
      <c r="EM264" s="23">
        <f t="shared" ca="1" si="509"/>
        <v>0</v>
      </c>
      <c r="EN264" s="228">
        <f t="shared" ca="1" si="402"/>
        <v>0</v>
      </c>
      <c r="EO264" s="93">
        <f t="shared" ca="1" si="403"/>
        <v>0</v>
      </c>
      <c r="EP264" s="93">
        <f t="shared" ca="1" si="404"/>
        <v>0</v>
      </c>
    </row>
    <row r="265" spans="1:146" x14ac:dyDescent="0.2">
      <c r="A265" s="172">
        <f ca="1">VLOOKUP($D265,Curves!$A$2:$I$1700,9)</f>
        <v>6.3781487126231995E-2</v>
      </c>
      <c r="B265" s="86">
        <f t="shared" ca="1" si="513"/>
        <v>0.26118665267031216</v>
      </c>
      <c r="C265" s="86">
        <f t="shared" si="514"/>
        <v>30</v>
      </c>
      <c r="D265" s="139">
        <v>44713</v>
      </c>
      <c r="E265" s="173">
        <f ca="1">VLOOKUP($D265,Curves!$A$2:$H$1700,2)*$B265</f>
        <v>1.3999604583128733</v>
      </c>
      <c r="F265" s="172">
        <f ca="1">VLOOKUP($D265,Curves!$A$2:$H$1700,3)*$B265</f>
        <v>0</v>
      </c>
      <c r="G265" s="172">
        <f ca="1">VLOOKUP($D265,Curves!$A$2:$H$1700,7)*$B265</f>
        <v>0</v>
      </c>
      <c r="H265" s="172">
        <f ca="1">VLOOKUP($D265,Curves!$A$2:$H$1700,5)*$B265</f>
        <v>0</v>
      </c>
      <c r="I265" s="172">
        <f ca="1">VLOOKUP($D265,Curves!$A$2:$H$1700,4)*$B265</f>
        <v>0</v>
      </c>
      <c r="J265" s="174">
        <f ca="1">VLOOKUP($D265,Curves!$A$2:$H$1700,8)*$B265</f>
        <v>0</v>
      </c>
      <c r="K265" s="172">
        <f t="shared" ca="1" si="515"/>
        <v>12.49970343734655</v>
      </c>
      <c r="L265" s="140">
        <f ca="1">VLOOKUP($D265,Curves!$N$2:$T$2600,2)*$B265</f>
        <v>16.855471680756459</v>
      </c>
      <c r="M265" s="141">
        <f ca="1">VLOOKUP($D265,Curves!$N$2:$T$2600,3)*$B265</f>
        <v>8.4277358403782294</v>
      </c>
      <c r="N265" s="181">
        <f t="shared" ca="1" si="516"/>
        <v>1</v>
      </c>
      <c r="O265" s="182">
        <f t="shared" ca="1" si="517"/>
        <v>0</v>
      </c>
      <c r="P265" s="173">
        <f t="shared" ca="1" si="512"/>
        <v>12.49970343734655</v>
      </c>
      <c r="Q265" s="140">
        <f ca="1">VLOOKUP($D265,Curves!$N$2:$T$2600,4)*$B265</f>
        <v>16.855471680756459</v>
      </c>
      <c r="R265" s="141">
        <f ca="1">VLOOKUP($D265,Curves!$N$2:$T$2600,5)*$B265</f>
        <v>8.4277358403782294</v>
      </c>
      <c r="S265" s="181">
        <f t="shared" ca="1" si="518"/>
        <v>1</v>
      </c>
      <c r="T265" s="182">
        <f t="shared" ca="1" si="519"/>
        <v>0</v>
      </c>
      <c r="U265" s="151">
        <f t="shared" ca="1" si="520"/>
        <v>12.49970343734655</v>
      </c>
      <c r="V265" s="151">
        <f t="shared" ca="1" si="521"/>
        <v>12.49970343734655</v>
      </c>
      <c r="W265" s="151">
        <f t="shared" ca="1" si="522"/>
        <v>12.49970343734655</v>
      </c>
      <c r="X265" s="343">
        <f ca="1">VLOOKUP($D265,[2]CurveFetch!$D$8:$S$13000,16,0)*$B265</f>
        <v>16.855471680756459</v>
      </c>
      <c r="Y265" s="141">
        <f ca="1">VLOOKUP($D265,Curves!$N$2:$T$2600,7)*$B265</f>
        <v>8.4277358403782294</v>
      </c>
      <c r="Z265" s="200">
        <f t="shared" ca="1" si="523"/>
        <v>1</v>
      </c>
      <c r="AA265" s="181">
        <f t="shared" ca="1" si="524"/>
        <v>0</v>
      </c>
      <c r="AB265" s="181">
        <f t="shared" ca="1" si="525"/>
        <v>1</v>
      </c>
      <c r="AC265" s="181">
        <f t="shared" ca="1" si="525"/>
        <v>1</v>
      </c>
      <c r="AD265" s="181">
        <f t="shared" ca="1" si="526"/>
        <v>1</v>
      </c>
      <c r="AE265" s="182">
        <f t="shared" ca="1" si="527"/>
        <v>0</v>
      </c>
      <c r="AF265" s="23">
        <f t="shared" ca="1" si="427"/>
        <v>5880</v>
      </c>
      <c r="AG265" s="23">
        <f t="shared" ca="1" si="428"/>
        <v>0</v>
      </c>
      <c r="AH265" s="23">
        <f t="shared" ca="1" si="445"/>
        <v>48000</v>
      </c>
      <c r="AI265" s="23">
        <f t="shared" ca="1" si="446"/>
        <v>0</v>
      </c>
      <c r="AJ265" s="23">
        <f t="shared" ca="1" si="457"/>
        <v>54000</v>
      </c>
      <c r="AK265" s="23">
        <f t="shared" ca="1" si="458"/>
        <v>0</v>
      </c>
      <c r="AL265" s="23">
        <f t="shared" ca="1" si="467"/>
        <v>60000</v>
      </c>
      <c r="AM265" s="23">
        <f t="shared" ca="1" si="468"/>
        <v>0</v>
      </c>
      <c r="AN265" s="23">
        <f t="shared" ca="1" si="475"/>
        <v>60000</v>
      </c>
      <c r="AO265" s="23">
        <f t="shared" ca="1" si="476"/>
        <v>0</v>
      </c>
      <c r="AP265" s="23">
        <f t="shared" ca="1" si="469"/>
        <v>86400</v>
      </c>
      <c r="AQ265" s="23">
        <f t="shared" ca="1" si="470"/>
        <v>0</v>
      </c>
      <c r="AR265" s="23">
        <f t="shared" ca="1" si="479"/>
        <v>61200</v>
      </c>
      <c r="AS265" s="23">
        <f t="shared" ca="1" si="480"/>
        <v>0</v>
      </c>
      <c r="AT265" s="23">
        <f t="shared" ca="1" si="500"/>
        <v>132000</v>
      </c>
      <c r="AU265" s="23">
        <f t="shared" ca="1" si="501"/>
        <v>0</v>
      </c>
      <c r="AV265" s="228">
        <f t="shared" ca="1" si="405"/>
        <v>152280</v>
      </c>
      <c r="AW265" s="26">
        <f t="shared" ca="1" si="406"/>
        <v>447480</v>
      </c>
      <c r="AX265" s="228">
        <f t="shared" ca="1" si="407"/>
        <v>507480</v>
      </c>
      <c r="AY265" s="23">
        <f t="shared" ca="1" si="421"/>
        <v>62400</v>
      </c>
      <c r="AZ265" s="23">
        <f t="shared" ca="1" si="422"/>
        <v>0</v>
      </c>
      <c r="BA265" s="23">
        <f t="shared" ca="1" si="429"/>
        <v>60000</v>
      </c>
      <c r="BB265" s="23">
        <f t="shared" ca="1" si="430"/>
        <v>0</v>
      </c>
      <c r="BC265" s="23">
        <f t="shared" ca="1" si="423"/>
        <v>10560</v>
      </c>
      <c r="BD265" s="23">
        <f t="shared" ca="1" si="424"/>
        <v>0</v>
      </c>
      <c r="BE265" s="23">
        <f t="shared" ca="1" si="431"/>
        <v>6120</v>
      </c>
      <c r="BF265" s="23">
        <f t="shared" ca="1" si="432"/>
        <v>0</v>
      </c>
      <c r="BG265" s="23">
        <f t="shared" ca="1" si="437"/>
        <v>20400</v>
      </c>
      <c r="BH265" s="23">
        <f t="shared" ca="1" si="438"/>
        <v>0</v>
      </c>
      <c r="BI265" s="23">
        <f t="shared" ca="1" si="453"/>
        <v>105600</v>
      </c>
      <c r="BJ265" s="23">
        <f t="shared" ca="1" si="454"/>
        <v>0</v>
      </c>
      <c r="BK265" s="23">
        <f t="shared" ca="1" si="455"/>
        <v>127200</v>
      </c>
      <c r="BL265" s="23">
        <f t="shared" ca="1" si="456"/>
        <v>0</v>
      </c>
      <c r="BM265" s="23">
        <f t="shared" ca="1" si="459"/>
        <v>60000</v>
      </c>
      <c r="BN265" s="23">
        <f t="shared" ca="1" si="460"/>
        <v>0</v>
      </c>
      <c r="BO265" s="23">
        <f t="shared" ca="1" si="477"/>
        <v>63600</v>
      </c>
      <c r="BP265" s="23">
        <f t="shared" ca="1" si="478"/>
        <v>0</v>
      </c>
      <c r="BQ265" s="23">
        <f t="shared" ca="1" si="488"/>
        <v>62400</v>
      </c>
      <c r="BR265" s="23">
        <f t="shared" ca="1" si="489"/>
        <v>0</v>
      </c>
      <c r="BS265" s="23">
        <f t="shared" ca="1" si="504"/>
        <v>132000</v>
      </c>
      <c r="BT265" s="23">
        <f t="shared" ca="1" si="505"/>
        <v>0</v>
      </c>
      <c r="BU265" s="23">
        <f t="shared" ca="1" si="506"/>
        <v>120000</v>
      </c>
      <c r="BV265" s="23">
        <f t="shared" ca="1" si="507"/>
        <v>0</v>
      </c>
      <c r="BW265" s="389">
        <f t="shared" ca="1" si="408"/>
        <v>371880</v>
      </c>
      <c r="BX265" s="224">
        <f t="shared" ca="1" si="409"/>
        <v>623880</v>
      </c>
      <c r="BY265" s="93">
        <f t="shared" ca="1" si="410"/>
        <v>830280</v>
      </c>
      <c r="BZ265" s="23">
        <f t="shared" ca="1" si="435"/>
        <v>125760</v>
      </c>
      <c r="CA265" s="23">
        <f t="shared" ca="1" si="436"/>
        <v>0</v>
      </c>
      <c r="CB265" s="23">
        <f t="shared" ca="1" si="461"/>
        <v>115200</v>
      </c>
      <c r="CC265" s="23">
        <f t="shared" ca="1" si="462"/>
        <v>0</v>
      </c>
      <c r="CD265" s="23">
        <f t="shared" ca="1" si="492"/>
        <v>120000</v>
      </c>
      <c r="CE265" s="23">
        <f t="shared" ca="1" si="493"/>
        <v>0</v>
      </c>
      <c r="CF265" s="228">
        <f t="shared" ca="1" si="411"/>
        <v>125760</v>
      </c>
      <c r="CG265" s="224">
        <f t="shared" ca="1" si="412"/>
        <v>240960</v>
      </c>
      <c r="CH265" s="228">
        <f t="shared" ca="1" si="413"/>
        <v>360960</v>
      </c>
      <c r="CI265" s="23">
        <f t="shared" ca="1" si="414"/>
        <v>65400</v>
      </c>
      <c r="CJ265" s="23">
        <f t="shared" ca="1" si="415"/>
        <v>32700</v>
      </c>
      <c r="CK265" s="23">
        <f t="shared" ca="1" si="419"/>
        <v>62400</v>
      </c>
      <c r="CL265" s="23">
        <f t="shared" ca="1" si="420"/>
        <v>31200</v>
      </c>
      <c r="CM265" s="23">
        <f t="shared" ca="1" si="425"/>
        <v>60000</v>
      </c>
      <c r="CN265" s="23">
        <f t="shared" ca="1" si="426"/>
        <v>30000</v>
      </c>
      <c r="CO265" s="23">
        <f t="shared" ca="1" si="433"/>
        <v>8400</v>
      </c>
      <c r="CP265" s="23">
        <f t="shared" ca="1" si="434"/>
        <v>4200</v>
      </c>
      <c r="CQ265" s="23">
        <f t="shared" ca="1" si="439"/>
        <v>27000</v>
      </c>
      <c r="CR265" s="23">
        <f t="shared" ca="1" si="440"/>
        <v>13500</v>
      </c>
      <c r="CS265" s="23">
        <f t="shared" ca="1" si="441"/>
        <v>15600</v>
      </c>
      <c r="CT265" s="23">
        <f t="shared" ca="1" si="442"/>
        <v>7800</v>
      </c>
      <c r="CU265" s="23">
        <f t="shared" ca="1" si="447"/>
        <v>42000</v>
      </c>
      <c r="CV265" s="23">
        <f t="shared" ca="1" si="448"/>
        <v>21000</v>
      </c>
      <c r="CW265" s="23">
        <f t="shared" ca="1" si="486"/>
        <v>63600</v>
      </c>
      <c r="CX265" s="23">
        <f t="shared" ca="1" si="487"/>
        <v>31800</v>
      </c>
      <c r="CY265" s="23">
        <f t="shared" ca="1" si="449"/>
        <v>72000</v>
      </c>
      <c r="CZ265" s="23">
        <f t="shared" ca="1" si="450"/>
        <v>36000</v>
      </c>
      <c r="DA265" s="23">
        <f t="shared" ca="1" si="463"/>
        <v>99000</v>
      </c>
      <c r="DB265" s="23">
        <f t="shared" ca="1" si="464"/>
        <v>49500</v>
      </c>
      <c r="DC265" s="23"/>
      <c r="DD265" s="23"/>
      <c r="DE265" s="23">
        <f t="shared" ca="1" si="465"/>
        <v>240000</v>
      </c>
      <c r="DF265" s="23">
        <f t="shared" ca="1" si="466"/>
        <v>120000</v>
      </c>
      <c r="DG265" s="23">
        <f t="shared" ca="1" si="471"/>
        <v>120000</v>
      </c>
      <c r="DH265" s="23">
        <f t="shared" ca="1" si="472"/>
        <v>60000</v>
      </c>
      <c r="DI265" s="23">
        <f t="shared" ca="1" si="481"/>
        <v>127200</v>
      </c>
      <c r="DJ265" s="23">
        <f t="shared" ca="1" si="482"/>
        <v>63600</v>
      </c>
      <c r="DK265" s="23">
        <f t="shared" ca="1" si="490"/>
        <v>63600</v>
      </c>
      <c r="DL265" s="23">
        <f t="shared" ca="1" si="491"/>
        <v>31800</v>
      </c>
      <c r="DM265" s="23">
        <f t="shared" ca="1" si="494"/>
        <v>150000</v>
      </c>
      <c r="DN265" s="23">
        <f t="shared" ca="1" si="495"/>
        <v>75000</v>
      </c>
      <c r="DO265" s="23">
        <f t="shared" ca="1" si="496"/>
        <v>66000</v>
      </c>
      <c r="DP265" s="23">
        <f t="shared" ca="1" si="497"/>
        <v>33000</v>
      </c>
      <c r="DQ265" s="23">
        <f t="shared" ca="1" si="510"/>
        <v>129600</v>
      </c>
      <c r="DR265" s="23">
        <f t="shared" ca="1" si="511"/>
        <v>64800</v>
      </c>
      <c r="DS265" s="228">
        <f t="shared" ca="1" si="416"/>
        <v>610200</v>
      </c>
      <c r="DT265" s="93">
        <f t="shared" ca="1" si="417"/>
        <v>1450800</v>
      </c>
      <c r="DU265" s="228">
        <f t="shared" ca="1" si="418"/>
        <v>2117700</v>
      </c>
      <c r="DZ265" s="23">
        <f t="shared" ca="1" si="443"/>
        <v>60000</v>
      </c>
      <c r="EA265" s="23">
        <f t="shared" ca="1" si="444"/>
        <v>30000</v>
      </c>
      <c r="EB265" s="23">
        <f t="shared" ca="1" si="451"/>
        <v>26400</v>
      </c>
      <c r="EC265" s="23">
        <f t="shared" ca="1" si="452"/>
        <v>13200</v>
      </c>
      <c r="ED265" s="23">
        <f t="shared" ca="1" si="473"/>
        <v>120000</v>
      </c>
      <c r="EE265" s="23">
        <f t="shared" ca="1" si="474"/>
        <v>60000</v>
      </c>
      <c r="EF265" s="23">
        <f t="shared" ca="1" si="502"/>
        <v>168000</v>
      </c>
      <c r="EG265" s="23">
        <f t="shared" ca="1" si="503"/>
        <v>84000</v>
      </c>
      <c r="EH265" s="23">
        <f t="shared" ca="1" si="483"/>
        <v>60000</v>
      </c>
      <c r="EI265" s="23">
        <f t="shared" ca="1" si="484"/>
        <v>30000</v>
      </c>
      <c r="EJ265" s="23">
        <f t="shared" ca="1" si="498"/>
        <v>60000</v>
      </c>
      <c r="EK265" s="23">
        <f t="shared" ca="1" si="499"/>
        <v>30000</v>
      </c>
      <c r="EL265" s="23">
        <f t="shared" ca="1" si="508"/>
        <v>120000</v>
      </c>
      <c r="EM265" s="23">
        <f t="shared" ca="1" si="509"/>
        <v>60000</v>
      </c>
      <c r="EN265" s="228">
        <f t="shared" ref="EN265:EN281" ca="1" si="528">SUM(EB265:EC265)</f>
        <v>39600</v>
      </c>
      <c r="EO265" s="93">
        <f t="shared" ref="EO265:EO281" ca="1" si="529">SUM(EB265:EE265,EJ265:EM265)</f>
        <v>489600</v>
      </c>
      <c r="EP265" s="93">
        <f t="shared" ref="EP265:EP281" ca="1" si="530">SUM(DZ265:EM265)</f>
        <v>921600</v>
      </c>
    </row>
    <row r="266" spans="1:146" x14ac:dyDescent="0.2">
      <c r="A266" s="172">
        <f ca="1">VLOOKUP($D266,Curves!$A$2:$I$1700,9)</f>
        <v>6.3778695558316001E-2</v>
      </c>
      <c r="B266" s="86">
        <f t="shared" ca="1" si="513"/>
        <v>0.25985828834800645</v>
      </c>
      <c r="C266" s="86">
        <f t="shared" si="514"/>
        <v>31</v>
      </c>
      <c r="D266" s="139">
        <v>44743</v>
      </c>
      <c r="E266" s="173">
        <f ca="1">VLOOKUP($D266,Curves!$A$2:$H$1700,2)*$B266</f>
        <v>1.4006361741957547</v>
      </c>
      <c r="F266" s="172">
        <f ca="1">VLOOKUP($D266,Curves!$A$2:$H$1700,3)*$B266</f>
        <v>0</v>
      </c>
      <c r="G266" s="172">
        <f ca="1">VLOOKUP($D266,Curves!$A$2:$H$1700,7)*$B266</f>
        <v>0</v>
      </c>
      <c r="H266" s="172">
        <f ca="1">VLOOKUP($D266,Curves!$A$2:$H$1700,5)*$B266</f>
        <v>0</v>
      </c>
      <c r="I266" s="172">
        <f ca="1">VLOOKUP($D266,Curves!$A$2:$H$1700,4)*$B266</f>
        <v>0</v>
      </c>
      <c r="J266" s="174">
        <f ca="1">VLOOKUP($D266,Curves!$A$2:$H$1700,8)*$B266</f>
        <v>0</v>
      </c>
      <c r="K266" s="172">
        <f t="shared" ca="1" si="515"/>
        <v>12.504771306468161</v>
      </c>
      <c r="L266" s="140">
        <f ca="1">VLOOKUP($D266,Curves!$N$2:$T$2600,2)*$B266</f>
        <v>16.072754850900893</v>
      </c>
      <c r="M266" s="141">
        <f ca="1">VLOOKUP($D266,Curves!$N$2:$T$2600,3)*$B266</f>
        <v>8.0363774254504463</v>
      </c>
      <c r="N266" s="181">
        <f t="shared" ca="1" si="516"/>
        <v>1</v>
      </c>
      <c r="O266" s="182">
        <f t="shared" ca="1" si="517"/>
        <v>0</v>
      </c>
      <c r="P266" s="173">
        <f t="shared" ca="1" si="512"/>
        <v>12.504771306468161</v>
      </c>
      <c r="Q266" s="140">
        <f ca="1">VLOOKUP($D266,Curves!$N$2:$T$2600,4)*$B266</f>
        <v>16.072754850900893</v>
      </c>
      <c r="R266" s="141">
        <f ca="1">VLOOKUP($D266,Curves!$N$2:$T$2600,5)*$B266</f>
        <v>8.0363774254504463</v>
      </c>
      <c r="S266" s="181">
        <f t="shared" ca="1" si="518"/>
        <v>1</v>
      </c>
      <c r="T266" s="182">
        <f t="shared" ca="1" si="519"/>
        <v>0</v>
      </c>
      <c r="U266" s="151">
        <f t="shared" ca="1" si="520"/>
        <v>12.504771306468161</v>
      </c>
      <c r="V266" s="151">
        <f t="shared" ca="1" si="521"/>
        <v>12.504771306468161</v>
      </c>
      <c r="W266" s="151">
        <f t="shared" ca="1" si="522"/>
        <v>12.504771306468161</v>
      </c>
      <c r="X266" s="343">
        <f ca="1">VLOOKUP($D266,[2]CurveFetch!$D$8:$S$13000,16,0)*$B266</f>
        <v>16.072754850900893</v>
      </c>
      <c r="Y266" s="141">
        <f ca="1">VLOOKUP($D266,Curves!$N$2:$T$2600,7)*$B266</f>
        <v>8.0363774254504463</v>
      </c>
      <c r="Z266" s="200">
        <f t="shared" ca="1" si="523"/>
        <v>1</v>
      </c>
      <c r="AA266" s="181">
        <f t="shared" ca="1" si="524"/>
        <v>0</v>
      </c>
      <c r="AB266" s="181">
        <f t="shared" ca="1" si="525"/>
        <v>1</v>
      </c>
      <c r="AC266" s="181">
        <f t="shared" ca="1" si="525"/>
        <v>1</v>
      </c>
      <c r="AD266" s="181">
        <f t="shared" ca="1" si="526"/>
        <v>1</v>
      </c>
      <c r="AE266" s="182">
        <f t="shared" ca="1" si="527"/>
        <v>0</v>
      </c>
      <c r="AF266" s="23">
        <f t="shared" ca="1" si="427"/>
        <v>5880</v>
      </c>
      <c r="AG266" s="23">
        <f t="shared" ca="1" si="428"/>
        <v>0</v>
      </c>
      <c r="AH266" s="23">
        <f t="shared" ca="1" si="445"/>
        <v>48000</v>
      </c>
      <c r="AI266" s="23">
        <f t="shared" ca="1" si="446"/>
        <v>0</v>
      </c>
      <c r="AJ266" s="23">
        <f t="shared" ca="1" si="457"/>
        <v>54000</v>
      </c>
      <c r="AK266" s="23">
        <f t="shared" ca="1" si="458"/>
        <v>0</v>
      </c>
      <c r="AL266" s="23">
        <f t="shared" ca="1" si="467"/>
        <v>60000</v>
      </c>
      <c r="AM266" s="23">
        <f t="shared" ca="1" si="468"/>
        <v>0</v>
      </c>
      <c r="AN266" s="23">
        <f t="shared" ca="1" si="475"/>
        <v>60000</v>
      </c>
      <c r="AO266" s="23">
        <f t="shared" ca="1" si="476"/>
        <v>0</v>
      </c>
      <c r="AP266" s="23">
        <f t="shared" ca="1" si="469"/>
        <v>86400</v>
      </c>
      <c r="AQ266" s="23">
        <f t="shared" ca="1" si="470"/>
        <v>0</v>
      </c>
      <c r="AR266" s="23">
        <f t="shared" ca="1" si="479"/>
        <v>61200</v>
      </c>
      <c r="AS266" s="23">
        <f t="shared" ca="1" si="480"/>
        <v>0</v>
      </c>
      <c r="AT266" s="23">
        <f t="shared" ca="1" si="500"/>
        <v>132000</v>
      </c>
      <c r="AU266" s="23">
        <f t="shared" ca="1" si="501"/>
        <v>0</v>
      </c>
      <c r="AV266" s="228">
        <f t="shared" ref="AV266:AV280" ca="1" si="531">SUM(AF266:AG266,AL266:AM266,AP266:AQ266)</f>
        <v>152280</v>
      </c>
      <c r="AW266" s="26">
        <f t="shared" ref="AW266:AW280" ca="1" si="532">SUM(AF266:AM266,AP266:AU266)</f>
        <v>447480</v>
      </c>
      <c r="AX266" s="228">
        <f t="shared" ref="AX266:AX280" ca="1" si="533">SUM(AF266:AU266)</f>
        <v>507480</v>
      </c>
      <c r="AY266" s="23">
        <f t="shared" ca="1" si="421"/>
        <v>62400</v>
      </c>
      <c r="AZ266" s="23">
        <f t="shared" ca="1" si="422"/>
        <v>0</v>
      </c>
      <c r="BA266" s="23">
        <f t="shared" ca="1" si="429"/>
        <v>60000</v>
      </c>
      <c r="BB266" s="23">
        <f t="shared" ca="1" si="430"/>
        <v>0</v>
      </c>
      <c r="BC266" s="23">
        <f t="shared" ca="1" si="423"/>
        <v>10560</v>
      </c>
      <c r="BD266" s="23">
        <f t="shared" ca="1" si="424"/>
        <v>0</v>
      </c>
      <c r="BE266" s="23">
        <f t="shared" ca="1" si="431"/>
        <v>6120</v>
      </c>
      <c r="BF266" s="23">
        <f t="shared" ca="1" si="432"/>
        <v>0</v>
      </c>
      <c r="BG266" s="23">
        <f t="shared" ca="1" si="437"/>
        <v>20400</v>
      </c>
      <c r="BH266" s="23">
        <f t="shared" ca="1" si="438"/>
        <v>0</v>
      </c>
      <c r="BI266" s="23">
        <f t="shared" ca="1" si="453"/>
        <v>105600</v>
      </c>
      <c r="BJ266" s="23">
        <f t="shared" ca="1" si="454"/>
        <v>0</v>
      </c>
      <c r="BK266" s="23">
        <f t="shared" ca="1" si="455"/>
        <v>127200</v>
      </c>
      <c r="BL266" s="23">
        <f t="shared" ca="1" si="456"/>
        <v>0</v>
      </c>
      <c r="BM266" s="23">
        <f t="shared" ca="1" si="459"/>
        <v>60000</v>
      </c>
      <c r="BN266" s="23">
        <f t="shared" ca="1" si="460"/>
        <v>0</v>
      </c>
      <c r="BO266" s="23">
        <f t="shared" ca="1" si="477"/>
        <v>63600</v>
      </c>
      <c r="BP266" s="23">
        <f t="shared" ca="1" si="478"/>
        <v>0</v>
      </c>
      <c r="BQ266" s="23">
        <f t="shared" ca="1" si="488"/>
        <v>62400</v>
      </c>
      <c r="BR266" s="23">
        <f t="shared" ca="1" si="489"/>
        <v>0</v>
      </c>
      <c r="BS266" s="23">
        <f t="shared" ca="1" si="504"/>
        <v>132000</v>
      </c>
      <c r="BT266" s="23">
        <f t="shared" ca="1" si="505"/>
        <v>0</v>
      </c>
      <c r="BU266" s="23">
        <f t="shared" ca="1" si="506"/>
        <v>120000</v>
      </c>
      <c r="BV266" s="23">
        <f t="shared" ca="1" si="507"/>
        <v>0</v>
      </c>
      <c r="BW266" s="389">
        <f t="shared" ref="BW266:BW280" ca="1" si="534">SUM(AY266:BF266,BI266:BL266)</f>
        <v>371880</v>
      </c>
      <c r="BX266" s="224">
        <f t="shared" ref="BX266:BX280" ca="1" si="535">SUM(AY266:BF266,BI266:BL266,BS266:BV266)</f>
        <v>623880</v>
      </c>
      <c r="BY266" s="93">
        <f t="shared" ref="BY266:BY280" ca="1" si="536">SUM(AY266:BV266)</f>
        <v>830280</v>
      </c>
      <c r="BZ266" s="23">
        <f t="shared" ca="1" si="435"/>
        <v>125760</v>
      </c>
      <c r="CA266" s="23">
        <f t="shared" ca="1" si="436"/>
        <v>0</v>
      </c>
      <c r="CB266" s="23">
        <f t="shared" ca="1" si="461"/>
        <v>115200</v>
      </c>
      <c r="CC266" s="23">
        <f t="shared" ca="1" si="462"/>
        <v>0</v>
      </c>
      <c r="CD266" s="23">
        <f t="shared" ca="1" si="492"/>
        <v>120000</v>
      </c>
      <c r="CE266" s="23">
        <f t="shared" ca="1" si="493"/>
        <v>0</v>
      </c>
      <c r="CF266" s="228">
        <f t="shared" ref="CF266:CF280" ca="1" si="537">SUM(BZ266:CA266)</f>
        <v>125760</v>
      </c>
      <c r="CG266" s="224">
        <f t="shared" ref="CG266:CG280" ca="1" si="538">SUM(BZ266:CC266)</f>
        <v>240960</v>
      </c>
      <c r="CH266" s="228">
        <f t="shared" ref="CH266:CH280" ca="1" si="539">SUM(BZ266:CE266)</f>
        <v>360960</v>
      </c>
      <c r="CI266" s="23">
        <f t="shared" ref="CI266:CI284" ca="1" si="540">$CI$7*$J$2*$J$5*$AB266</f>
        <v>65400</v>
      </c>
      <c r="CJ266" s="23">
        <f t="shared" ref="CJ266:CJ284" ca="1" si="541">$CI$7*$J$3*$J$5*$AC266</f>
        <v>32700</v>
      </c>
      <c r="CK266" s="23">
        <f t="shared" ca="1" si="419"/>
        <v>62400</v>
      </c>
      <c r="CL266" s="23">
        <f t="shared" ca="1" si="420"/>
        <v>31200</v>
      </c>
      <c r="CM266" s="23">
        <f t="shared" ca="1" si="425"/>
        <v>60000</v>
      </c>
      <c r="CN266" s="23">
        <f t="shared" ca="1" si="426"/>
        <v>30000</v>
      </c>
      <c r="CO266" s="23">
        <f t="shared" ca="1" si="433"/>
        <v>8400</v>
      </c>
      <c r="CP266" s="23">
        <f t="shared" ca="1" si="434"/>
        <v>4200</v>
      </c>
      <c r="CQ266" s="23">
        <f t="shared" ca="1" si="439"/>
        <v>27000</v>
      </c>
      <c r="CR266" s="23">
        <f t="shared" ca="1" si="440"/>
        <v>13500</v>
      </c>
      <c r="CS266" s="23">
        <f t="shared" ca="1" si="441"/>
        <v>15600</v>
      </c>
      <c r="CT266" s="23">
        <f t="shared" ca="1" si="442"/>
        <v>7800</v>
      </c>
      <c r="CU266" s="23">
        <f t="shared" ca="1" si="447"/>
        <v>42000</v>
      </c>
      <c r="CV266" s="23">
        <f t="shared" ca="1" si="448"/>
        <v>21000</v>
      </c>
      <c r="CW266" s="23">
        <f t="shared" ca="1" si="486"/>
        <v>63600</v>
      </c>
      <c r="CX266" s="23">
        <f t="shared" ca="1" si="487"/>
        <v>31800</v>
      </c>
      <c r="CY266" s="23">
        <f t="shared" ca="1" si="449"/>
        <v>72000</v>
      </c>
      <c r="CZ266" s="23">
        <f t="shared" ca="1" si="450"/>
        <v>36000</v>
      </c>
      <c r="DA266" s="23">
        <f t="shared" ca="1" si="463"/>
        <v>99000</v>
      </c>
      <c r="DB266" s="23">
        <f t="shared" ca="1" si="464"/>
        <v>49500</v>
      </c>
      <c r="DC266" s="23"/>
      <c r="DD266" s="23"/>
      <c r="DE266" s="23">
        <f t="shared" ca="1" si="465"/>
        <v>240000</v>
      </c>
      <c r="DF266" s="23">
        <f t="shared" ca="1" si="466"/>
        <v>120000</v>
      </c>
      <c r="DG266" s="23">
        <f t="shared" ca="1" si="471"/>
        <v>120000</v>
      </c>
      <c r="DH266" s="23">
        <f t="shared" ca="1" si="472"/>
        <v>60000</v>
      </c>
      <c r="DI266" s="23">
        <f t="shared" ca="1" si="481"/>
        <v>127200</v>
      </c>
      <c r="DJ266" s="23">
        <f t="shared" ca="1" si="482"/>
        <v>63600</v>
      </c>
      <c r="DK266" s="23">
        <f t="shared" ca="1" si="490"/>
        <v>63600</v>
      </c>
      <c r="DL266" s="23">
        <f t="shared" ca="1" si="491"/>
        <v>31800</v>
      </c>
      <c r="DM266" s="23">
        <f t="shared" ca="1" si="494"/>
        <v>150000</v>
      </c>
      <c r="DN266" s="23">
        <f t="shared" ca="1" si="495"/>
        <v>75000</v>
      </c>
      <c r="DO266" s="23">
        <f t="shared" ca="1" si="496"/>
        <v>66000</v>
      </c>
      <c r="DP266" s="23">
        <f t="shared" ca="1" si="497"/>
        <v>33000</v>
      </c>
      <c r="DQ266" s="23">
        <f t="shared" ca="1" si="510"/>
        <v>129600</v>
      </c>
      <c r="DR266" s="23">
        <f t="shared" ca="1" si="511"/>
        <v>64800</v>
      </c>
      <c r="DS266" s="228">
        <f t="shared" ref="DS266:DS282" ca="1" si="542">SUM(CI266:CR266,CW266:CX266,DG266:DH266)</f>
        <v>610200</v>
      </c>
      <c r="DT266" s="93">
        <f t="shared" ref="DT266:DT282" ca="1" si="543">SUM(CI266:CZ266,DC266:DL266)</f>
        <v>1450800</v>
      </c>
      <c r="DU266" s="228">
        <f t="shared" ref="DU266:DU282" ca="1" si="544">SUM(CI266:DR266)</f>
        <v>2117700</v>
      </c>
      <c r="DZ266" s="23">
        <f t="shared" ca="1" si="443"/>
        <v>60000</v>
      </c>
      <c r="EA266" s="23">
        <f t="shared" ca="1" si="444"/>
        <v>30000</v>
      </c>
      <c r="EB266" s="23">
        <f t="shared" ca="1" si="451"/>
        <v>26400</v>
      </c>
      <c r="EC266" s="23">
        <f t="shared" ca="1" si="452"/>
        <v>13200</v>
      </c>
      <c r="ED266" s="23">
        <f t="shared" ca="1" si="473"/>
        <v>120000</v>
      </c>
      <c r="EE266" s="23">
        <f t="shared" ca="1" si="474"/>
        <v>60000</v>
      </c>
      <c r="EF266" s="23">
        <f t="shared" ca="1" si="502"/>
        <v>168000</v>
      </c>
      <c r="EG266" s="23">
        <f t="shared" ca="1" si="503"/>
        <v>84000</v>
      </c>
      <c r="EH266" s="23">
        <f t="shared" ca="1" si="483"/>
        <v>60000</v>
      </c>
      <c r="EI266" s="23">
        <f t="shared" ca="1" si="484"/>
        <v>30000</v>
      </c>
      <c r="EJ266" s="23">
        <f t="shared" ca="1" si="498"/>
        <v>60000</v>
      </c>
      <c r="EK266" s="23">
        <f t="shared" ca="1" si="499"/>
        <v>30000</v>
      </c>
      <c r="EL266" s="23">
        <f t="shared" ca="1" si="508"/>
        <v>120000</v>
      </c>
      <c r="EM266" s="23">
        <f t="shared" ca="1" si="509"/>
        <v>60000</v>
      </c>
      <c r="EN266" s="228">
        <f t="shared" ca="1" si="528"/>
        <v>39600</v>
      </c>
      <c r="EO266" s="93">
        <f t="shared" ca="1" si="529"/>
        <v>489600</v>
      </c>
      <c r="EP266" s="93">
        <f t="shared" ca="1" si="530"/>
        <v>921600</v>
      </c>
    </row>
    <row r="267" spans="1:146" x14ac:dyDescent="0.2">
      <c r="A267" s="172">
        <f ca="1">VLOOKUP($D267,Curves!$A$2:$I$1700,9)</f>
        <v>6.3775810938139998E-2</v>
      </c>
      <c r="B267" s="86">
        <f t="shared" ca="1" si="513"/>
        <v>0.25849286296876017</v>
      </c>
      <c r="C267" s="86">
        <f t="shared" si="514"/>
        <v>31</v>
      </c>
      <c r="D267" s="139">
        <v>44774</v>
      </c>
      <c r="E267" s="173">
        <f ca="1">VLOOKUP($D267,Curves!$A$2:$H$1700,2)*$B267</f>
        <v>1.3984463886609926</v>
      </c>
      <c r="F267" s="172">
        <f ca="1">VLOOKUP($D267,Curves!$A$2:$H$1700,3)*$B267</f>
        <v>0</v>
      </c>
      <c r="G267" s="172">
        <f ca="1">VLOOKUP($D267,Curves!$A$2:$H$1700,7)*$B267</f>
        <v>0</v>
      </c>
      <c r="H267" s="172">
        <f ca="1">VLOOKUP($D267,Curves!$A$2:$H$1700,5)*$B267</f>
        <v>0</v>
      </c>
      <c r="I267" s="172">
        <f ca="1">VLOOKUP($D267,Curves!$A$2:$H$1700,4)*$B267</f>
        <v>0</v>
      </c>
      <c r="J267" s="174">
        <f ca="1">VLOOKUP($D267,Curves!$A$2:$H$1700,8)*$B267</f>
        <v>0</v>
      </c>
      <c r="K267" s="172">
        <f t="shared" ca="1" si="515"/>
        <v>12.488347914957444</v>
      </c>
      <c r="L267" s="140">
        <f ca="1">VLOOKUP($D267,Curves!$N$2:$T$2600,2)*$B267</f>
        <v>18.573229190031356</v>
      </c>
      <c r="M267" s="141">
        <f ca="1">VLOOKUP($D267,Curves!$N$2:$T$2600,3)*$B267</f>
        <v>9.2866145950156778</v>
      </c>
      <c r="N267" s="181">
        <f t="shared" ca="1" si="516"/>
        <v>1</v>
      </c>
      <c r="O267" s="182">
        <f t="shared" ca="1" si="517"/>
        <v>0</v>
      </c>
      <c r="P267" s="173">
        <f t="shared" ca="1" si="512"/>
        <v>12.488347914957444</v>
      </c>
      <c r="Q267" s="140">
        <f ca="1">VLOOKUP($D267,Curves!$N$2:$T$2600,4)*$B267</f>
        <v>18.573229190031356</v>
      </c>
      <c r="R267" s="141">
        <f ca="1">VLOOKUP($D267,Curves!$N$2:$T$2600,5)*$B267</f>
        <v>9.2866145950156778</v>
      </c>
      <c r="S267" s="181">
        <f t="shared" ca="1" si="518"/>
        <v>1</v>
      </c>
      <c r="T267" s="182">
        <f t="shared" ca="1" si="519"/>
        <v>0</v>
      </c>
      <c r="U267" s="151">
        <f t="shared" ca="1" si="520"/>
        <v>12.488347914957444</v>
      </c>
      <c r="V267" s="151">
        <f t="shared" ca="1" si="521"/>
        <v>12.488347914957444</v>
      </c>
      <c r="W267" s="151">
        <f t="shared" ca="1" si="522"/>
        <v>12.488347914957444</v>
      </c>
      <c r="X267" s="343">
        <f ca="1">VLOOKUP($D267,[2]CurveFetch!$D$8:$S$13000,16,0)*$B267</f>
        <v>18.573229190031356</v>
      </c>
      <c r="Y267" s="141">
        <f ca="1">VLOOKUP($D267,Curves!$N$2:$T$2600,7)*$B267</f>
        <v>9.2866145950156778</v>
      </c>
      <c r="Z267" s="200">
        <f t="shared" ca="1" si="523"/>
        <v>1</v>
      </c>
      <c r="AA267" s="181">
        <f t="shared" ca="1" si="524"/>
        <v>0</v>
      </c>
      <c r="AB267" s="181">
        <f t="shared" ca="1" si="525"/>
        <v>1</v>
      </c>
      <c r="AC267" s="181">
        <f t="shared" ca="1" si="525"/>
        <v>1</v>
      </c>
      <c r="AD267" s="181">
        <f t="shared" ca="1" si="526"/>
        <v>1</v>
      </c>
      <c r="AE267" s="182">
        <f t="shared" ca="1" si="527"/>
        <v>0</v>
      </c>
      <c r="AF267" s="23">
        <f t="shared" ca="1" si="427"/>
        <v>5880</v>
      </c>
      <c r="AG267" s="23">
        <f t="shared" ca="1" si="428"/>
        <v>0</v>
      </c>
      <c r="AH267" s="23">
        <f t="shared" ca="1" si="445"/>
        <v>48000</v>
      </c>
      <c r="AI267" s="23">
        <f t="shared" ca="1" si="446"/>
        <v>0</v>
      </c>
      <c r="AJ267" s="23">
        <f t="shared" ca="1" si="457"/>
        <v>54000</v>
      </c>
      <c r="AK267" s="23">
        <f t="shared" ca="1" si="458"/>
        <v>0</v>
      </c>
      <c r="AL267" s="23">
        <f t="shared" ca="1" si="467"/>
        <v>60000</v>
      </c>
      <c r="AM267" s="23">
        <f t="shared" ca="1" si="468"/>
        <v>0</v>
      </c>
      <c r="AN267" s="23">
        <f t="shared" ca="1" si="475"/>
        <v>60000</v>
      </c>
      <c r="AO267" s="23">
        <f t="shared" ca="1" si="476"/>
        <v>0</v>
      </c>
      <c r="AP267" s="23">
        <f t="shared" ca="1" si="469"/>
        <v>86400</v>
      </c>
      <c r="AQ267" s="23">
        <f t="shared" ca="1" si="470"/>
        <v>0</v>
      </c>
      <c r="AR267" s="23">
        <f t="shared" ca="1" si="479"/>
        <v>61200</v>
      </c>
      <c r="AS267" s="23">
        <f t="shared" ca="1" si="480"/>
        <v>0</v>
      </c>
      <c r="AT267" s="23">
        <f t="shared" ca="1" si="500"/>
        <v>132000</v>
      </c>
      <c r="AU267" s="23">
        <f t="shared" ca="1" si="501"/>
        <v>0</v>
      </c>
      <c r="AV267" s="228">
        <f t="shared" ca="1" si="531"/>
        <v>152280</v>
      </c>
      <c r="AW267" s="26">
        <f t="shared" ca="1" si="532"/>
        <v>447480</v>
      </c>
      <c r="AX267" s="228">
        <f t="shared" ca="1" si="533"/>
        <v>507480</v>
      </c>
      <c r="AY267" s="23">
        <f t="shared" ca="1" si="421"/>
        <v>62400</v>
      </c>
      <c r="AZ267" s="23">
        <f t="shared" ca="1" si="422"/>
        <v>0</v>
      </c>
      <c r="BA267" s="23">
        <f t="shared" ca="1" si="429"/>
        <v>60000</v>
      </c>
      <c r="BB267" s="23">
        <f t="shared" ca="1" si="430"/>
        <v>0</v>
      </c>
      <c r="BC267" s="23">
        <f t="shared" ca="1" si="423"/>
        <v>10560</v>
      </c>
      <c r="BD267" s="23">
        <f t="shared" ca="1" si="424"/>
        <v>0</v>
      </c>
      <c r="BE267" s="23">
        <f t="shared" ca="1" si="431"/>
        <v>6120</v>
      </c>
      <c r="BF267" s="23">
        <f t="shared" ca="1" si="432"/>
        <v>0</v>
      </c>
      <c r="BG267" s="23">
        <f t="shared" ca="1" si="437"/>
        <v>20400</v>
      </c>
      <c r="BH267" s="23">
        <f t="shared" ca="1" si="438"/>
        <v>0</v>
      </c>
      <c r="BI267" s="23">
        <f t="shared" ca="1" si="453"/>
        <v>105600</v>
      </c>
      <c r="BJ267" s="23">
        <f t="shared" ca="1" si="454"/>
        <v>0</v>
      </c>
      <c r="BK267" s="23">
        <f t="shared" ca="1" si="455"/>
        <v>127200</v>
      </c>
      <c r="BL267" s="23">
        <f t="shared" ca="1" si="456"/>
        <v>0</v>
      </c>
      <c r="BM267" s="23">
        <f t="shared" ca="1" si="459"/>
        <v>60000</v>
      </c>
      <c r="BN267" s="23">
        <f t="shared" ca="1" si="460"/>
        <v>0</v>
      </c>
      <c r="BO267" s="23">
        <f t="shared" ca="1" si="477"/>
        <v>63600</v>
      </c>
      <c r="BP267" s="23">
        <f t="shared" ca="1" si="478"/>
        <v>0</v>
      </c>
      <c r="BQ267" s="23">
        <f t="shared" ca="1" si="488"/>
        <v>62400</v>
      </c>
      <c r="BR267" s="23">
        <f t="shared" ca="1" si="489"/>
        <v>0</v>
      </c>
      <c r="BS267" s="23">
        <f t="shared" ca="1" si="504"/>
        <v>132000</v>
      </c>
      <c r="BT267" s="23">
        <f t="shared" ca="1" si="505"/>
        <v>0</v>
      </c>
      <c r="BU267" s="23">
        <f t="shared" ca="1" si="506"/>
        <v>120000</v>
      </c>
      <c r="BV267" s="23">
        <f t="shared" ca="1" si="507"/>
        <v>0</v>
      </c>
      <c r="BW267" s="389">
        <f t="shared" ca="1" si="534"/>
        <v>371880</v>
      </c>
      <c r="BX267" s="224">
        <f t="shared" ca="1" si="535"/>
        <v>623880</v>
      </c>
      <c r="BY267" s="93">
        <f t="shared" ca="1" si="536"/>
        <v>830280</v>
      </c>
      <c r="BZ267" s="23">
        <f t="shared" ca="1" si="435"/>
        <v>125760</v>
      </c>
      <c r="CA267" s="23">
        <f t="shared" ca="1" si="436"/>
        <v>0</v>
      </c>
      <c r="CB267" s="23">
        <f t="shared" ca="1" si="461"/>
        <v>115200</v>
      </c>
      <c r="CC267" s="23">
        <f t="shared" ca="1" si="462"/>
        <v>0</v>
      </c>
      <c r="CD267" s="23">
        <f t="shared" ca="1" si="492"/>
        <v>120000</v>
      </c>
      <c r="CE267" s="23">
        <f t="shared" ca="1" si="493"/>
        <v>0</v>
      </c>
      <c r="CF267" s="228">
        <f t="shared" ca="1" si="537"/>
        <v>125760</v>
      </c>
      <c r="CG267" s="224">
        <f t="shared" ca="1" si="538"/>
        <v>240960</v>
      </c>
      <c r="CH267" s="228">
        <f t="shared" ca="1" si="539"/>
        <v>360960</v>
      </c>
      <c r="CI267" s="23">
        <f t="shared" ca="1" si="540"/>
        <v>65400</v>
      </c>
      <c r="CJ267" s="23">
        <f t="shared" ca="1" si="541"/>
        <v>32700</v>
      </c>
      <c r="CK267" s="23">
        <f t="shared" ca="1" si="419"/>
        <v>62400</v>
      </c>
      <c r="CL267" s="23">
        <f t="shared" ca="1" si="420"/>
        <v>31200</v>
      </c>
      <c r="CM267" s="23">
        <f t="shared" ca="1" si="425"/>
        <v>60000</v>
      </c>
      <c r="CN267" s="23">
        <f t="shared" ca="1" si="426"/>
        <v>30000</v>
      </c>
      <c r="CO267" s="23">
        <f t="shared" ca="1" si="433"/>
        <v>8400</v>
      </c>
      <c r="CP267" s="23">
        <f t="shared" ca="1" si="434"/>
        <v>4200</v>
      </c>
      <c r="CQ267" s="23">
        <f t="shared" ca="1" si="439"/>
        <v>27000</v>
      </c>
      <c r="CR267" s="23">
        <f t="shared" ca="1" si="440"/>
        <v>13500</v>
      </c>
      <c r="CS267" s="23">
        <f t="shared" ca="1" si="441"/>
        <v>15600</v>
      </c>
      <c r="CT267" s="23">
        <f t="shared" ca="1" si="442"/>
        <v>7800</v>
      </c>
      <c r="CU267" s="23">
        <f t="shared" ca="1" si="447"/>
        <v>42000</v>
      </c>
      <c r="CV267" s="23">
        <f t="shared" ca="1" si="448"/>
        <v>21000</v>
      </c>
      <c r="CW267" s="23">
        <f t="shared" ca="1" si="486"/>
        <v>63600</v>
      </c>
      <c r="CX267" s="23">
        <f t="shared" ca="1" si="487"/>
        <v>31800</v>
      </c>
      <c r="CY267" s="23">
        <f t="shared" ca="1" si="449"/>
        <v>72000</v>
      </c>
      <c r="CZ267" s="23">
        <f t="shared" ca="1" si="450"/>
        <v>36000</v>
      </c>
      <c r="DA267" s="23">
        <f t="shared" ca="1" si="463"/>
        <v>99000</v>
      </c>
      <c r="DB267" s="23">
        <f t="shared" ca="1" si="464"/>
        <v>49500</v>
      </c>
      <c r="DC267" s="23"/>
      <c r="DD267" s="23"/>
      <c r="DE267" s="23">
        <f t="shared" ca="1" si="465"/>
        <v>240000</v>
      </c>
      <c r="DF267" s="23">
        <f t="shared" ca="1" si="466"/>
        <v>120000</v>
      </c>
      <c r="DG267" s="23">
        <f t="shared" ca="1" si="471"/>
        <v>120000</v>
      </c>
      <c r="DH267" s="23">
        <f t="shared" ca="1" si="472"/>
        <v>60000</v>
      </c>
      <c r="DI267" s="23">
        <f t="shared" ca="1" si="481"/>
        <v>127200</v>
      </c>
      <c r="DJ267" s="23">
        <f t="shared" ca="1" si="482"/>
        <v>63600</v>
      </c>
      <c r="DK267" s="23">
        <f t="shared" ca="1" si="490"/>
        <v>63600</v>
      </c>
      <c r="DL267" s="23">
        <f t="shared" ca="1" si="491"/>
        <v>31800</v>
      </c>
      <c r="DM267" s="23">
        <f t="shared" ca="1" si="494"/>
        <v>150000</v>
      </c>
      <c r="DN267" s="23">
        <f t="shared" ca="1" si="495"/>
        <v>75000</v>
      </c>
      <c r="DO267" s="23">
        <f t="shared" ca="1" si="496"/>
        <v>66000</v>
      </c>
      <c r="DP267" s="23">
        <f t="shared" ca="1" si="497"/>
        <v>33000</v>
      </c>
      <c r="DQ267" s="23">
        <f t="shared" ca="1" si="510"/>
        <v>129600</v>
      </c>
      <c r="DR267" s="23">
        <f t="shared" ca="1" si="511"/>
        <v>64800</v>
      </c>
      <c r="DS267" s="228">
        <f t="shared" ca="1" si="542"/>
        <v>610200</v>
      </c>
      <c r="DT267" s="93">
        <f t="shared" ca="1" si="543"/>
        <v>1450800</v>
      </c>
      <c r="DU267" s="228">
        <f t="shared" ca="1" si="544"/>
        <v>2117700</v>
      </c>
      <c r="DZ267" s="23">
        <f t="shared" ca="1" si="443"/>
        <v>60000</v>
      </c>
      <c r="EA267" s="23">
        <f t="shared" ca="1" si="444"/>
        <v>30000</v>
      </c>
      <c r="EB267" s="23">
        <f t="shared" ca="1" si="451"/>
        <v>26400</v>
      </c>
      <c r="EC267" s="23">
        <f t="shared" ca="1" si="452"/>
        <v>13200</v>
      </c>
      <c r="ED267" s="23">
        <f t="shared" ca="1" si="473"/>
        <v>120000</v>
      </c>
      <c r="EE267" s="23">
        <f t="shared" ca="1" si="474"/>
        <v>60000</v>
      </c>
      <c r="EF267" s="23">
        <f t="shared" ca="1" si="502"/>
        <v>168000</v>
      </c>
      <c r="EG267" s="23">
        <f t="shared" ca="1" si="503"/>
        <v>84000</v>
      </c>
      <c r="EH267" s="23">
        <f t="shared" ca="1" si="483"/>
        <v>60000</v>
      </c>
      <c r="EI267" s="23">
        <f t="shared" ca="1" si="484"/>
        <v>30000</v>
      </c>
      <c r="EJ267" s="23">
        <f t="shared" ca="1" si="498"/>
        <v>60000</v>
      </c>
      <c r="EK267" s="23">
        <f t="shared" ca="1" si="499"/>
        <v>30000</v>
      </c>
      <c r="EL267" s="23">
        <f t="shared" ca="1" si="508"/>
        <v>120000</v>
      </c>
      <c r="EM267" s="23">
        <f t="shared" ca="1" si="509"/>
        <v>60000</v>
      </c>
      <c r="EN267" s="228">
        <f t="shared" ca="1" si="528"/>
        <v>39600</v>
      </c>
      <c r="EO267" s="93">
        <f t="shared" ca="1" si="529"/>
        <v>489600</v>
      </c>
      <c r="EP267" s="93">
        <f t="shared" ca="1" si="530"/>
        <v>921600</v>
      </c>
    </row>
    <row r="268" spans="1:146" x14ac:dyDescent="0.2">
      <c r="A268" s="172">
        <f ca="1">VLOOKUP($D268,Curves!$A$2:$I$1700,9)</f>
        <v>6.3772926317965994E-2</v>
      </c>
      <c r="B268" s="86">
        <f t="shared" ca="1" si="513"/>
        <v>0.25713473425522904</v>
      </c>
      <c r="C268" s="86">
        <f t="shared" si="514"/>
        <v>30</v>
      </c>
      <c r="D268" s="139">
        <v>44805</v>
      </c>
      <c r="E268" s="173">
        <f ca="1">VLOOKUP($D268,Curves!$A$2:$H$1700,2)*$B268</f>
        <v>1.3964987417401489</v>
      </c>
      <c r="F268" s="172">
        <f ca="1">VLOOKUP($D268,Curves!$A$2:$H$1700,3)*$B268</f>
        <v>0</v>
      </c>
      <c r="G268" s="172">
        <f ca="1">VLOOKUP($D268,Curves!$A$2:$H$1700,7)*$B268</f>
        <v>0</v>
      </c>
      <c r="H268" s="172">
        <f ca="1">VLOOKUP($D268,Curves!$A$2:$H$1700,5)*$B268</f>
        <v>0</v>
      </c>
      <c r="I268" s="172">
        <f ca="1">VLOOKUP($D268,Curves!$A$2:$H$1700,4)*$B268</f>
        <v>0</v>
      </c>
      <c r="J268" s="174">
        <f ca="1">VLOOKUP($D268,Curves!$A$2:$H$1700,8)*$B268</f>
        <v>0</v>
      </c>
      <c r="K268" s="172">
        <f t="shared" ca="1" si="515"/>
        <v>12.473740563051116</v>
      </c>
      <c r="L268" s="140">
        <f ca="1">VLOOKUP($D268,Curves!$N$2:$T$2600,2)*$B268</f>
        <v>13.332950240602136</v>
      </c>
      <c r="M268" s="141">
        <f ca="1">VLOOKUP($D268,Curves!$N$2:$T$2600,3)*$B268</f>
        <v>6.6664751203010679</v>
      </c>
      <c r="N268" s="181">
        <f t="shared" ca="1" si="516"/>
        <v>1</v>
      </c>
      <c r="O268" s="182">
        <f t="shared" ca="1" si="517"/>
        <v>0</v>
      </c>
      <c r="P268" s="173">
        <f t="shared" ca="1" si="512"/>
        <v>12.473740563051116</v>
      </c>
      <c r="Q268" s="140">
        <f ca="1">VLOOKUP($D268,Curves!$N$2:$T$2600,4)*$B268</f>
        <v>13.332950240602136</v>
      </c>
      <c r="R268" s="141">
        <f ca="1">VLOOKUP($D268,Curves!$N$2:$T$2600,5)*$B268</f>
        <v>6.6664751203010679</v>
      </c>
      <c r="S268" s="181">
        <f t="shared" ca="1" si="518"/>
        <v>1</v>
      </c>
      <c r="T268" s="182">
        <f t="shared" ca="1" si="519"/>
        <v>0</v>
      </c>
      <c r="U268" s="151">
        <f t="shared" ca="1" si="520"/>
        <v>12.473740563051116</v>
      </c>
      <c r="V268" s="151">
        <f t="shared" ca="1" si="521"/>
        <v>12.473740563051116</v>
      </c>
      <c r="W268" s="151">
        <f t="shared" ca="1" si="522"/>
        <v>12.473740563051116</v>
      </c>
      <c r="X268" s="343">
        <f ca="1">VLOOKUP($D268,[2]CurveFetch!$D$8:$S$13000,16,0)*$B268</f>
        <v>13.332950240602136</v>
      </c>
      <c r="Y268" s="141">
        <f ca="1">VLOOKUP($D268,Curves!$N$2:$T$2600,7)*$B268</f>
        <v>6.6664751203010679</v>
      </c>
      <c r="Z268" s="200">
        <f t="shared" ca="1" si="523"/>
        <v>1</v>
      </c>
      <c r="AA268" s="181">
        <f t="shared" ca="1" si="524"/>
        <v>0</v>
      </c>
      <c r="AB268" s="181">
        <f t="shared" ca="1" si="525"/>
        <v>1</v>
      </c>
      <c r="AC268" s="181">
        <f t="shared" ca="1" si="525"/>
        <v>1</v>
      </c>
      <c r="AD268" s="181">
        <f t="shared" ca="1" si="526"/>
        <v>1</v>
      </c>
      <c r="AE268" s="182">
        <f t="shared" ca="1" si="527"/>
        <v>0</v>
      </c>
      <c r="AF268" s="23">
        <f t="shared" ca="1" si="427"/>
        <v>5880</v>
      </c>
      <c r="AG268" s="23">
        <f t="shared" ca="1" si="428"/>
        <v>0</v>
      </c>
      <c r="AH268" s="23">
        <f t="shared" ca="1" si="445"/>
        <v>48000</v>
      </c>
      <c r="AI268" s="23">
        <f t="shared" ca="1" si="446"/>
        <v>0</v>
      </c>
      <c r="AJ268" s="23">
        <f t="shared" ca="1" si="457"/>
        <v>54000</v>
      </c>
      <c r="AK268" s="23">
        <f t="shared" ca="1" si="458"/>
        <v>0</v>
      </c>
      <c r="AL268" s="23">
        <f t="shared" ca="1" si="467"/>
        <v>60000</v>
      </c>
      <c r="AM268" s="23">
        <f t="shared" ca="1" si="468"/>
        <v>0</v>
      </c>
      <c r="AN268" s="23">
        <f t="shared" ca="1" si="475"/>
        <v>60000</v>
      </c>
      <c r="AO268" s="23">
        <f t="shared" ca="1" si="476"/>
        <v>0</v>
      </c>
      <c r="AP268" s="23">
        <f t="shared" ca="1" si="469"/>
        <v>86400</v>
      </c>
      <c r="AQ268" s="23">
        <f t="shared" ca="1" si="470"/>
        <v>0</v>
      </c>
      <c r="AR268" s="23">
        <f t="shared" ca="1" si="479"/>
        <v>61200</v>
      </c>
      <c r="AS268" s="23">
        <f t="shared" ca="1" si="480"/>
        <v>0</v>
      </c>
      <c r="AT268" s="23">
        <f t="shared" ca="1" si="500"/>
        <v>132000</v>
      </c>
      <c r="AU268" s="23">
        <f t="shared" ca="1" si="501"/>
        <v>0</v>
      </c>
      <c r="AV268" s="228">
        <f t="shared" ca="1" si="531"/>
        <v>152280</v>
      </c>
      <c r="AW268" s="26">
        <f t="shared" ca="1" si="532"/>
        <v>447480</v>
      </c>
      <c r="AX268" s="228">
        <f t="shared" ca="1" si="533"/>
        <v>507480</v>
      </c>
      <c r="AY268" s="23">
        <f t="shared" ca="1" si="421"/>
        <v>62400</v>
      </c>
      <c r="AZ268" s="23">
        <f t="shared" ca="1" si="422"/>
        <v>0</v>
      </c>
      <c r="BA268" s="23">
        <f t="shared" ca="1" si="429"/>
        <v>60000</v>
      </c>
      <c r="BB268" s="23">
        <f t="shared" ca="1" si="430"/>
        <v>0</v>
      </c>
      <c r="BC268" s="23">
        <f t="shared" ca="1" si="423"/>
        <v>10560</v>
      </c>
      <c r="BD268" s="23">
        <f t="shared" ca="1" si="424"/>
        <v>0</v>
      </c>
      <c r="BE268" s="23">
        <f t="shared" ca="1" si="431"/>
        <v>6120</v>
      </c>
      <c r="BF268" s="23">
        <f t="shared" ca="1" si="432"/>
        <v>0</v>
      </c>
      <c r="BG268" s="23">
        <f t="shared" ca="1" si="437"/>
        <v>20400</v>
      </c>
      <c r="BH268" s="23">
        <f t="shared" ca="1" si="438"/>
        <v>0</v>
      </c>
      <c r="BI268" s="23">
        <f t="shared" ca="1" si="453"/>
        <v>105600</v>
      </c>
      <c r="BJ268" s="23">
        <f t="shared" ca="1" si="454"/>
        <v>0</v>
      </c>
      <c r="BK268" s="23">
        <f t="shared" ca="1" si="455"/>
        <v>127200</v>
      </c>
      <c r="BL268" s="23">
        <f t="shared" ca="1" si="456"/>
        <v>0</v>
      </c>
      <c r="BM268" s="23">
        <f t="shared" ca="1" si="459"/>
        <v>60000</v>
      </c>
      <c r="BN268" s="23">
        <f t="shared" ca="1" si="460"/>
        <v>0</v>
      </c>
      <c r="BO268" s="23">
        <f t="shared" ca="1" si="477"/>
        <v>63600</v>
      </c>
      <c r="BP268" s="23">
        <f t="shared" ca="1" si="478"/>
        <v>0</v>
      </c>
      <c r="BQ268" s="23">
        <f t="shared" ca="1" si="488"/>
        <v>62400</v>
      </c>
      <c r="BR268" s="23">
        <f t="shared" ca="1" si="489"/>
        <v>0</v>
      </c>
      <c r="BS268" s="23">
        <f t="shared" ca="1" si="504"/>
        <v>132000</v>
      </c>
      <c r="BT268" s="23">
        <f t="shared" ca="1" si="505"/>
        <v>0</v>
      </c>
      <c r="BU268" s="23">
        <f t="shared" ca="1" si="506"/>
        <v>120000</v>
      </c>
      <c r="BV268" s="23">
        <f t="shared" ca="1" si="507"/>
        <v>0</v>
      </c>
      <c r="BW268" s="389">
        <f t="shared" ca="1" si="534"/>
        <v>371880</v>
      </c>
      <c r="BX268" s="224">
        <f t="shared" ca="1" si="535"/>
        <v>623880</v>
      </c>
      <c r="BY268" s="93">
        <f t="shared" ca="1" si="536"/>
        <v>830280</v>
      </c>
      <c r="BZ268" s="23">
        <f t="shared" ca="1" si="435"/>
        <v>125760</v>
      </c>
      <c r="CA268" s="23">
        <f t="shared" ca="1" si="436"/>
        <v>0</v>
      </c>
      <c r="CB268" s="23">
        <f t="shared" ca="1" si="461"/>
        <v>115200</v>
      </c>
      <c r="CC268" s="23">
        <f t="shared" ca="1" si="462"/>
        <v>0</v>
      </c>
      <c r="CD268" s="23">
        <f t="shared" ca="1" si="492"/>
        <v>120000</v>
      </c>
      <c r="CE268" s="23">
        <f t="shared" ca="1" si="493"/>
        <v>0</v>
      </c>
      <c r="CF268" s="228">
        <f t="shared" ca="1" si="537"/>
        <v>125760</v>
      </c>
      <c r="CG268" s="224">
        <f t="shared" ca="1" si="538"/>
        <v>240960</v>
      </c>
      <c r="CH268" s="228">
        <f t="shared" ca="1" si="539"/>
        <v>360960</v>
      </c>
      <c r="CI268" s="23">
        <f t="shared" ca="1" si="540"/>
        <v>65400</v>
      </c>
      <c r="CJ268" s="23">
        <f t="shared" ca="1" si="541"/>
        <v>32700</v>
      </c>
      <c r="CK268" s="23">
        <f t="shared" ref="CK268:CK282" ca="1" si="545">$CK$7*$J$2*$J$5*$AB268</f>
        <v>62400</v>
      </c>
      <c r="CL268" s="23">
        <f t="shared" ref="CL268:CL282" ca="1" si="546">$CK$7*$J$3*$J$5*$AC268</f>
        <v>31200</v>
      </c>
      <c r="CM268" s="23">
        <f t="shared" ca="1" si="425"/>
        <v>60000</v>
      </c>
      <c r="CN268" s="23">
        <f t="shared" ca="1" si="426"/>
        <v>30000</v>
      </c>
      <c r="CO268" s="23">
        <f t="shared" ca="1" si="433"/>
        <v>8400</v>
      </c>
      <c r="CP268" s="23">
        <f t="shared" ca="1" si="434"/>
        <v>4200</v>
      </c>
      <c r="CQ268" s="23">
        <f t="shared" ca="1" si="439"/>
        <v>27000</v>
      </c>
      <c r="CR268" s="23">
        <f t="shared" ca="1" si="440"/>
        <v>13500</v>
      </c>
      <c r="CS268" s="23">
        <f t="shared" ca="1" si="441"/>
        <v>15600</v>
      </c>
      <c r="CT268" s="23">
        <f t="shared" ca="1" si="442"/>
        <v>7800</v>
      </c>
      <c r="CU268" s="23">
        <f t="shared" ca="1" si="447"/>
        <v>42000</v>
      </c>
      <c r="CV268" s="23">
        <f t="shared" ca="1" si="448"/>
        <v>21000</v>
      </c>
      <c r="CW268" s="23">
        <f t="shared" ca="1" si="486"/>
        <v>63600</v>
      </c>
      <c r="CX268" s="23">
        <f t="shared" ca="1" si="487"/>
        <v>31800</v>
      </c>
      <c r="CY268" s="23">
        <f t="shared" ca="1" si="449"/>
        <v>72000</v>
      </c>
      <c r="CZ268" s="23">
        <f t="shared" ca="1" si="450"/>
        <v>36000</v>
      </c>
      <c r="DA268" s="23">
        <f t="shared" ca="1" si="463"/>
        <v>99000</v>
      </c>
      <c r="DB268" s="23">
        <f t="shared" ca="1" si="464"/>
        <v>49500</v>
      </c>
      <c r="DC268" s="23"/>
      <c r="DD268" s="23"/>
      <c r="DE268" s="23">
        <f t="shared" ca="1" si="465"/>
        <v>240000</v>
      </c>
      <c r="DF268" s="23">
        <f t="shared" ca="1" si="466"/>
        <v>120000</v>
      </c>
      <c r="DG268" s="23">
        <f t="shared" ca="1" si="471"/>
        <v>120000</v>
      </c>
      <c r="DH268" s="23">
        <f t="shared" ca="1" si="472"/>
        <v>60000</v>
      </c>
      <c r="DI268" s="23">
        <f t="shared" ca="1" si="481"/>
        <v>127200</v>
      </c>
      <c r="DJ268" s="23">
        <f t="shared" ca="1" si="482"/>
        <v>63600</v>
      </c>
      <c r="DK268" s="23">
        <f t="shared" ca="1" si="490"/>
        <v>63600</v>
      </c>
      <c r="DL268" s="23">
        <f t="shared" ca="1" si="491"/>
        <v>31800</v>
      </c>
      <c r="DM268" s="23">
        <f t="shared" ca="1" si="494"/>
        <v>150000</v>
      </c>
      <c r="DN268" s="23">
        <f t="shared" ca="1" si="495"/>
        <v>75000</v>
      </c>
      <c r="DO268" s="23">
        <f t="shared" ca="1" si="496"/>
        <v>66000</v>
      </c>
      <c r="DP268" s="23">
        <f t="shared" ca="1" si="497"/>
        <v>33000</v>
      </c>
      <c r="DQ268" s="23">
        <f t="shared" ca="1" si="510"/>
        <v>129600</v>
      </c>
      <c r="DR268" s="23">
        <f t="shared" ca="1" si="511"/>
        <v>64800</v>
      </c>
      <c r="DS268" s="228">
        <f t="shared" ca="1" si="542"/>
        <v>610200</v>
      </c>
      <c r="DT268" s="93">
        <f t="shared" ca="1" si="543"/>
        <v>1450800</v>
      </c>
      <c r="DU268" s="228">
        <f t="shared" ca="1" si="544"/>
        <v>2117700</v>
      </c>
      <c r="DZ268" s="23">
        <f t="shared" ca="1" si="443"/>
        <v>60000</v>
      </c>
      <c r="EA268" s="23">
        <f t="shared" ca="1" si="444"/>
        <v>30000</v>
      </c>
      <c r="EB268" s="23">
        <f t="shared" ca="1" si="451"/>
        <v>26400</v>
      </c>
      <c r="EC268" s="23">
        <f t="shared" ca="1" si="452"/>
        <v>13200</v>
      </c>
      <c r="ED268" s="23">
        <f t="shared" ca="1" si="473"/>
        <v>120000</v>
      </c>
      <c r="EE268" s="23">
        <f t="shared" ca="1" si="474"/>
        <v>60000</v>
      </c>
      <c r="EF268" s="23">
        <f t="shared" ca="1" si="502"/>
        <v>168000</v>
      </c>
      <c r="EG268" s="23">
        <f t="shared" ca="1" si="503"/>
        <v>84000</v>
      </c>
      <c r="EH268" s="23">
        <f t="shared" ca="1" si="483"/>
        <v>60000</v>
      </c>
      <c r="EI268" s="23">
        <f t="shared" ca="1" si="484"/>
        <v>30000</v>
      </c>
      <c r="EJ268" s="23">
        <f t="shared" ca="1" si="498"/>
        <v>60000</v>
      </c>
      <c r="EK268" s="23">
        <f t="shared" ca="1" si="499"/>
        <v>30000</v>
      </c>
      <c r="EL268" s="23">
        <f t="shared" ca="1" si="508"/>
        <v>120000</v>
      </c>
      <c r="EM268" s="23">
        <f t="shared" ca="1" si="509"/>
        <v>60000</v>
      </c>
      <c r="EN268" s="228">
        <f t="shared" ca="1" si="528"/>
        <v>39600</v>
      </c>
      <c r="EO268" s="93">
        <f t="shared" ca="1" si="529"/>
        <v>489600</v>
      </c>
      <c r="EP268" s="93">
        <f t="shared" ca="1" si="530"/>
        <v>921600</v>
      </c>
    </row>
    <row r="269" spans="1:146" x14ac:dyDescent="0.2">
      <c r="A269" s="172">
        <f ca="1">VLOOKUP($D269,Curves!$A$2:$I$1700,9)</f>
        <v>6.3770134750057994E-2</v>
      </c>
      <c r="B269" s="86">
        <f t="shared" ca="1" si="513"/>
        <v>0.2558273262211862</v>
      </c>
      <c r="C269" s="86">
        <f t="shared" si="514"/>
        <v>31</v>
      </c>
      <c r="D269" s="139">
        <v>44835</v>
      </c>
      <c r="E269" s="173">
        <f ca="1">VLOOKUP($D269,Curves!$A$2:$H$1700,2)*$B269</f>
        <v>1.3970730284938979</v>
      </c>
      <c r="F269" s="172">
        <f ca="1">VLOOKUP($D269,Curves!$A$2:$H$1700,3)*$B269</f>
        <v>0</v>
      </c>
      <c r="G269" s="172">
        <f ca="1">VLOOKUP($D269,Curves!$A$2:$H$1700,7)*$B269</f>
        <v>0</v>
      </c>
      <c r="H269" s="172">
        <f ca="1">VLOOKUP($D269,Curves!$A$2:$H$1700,5)*$B269</f>
        <v>0</v>
      </c>
      <c r="I269" s="172">
        <f ca="1">VLOOKUP($D269,Curves!$A$2:$H$1700,4)*$B269</f>
        <v>0</v>
      </c>
      <c r="J269" s="174">
        <f ca="1">VLOOKUP($D269,Curves!$A$2:$H$1700,8)*$B269</f>
        <v>0</v>
      </c>
      <c r="K269" s="172">
        <f t="shared" ca="1" si="515"/>
        <v>12.478047713704234</v>
      </c>
      <c r="L269" s="140">
        <f ca="1">VLOOKUP($D269,Curves!$N$2:$T$2600,2)*$B269</f>
        <v>17.722003117518099</v>
      </c>
      <c r="M269" s="141">
        <f ca="1">VLOOKUP($D269,Curves!$N$2:$T$2600,3)*$B269</f>
        <v>8.8610015587590496</v>
      </c>
      <c r="N269" s="181">
        <f t="shared" ca="1" si="516"/>
        <v>1</v>
      </c>
      <c r="O269" s="182">
        <f t="shared" ca="1" si="517"/>
        <v>0</v>
      </c>
      <c r="P269" s="173">
        <f t="shared" ca="1" si="512"/>
        <v>12.478047713704234</v>
      </c>
      <c r="Q269" s="140">
        <f ca="1">VLOOKUP($D269,Curves!$N$2:$T$2600,4)*$B269</f>
        <v>17.722003117518099</v>
      </c>
      <c r="R269" s="141">
        <f ca="1">VLOOKUP($D269,Curves!$N$2:$T$2600,5)*$B269</f>
        <v>8.8610015587590496</v>
      </c>
      <c r="S269" s="181">
        <f t="shared" ca="1" si="518"/>
        <v>1</v>
      </c>
      <c r="T269" s="182">
        <f t="shared" ca="1" si="519"/>
        <v>0</v>
      </c>
      <c r="U269" s="151">
        <f t="shared" ca="1" si="520"/>
        <v>12.478047713704234</v>
      </c>
      <c r="V269" s="151">
        <f t="shared" ca="1" si="521"/>
        <v>12.478047713704234</v>
      </c>
      <c r="W269" s="151">
        <f t="shared" ca="1" si="522"/>
        <v>12.478047713704234</v>
      </c>
      <c r="X269" s="343">
        <f ca="1">VLOOKUP($D269,[2]CurveFetch!$D$8:$S$13000,16,0)*$B269</f>
        <v>17.722003117518099</v>
      </c>
      <c r="Y269" s="141">
        <f ca="1">VLOOKUP($D269,Curves!$N$2:$T$2600,7)*$B269</f>
        <v>8.8610015587590496</v>
      </c>
      <c r="Z269" s="200">
        <f t="shared" ca="1" si="523"/>
        <v>1</v>
      </c>
      <c r="AA269" s="181">
        <f t="shared" ca="1" si="524"/>
        <v>0</v>
      </c>
      <c r="AB269" s="181">
        <f t="shared" ca="1" si="525"/>
        <v>1</v>
      </c>
      <c r="AC269" s="181">
        <f t="shared" ca="1" si="525"/>
        <v>1</v>
      </c>
      <c r="AD269" s="181">
        <f t="shared" ca="1" si="526"/>
        <v>1</v>
      </c>
      <c r="AE269" s="182">
        <f t="shared" ca="1" si="527"/>
        <v>0</v>
      </c>
      <c r="AF269" s="23">
        <f t="shared" ca="1" si="427"/>
        <v>5880</v>
      </c>
      <c r="AG269" s="23">
        <f t="shared" ca="1" si="428"/>
        <v>0</v>
      </c>
      <c r="AH269" s="23">
        <f t="shared" ca="1" si="445"/>
        <v>48000</v>
      </c>
      <c r="AI269" s="23">
        <f t="shared" ca="1" si="446"/>
        <v>0</v>
      </c>
      <c r="AJ269" s="23">
        <f t="shared" ca="1" si="457"/>
        <v>54000</v>
      </c>
      <c r="AK269" s="23">
        <f t="shared" ca="1" si="458"/>
        <v>0</v>
      </c>
      <c r="AL269" s="23">
        <f t="shared" ca="1" si="467"/>
        <v>60000</v>
      </c>
      <c r="AM269" s="23">
        <f t="shared" ca="1" si="468"/>
        <v>0</v>
      </c>
      <c r="AN269" s="23">
        <f t="shared" ca="1" si="475"/>
        <v>60000</v>
      </c>
      <c r="AO269" s="23">
        <f t="shared" ca="1" si="476"/>
        <v>0</v>
      </c>
      <c r="AP269" s="23">
        <f t="shared" ca="1" si="469"/>
        <v>86400</v>
      </c>
      <c r="AQ269" s="23">
        <f t="shared" ca="1" si="470"/>
        <v>0</v>
      </c>
      <c r="AR269" s="23">
        <f t="shared" ca="1" si="479"/>
        <v>61200</v>
      </c>
      <c r="AS269" s="23">
        <f t="shared" ca="1" si="480"/>
        <v>0</v>
      </c>
      <c r="AT269" s="23">
        <f t="shared" ca="1" si="500"/>
        <v>132000</v>
      </c>
      <c r="AU269" s="23">
        <f t="shared" ca="1" si="501"/>
        <v>0</v>
      </c>
      <c r="AV269" s="228">
        <f t="shared" ca="1" si="531"/>
        <v>152280</v>
      </c>
      <c r="AW269" s="26">
        <f t="shared" ca="1" si="532"/>
        <v>447480</v>
      </c>
      <c r="AX269" s="228">
        <f t="shared" ca="1" si="533"/>
        <v>507480</v>
      </c>
      <c r="AY269" s="23">
        <f t="shared" ref="AY269:AY283" ca="1" si="547">$AY$7*$J$2*$J$5*$S269</f>
        <v>62400</v>
      </c>
      <c r="AZ269" s="23">
        <f t="shared" ref="AZ269:AZ283" ca="1" si="548">$AY$7*$J$3*$J$5*$T269</f>
        <v>0</v>
      </c>
      <c r="BA269" s="23">
        <f t="shared" ca="1" si="429"/>
        <v>60000</v>
      </c>
      <c r="BB269" s="23">
        <f t="shared" ca="1" si="430"/>
        <v>0</v>
      </c>
      <c r="BC269" s="23">
        <f t="shared" ref="BC269:BC278" ca="1" si="549">$BC$7*$J$2*$J$5*$S269</f>
        <v>10560</v>
      </c>
      <c r="BD269" s="23">
        <f t="shared" ref="BD269:BD278" ca="1" si="550">$BC$7*$J$3*$J$5*$T269</f>
        <v>0</v>
      </c>
      <c r="BE269" s="23">
        <f t="shared" ca="1" si="431"/>
        <v>6120</v>
      </c>
      <c r="BF269" s="23">
        <f t="shared" ca="1" si="432"/>
        <v>0</v>
      </c>
      <c r="BG269" s="23">
        <f t="shared" ca="1" si="437"/>
        <v>20400</v>
      </c>
      <c r="BH269" s="23">
        <f t="shared" ca="1" si="438"/>
        <v>0</v>
      </c>
      <c r="BI269" s="23">
        <f t="shared" ca="1" si="453"/>
        <v>105600</v>
      </c>
      <c r="BJ269" s="23">
        <f t="shared" ca="1" si="454"/>
        <v>0</v>
      </c>
      <c r="BK269" s="23">
        <f t="shared" ca="1" si="455"/>
        <v>127200</v>
      </c>
      <c r="BL269" s="23">
        <f t="shared" ca="1" si="456"/>
        <v>0</v>
      </c>
      <c r="BM269" s="23">
        <f t="shared" ca="1" si="459"/>
        <v>60000</v>
      </c>
      <c r="BN269" s="23">
        <f t="shared" ca="1" si="460"/>
        <v>0</v>
      </c>
      <c r="BO269" s="23">
        <f t="shared" ca="1" si="477"/>
        <v>63600</v>
      </c>
      <c r="BP269" s="23">
        <f t="shared" ca="1" si="478"/>
        <v>0</v>
      </c>
      <c r="BQ269" s="23">
        <f t="shared" ca="1" si="488"/>
        <v>62400</v>
      </c>
      <c r="BR269" s="23">
        <f t="shared" ca="1" si="489"/>
        <v>0</v>
      </c>
      <c r="BS269" s="23">
        <f t="shared" ca="1" si="504"/>
        <v>132000</v>
      </c>
      <c r="BT269" s="23">
        <f t="shared" ca="1" si="505"/>
        <v>0</v>
      </c>
      <c r="BU269" s="23">
        <f t="shared" ca="1" si="506"/>
        <v>120000</v>
      </c>
      <c r="BV269" s="23">
        <f t="shared" ca="1" si="507"/>
        <v>0</v>
      </c>
      <c r="BW269" s="389">
        <f t="shared" ca="1" si="534"/>
        <v>371880</v>
      </c>
      <c r="BX269" s="224">
        <f t="shared" ca="1" si="535"/>
        <v>623880</v>
      </c>
      <c r="BY269" s="93">
        <f t="shared" ca="1" si="536"/>
        <v>830280</v>
      </c>
      <c r="BZ269" s="23">
        <f t="shared" ca="1" si="435"/>
        <v>125760</v>
      </c>
      <c r="CA269" s="23">
        <f t="shared" ca="1" si="436"/>
        <v>0</v>
      </c>
      <c r="CB269" s="23">
        <f t="shared" ca="1" si="461"/>
        <v>115200</v>
      </c>
      <c r="CC269" s="23">
        <f t="shared" ca="1" si="462"/>
        <v>0</v>
      </c>
      <c r="CD269" s="23">
        <f t="shared" ca="1" si="492"/>
        <v>120000</v>
      </c>
      <c r="CE269" s="23">
        <f t="shared" ca="1" si="493"/>
        <v>0</v>
      </c>
      <c r="CF269" s="228">
        <f t="shared" ca="1" si="537"/>
        <v>125760</v>
      </c>
      <c r="CG269" s="224">
        <f t="shared" ca="1" si="538"/>
        <v>240960</v>
      </c>
      <c r="CH269" s="228">
        <f t="shared" ca="1" si="539"/>
        <v>360960</v>
      </c>
      <c r="CI269" s="23">
        <f t="shared" ca="1" si="540"/>
        <v>65400</v>
      </c>
      <c r="CJ269" s="23">
        <f t="shared" ca="1" si="541"/>
        <v>32700</v>
      </c>
      <c r="CK269" s="23">
        <f t="shared" ca="1" si="545"/>
        <v>62400</v>
      </c>
      <c r="CL269" s="23">
        <f t="shared" ca="1" si="546"/>
        <v>31200</v>
      </c>
      <c r="CM269" s="23">
        <f t="shared" ref="CM269:CM280" ca="1" si="551">$CM$7*$J$2*$J$5*$AB269</f>
        <v>60000</v>
      </c>
      <c r="CN269" s="23">
        <f t="shared" ref="CN269:CN280" ca="1" si="552">$CM$7*$J$3*$J$5*$AC269</f>
        <v>30000</v>
      </c>
      <c r="CO269" s="23">
        <f t="shared" ca="1" si="433"/>
        <v>8400</v>
      </c>
      <c r="CP269" s="23">
        <f t="shared" ca="1" si="434"/>
        <v>4200</v>
      </c>
      <c r="CQ269" s="23">
        <f t="shared" ca="1" si="439"/>
        <v>27000</v>
      </c>
      <c r="CR269" s="23">
        <f t="shared" ca="1" si="440"/>
        <v>13500</v>
      </c>
      <c r="CS269" s="23">
        <f t="shared" ca="1" si="441"/>
        <v>15600</v>
      </c>
      <c r="CT269" s="23">
        <f t="shared" ca="1" si="442"/>
        <v>7800</v>
      </c>
      <c r="CU269" s="23">
        <f t="shared" ca="1" si="447"/>
        <v>42000</v>
      </c>
      <c r="CV269" s="23">
        <f t="shared" ca="1" si="448"/>
        <v>21000</v>
      </c>
      <c r="CW269" s="23">
        <f t="shared" ca="1" si="486"/>
        <v>63600</v>
      </c>
      <c r="CX269" s="23">
        <f t="shared" ca="1" si="487"/>
        <v>31800</v>
      </c>
      <c r="CY269" s="23">
        <f t="shared" ca="1" si="449"/>
        <v>72000</v>
      </c>
      <c r="CZ269" s="23">
        <f t="shared" ca="1" si="450"/>
        <v>36000</v>
      </c>
      <c r="DA269" s="23">
        <f t="shared" ca="1" si="463"/>
        <v>99000</v>
      </c>
      <c r="DB269" s="23">
        <f t="shared" ca="1" si="464"/>
        <v>49500</v>
      </c>
      <c r="DC269" s="23"/>
      <c r="DD269" s="23"/>
      <c r="DE269" s="66"/>
      <c r="DF269" s="66"/>
      <c r="DG269" s="66"/>
      <c r="DH269" s="66"/>
      <c r="DI269" s="23">
        <f t="shared" ca="1" si="481"/>
        <v>127200</v>
      </c>
      <c r="DJ269" s="23">
        <f t="shared" ca="1" si="482"/>
        <v>63600</v>
      </c>
      <c r="DK269" s="23">
        <f t="shared" ca="1" si="490"/>
        <v>63600</v>
      </c>
      <c r="DL269" s="23">
        <f t="shared" ca="1" si="491"/>
        <v>31800</v>
      </c>
      <c r="DM269" s="23">
        <f t="shared" ca="1" si="494"/>
        <v>150000</v>
      </c>
      <c r="DN269" s="23">
        <f t="shared" ca="1" si="495"/>
        <v>75000</v>
      </c>
      <c r="DO269" s="23">
        <f t="shared" ca="1" si="496"/>
        <v>66000</v>
      </c>
      <c r="DP269" s="23">
        <f t="shared" ca="1" si="497"/>
        <v>33000</v>
      </c>
      <c r="DQ269" s="23">
        <f t="shared" ca="1" si="510"/>
        <v>129600</v>
      </c>
      <c r="DR269" s="23">
        <f t="shared" ca="1" si="511"/>
        <v>64800</v>
      </c>
      <c r="DS269" s="228">
        <f t="shared" ca="1" si="542"/>
        <v>430200</v>
      </c>
      <c r="DT269" s="93">
        <f t="shared" ca="1" si="543"/>
        <v>910800</v>
      </c>
      <c r="DU269" s="228">
        <f t="shared" ca="1" si="544"/>
        <v>1577700</v>
      </c>
      <c r="DZ269" s="23">
        <f t="shared" ca="1" si="443"/>
        <v>60000</v>
      </c>
      <c r="EA269" s="23">
        <f t="shared" ca="1" si="444"/>
        <v>30000</v>
      </c>
      <c r="EB269" s="23">
        <f t="shared" ca="1" si="451"/>
        <v>26400</v>
      </c>
      <c r="EC269" s="23">
        <f t="shared" ca="1" si="452"/>
        <v>13200</v>
      </c>
      <c r="ED269" s="23">
        <f t="shared" ca="1" si="473"/>
        <v>120000</v>
      </c>
      <c r="EE269" s="23">
        <f t="shared" ca="1" si="474"/>
        <v>60000</v>
      </c>
      <c r="EF269" s="23">
        <f t="shared" ca="1" si="502"/>
        <v>168000</v>
      </c>
      <c r="EG269" s="23">
        <f t="shared" ca="1" si="503"/>
        <v>84000</v>
      </c>
      <c r="EH269" s="23">
        <f t="shared" ca="1" si="483"/>
        <v>60000</v>
      </c>
      <c r="EI269" s="23">
        <f t="shared" ca="1" si="484"/>
        <v>30000</v>
      </c>
      <c r="EJ269" s="23">
        <f t="shared" ca="1" si="498"/>
        <v>60000</v>
      </c>
      <c r="EK269" s="23">
        <f t="shared" ca="1" si="499"/>
        <v>30000</v>
      </c>
      <c r="EL269" s="23">
        <f t="shared" ca="1" si="508"/>
        <v>120000</v>
      </c>
      <c r="EM269" s="23">
        <f t="shared" ca="1" si="509"/>
        <v>60000</v>
      </c>
      <c r="EN269" s="228">
        <f t="shared" ca="1" si="528"/>
        <v>39600</v>
      </c>
      <c r="EO269" s="93">
        <f t="shared" ca="1" si="529"/>
        <v>489600</v>
      </c>
      <c r="EP269" s="93">
        <f t="shared" ca="1" si="530"/>
        <v>921600</v>
      </c>
    </row>
    <row r="270" spans="1:146" x14ac:dyDescent="0.2">
      <c r="A270" s="172">
        <f ca="1">VLOOKUP($D270,Curves!$A$2:$I$1700,9)</f>
        <v>6.3767250129889E-2</v>
      </c>
      <c r="B270" s="86">
        <f t="shared" ca="1" si="513"/>
        <v>0.25448343997609152</v>
      </c>
      <c r="C270" s="86">
        <f t="shared" si="514"/>
        <v>30</v>
      </c>
      <c r="D270" s="139">
        <v>44866</v>
      </c>
      <c r="E270" s="173">
        <f ca="1">VLOOKUP($D270,Curves!$A$2:$H$1700,2)*$B270</f>
        <v>1.4253617473060887</v>
      </c>
      <c r="F270" s="172">
        <f ca="1">VLOOKUP($D270,Curves!$A$2:$H$1700,3)*$B270</f>
        <v>0</v>
      </c>
      <c r="G270" s="172">
        <f ca="1">VLOOKUP($D270,Curves!$A$2:$H$1700,7)*$B270</f>
        <v>0</v>
      </c>
      <c r="H270" s="172">
        <f ca="1">VLOOKUP($D270,Curves!$A$2:$H$1700,5)*$B270</f>
        <v>0</v>
      </c>
      <c r="I270" s="172">
        <f ca="1">VLOOKUP($D270,Curves!$A$2:$H$1700,4)*$B270</f>
        <v>0</v>
      </c>
      <c r="J270" s="174">
        <f ca="1">VLOOKUP($D270,Curves!$A$2:$H$1700,8)*$B270</f>
        <v>0</v>
      </c>
      <c r="K270" s="172">
        <f t="shared" ca="1" si="515"/>
        <v>12.690213104795665</v>
      </c>
      <c r="L270" s="140">
        <f ca="1">VLOOKUP($D270,Curves!$N$2:$T$2600,2)*$B270</f>
        <v>9.9944044832130352</v>
      </c>
      <c r="M270" s="141">
        <f ca="1">VLOOKUP($D270,Curves!$N$2:$T$2600,3)*$B270</f>
        <v>4.9972022416065176</v>
      </c>
      <c r="N270" s="181">
        <f t="shared" ca="1" si="516"/>
        <v>0</v>
      </c>
      <c r="O270" s="182">
        <f t="shared" ca="1" si="517"/>
        <v>0</v>
      </c>
      <c r="P270" s="173">
        <f t="shared" ca="1" si="512"/>
        <v>12.690213104795665</v>
      </c>
      <c r="Q270" s="140">
        <f ca="1">VLOOKUP($D270,Curves!$N$2:$T$2600,4)*$B270</f>
        <v>9.9944044832130352</v>
      </c>
      <c r="R270" s="141">
        <f ca="1">VLOOKUP($D270,Curves!$N$2:$T$2600,5)*$B270</f>
        <v>4.9972022416065176</v>
      </c>
      <c r="S270" s="181">
        <f t="shared" ca="1" si="518"/>
        <v>0</v>
      </c>
      <c r="T270" s="182">
        <f t="shared" ca="1" si="519"/>
        <v>0</v>
      </c>
      <c r="U270" s="151">
        <f t="shared" ca="1" si="520"/>
        <v>12.690213104795665</v>
      </c>
      <c r="V270" s="151">
        <f t="shared" ca="1" si="521"/>
        <v>12.690213104795665</v>
      </c>
      <c r="W270" s="151">
        <f t="shared" ca="1" si="522"/>
        <v>12.690213104795665</v>
      </c>
      <c r="X270" s="343">
        <f ca="1">VLOOKUP($D270,[2]CurveFetch!$D$8:$S$13000,16,0)*$B270</f>
        <v>9.9944044832130352</v>
      </c>
      <c r="Y270" s="141">
        <f ca="1">VLOOKUP($D270,Curves!$N$2:$T$2600,7)*$B270</f>
        <v>4.9972022416065176</v>
      </c>
      <c r="Z270" s="200">
        <f t="shared" ca="1" si="523"/>
        <v>0</v>
      </c>
      <c r="AA270" s="181">
        <f t="shared" ca="1" si="524"/>
        <v>0</v>
      </c>
      <c r="AB270" s="181">
        <f t="shared" ca="1" si="525"/>
        <v>0</v>
      </c>
      <c r="AC270" s="181">
        <f t="shared" ca="1" si="525"/>
        <v>0</v>
      </c>
      <c r="AD270" s="181">
        <f t="shared" ca="1" si="526"/>
        <v>0</v>
      </c>
      <c r="AE270" s="182">
        <f t="shared" ca="1" si="527"/>
        <v>0</v>
      </c>
      <c r="AF270" s="23">
        <f t="shared" ref="AF270:AF282" ca="1" si="553">$AF$7*$J$2*$J$5*$N270</f>
        <v>0</v>
      </c>
      <c r="AG270" s="23">
        <f t="shared" ref="AG270:AG282" ca="1" si="554">$AF$7*$J$2*$J$5*$O270</f>
        <v>0</v>
      </c>
      <c r="AH270" s="23">
        <f t="shared" ca="1" si="445"/>
        <v>0</v>
      </c>
      <c r="AI270" s="23">
        <f t="shared" ca="1" si="446"/>
        <v>0</v>
      </c>
      <c r="AJ270" s="23">
        <f t="shared" ca="1" si="457"/>
        <v>0</v>
      </c>
      <c r="AK270" s="23">
        <f t="shared" ca="1" si="458"/>
        <v>0</v>
      </c>
      <c r="AL270" s="23">
        <f t="shared" ca="1" si="467"/>
        <v>0</v>
      </c>
      <c r="AM270" s="23">
        <f t="shared" ca="1" si="468"/>
        <v>0</v>
      </c>
      <c r="AN270" s="23">
        <f t="shared" ca="1" si="475"/>
        <v>0</v>
      </c>
      <c r="AO270" s="23">
        <f t="shared" ca="1" si="476"/>
        <v>0</v>
      </c>
      <c r="AP270" s="23">
        <f t="shared" ca="1" si="469"/>
        <v>0</v>
      </c>
      <c r="AQ270" s="23">
        <f t="shared" ca="1" si="470"/>
        <v>0</v>
      </c>
      <c r="AR270" s="23">
        <f t="shared" ca="1" si="479"/>
        <v>0</v>
      </c>
      <c r="AS270" s="23">
        <f t="shared" ca="1" si="480"/>
        <v>0</v>
      </c>
      <c r="AT270" s="23">
        <f t="shared" ca="1" si="500"/>
        <v>0</v>
      </c>
      <c r="AU270" s="23">
        <f t="shared" ca="1" si="501"/>
        <v>0</v>
      </c>
      <c r="AV270" s="228">
        <f t="shared" ca="1" si="531"/>
        <v>0</v>
      </c>
      <c r="AW270" s="26">
        <f t="shared" ca="1" si="532"/>
        <v>0</v>
      </c>
      <c r="AX270" s="228">
        <f t="shared" ca="1" si="533"/>
        <v>0</v>
      </c>
      <c r="AY270" s="23">
        <f t="shared" ca="1" si="547"/>
        <v>0</v>
      </c>
      <c r="AZ270" s="23">
        <f t="shared" ca="1" si="548"/>
        <v>0</v>
      </c>
      <c r="BA270" s="23">
        <f t="shared" ref="BA270:BA278" ca="1" si="555">$BA$7*$J$2*$J$5*$S270</f>
        <v>0</v>
      </c>
      <c r="BB270" s="23">
        <f t="shared" ref="BB270:BB278" ca="1" si="556">$BA$7*$J$3*$J$5*$T270</f>
        <v>0</v>
      </c>
      <c r="BC270" s="23">
        <f t="shared" ca="1" si="549"/>
        <v>0</v>
      </c>
      <c r="BD270" s="23">
        <f t="shared" ca="1" si="550"/>
        <v>0</v>
      </c>
      <c r="BE270" s="23">
        <f t="shared" ca="1" si="431"/>
        <v>0</v>
      </c>
      <c r="BF270" s="23">
        <f t="shared" ca="1" si="432"/>
        <v>0</v>
      </c>
      <c r="BG270" s="23">
        <f t="shared" ca="1" si="437"/>
        <v>0</v>
      </c>
      <c r="BH270" s="23">
        <f t="shared" ca="1" si="438"/>
        <v>0</v>
      </c>
      <c r="BI270" s="23">
        <f t="shared" ca="1" si="453"/>
        <v>0</v>
      </c>
      <c r="BJ270" s="23">
        <f t="shared" ca="1" si="454"/>
        <v>0</v>
      </c>
      <c r="BK270" s="23">
        <f t="shared" ca="1" si="455"/>
        <v>0</v>
      </c>
      <c r="BL270" s="23">
        <f t="shared" ca="1" si="456"/>
        <v>0</v>
      </c>
      <c r="BM270" s="23">
        <f t="shared" ca="1" si="459"/>
        <v>0</v>
      </c>
      <c r="BN270" s="23">
        <f t="shared" ca="1" si="460"/>
        <v>0</v>
      </c>
      <c r="BO270" s="23">
        <f t="shared" ca="1" si="477"/>
        <v>0</v>
      </c>
      <c r="BP270" s="23">
        <f t="shared" ca="1" si="478"/>
        <v>0</v>
      </c>
      <c r="BQ270" s="23">
        <f t="shared" ca="1" si="488"/>
        <v>0</v>
      </c>
      <c r="BR270" s="23">
        <f t="shared" ca="1" si="489"/>
        <v>0</v>
      </c>
      <c r="BS270" s="23">
        <f t="shared" ca="1" si="504"/>
        <v>0</v>
      </c>
      <c r="BT270" s="23">
        <f t="shared" ca="1" si="505"/>
        <v>0</v>
      </c>
      <c r="BU270" s="23">
        <f t="shared" ca="1" si="506"/>
        <v>0</v>
      </c>
      <c r="BV270" s="23">
        <f t="shared" ca="1" si="507"/>
        <v>0</v>
      </c>
      <c r="BW270" s="389">
        <f t="shared" ca="1" si="534"/>
        <v>0</v>
      </c>
      <c r="BX270" s="224">
        <f t="shared" ca="1" si="535"/>
        <v>0</v>
      </c>
      <c r="BY270" s="93">
        <f t="shared" ca="1" si="536"/>
        <v>0</v>
      </c>
      <c r="BZ270" s="23">
        <f t="shared" ca="1" si="435"/>
        <v>0</v>
      </c>
      <c r="CA270" s="23">
        <f t="shared" ca="1" si="436"/>
        <v>0</v>
      </c>
      <c r="CB270" s="23">
        <f t="shared" ca="1" si="461"/>
        <v>0</v>
      </c>
      <c r="CC270" s="23">
        <f t="shared" ca="1" si="462"/>
        <v>0</v>
      </c>
      <c r="CD270" s="23">
        <f t="shared" ca="1" si="492"/>
        <v>0</v>
      </c>
      <c r="CE270" s="23">
        <f t="shared" ca="1" si="493"/>
        <v>0</v>
      </c>
      <c r="CF270" s="228">
        <f t="shared" ca="1" si="537"/>
        <v>0</v>
      </c>
      <c r="CG270" s="224">
        <f t="shared" ca="1" si="538"/>
        <v>0</v>
      </c>
      <c r="CH270" s="228">
        <f t="shared" ca="1" si="539"/>
        <v>0</v>
      </c>
      <c r="CI270" s="23">
        <f t="shared" ca="1" si="540"/>
        <v>0</v>
      </c>
      <c r="CJ270" s="23">
        <f t="shared" ca="1" si="541"/>
        <v>0</v>
      </c>
      <c r="CK270" s="23">
        <f t="shared" ca="1" si="545"/>
        <v>0</v>
      </c>
      <c r="CL270" s="23">
        <f t="shared" ca="1" si="546"/>
        <v>0</v>
      </c>
      <c r="CM270" s="23">
        <f t="shared" ca="1" si="551"/>
        <v>0</v>
      </c>
      <c r="CN270" s="23">
        <f t="shared" ca="1" si="552"/>
        <v>0</v>
      </c>
      <c r="CO270" s="23">
        <f t="shared" ca="1" si="433"/>
        <v>0</v>
      </c>
      <c r="CP270" s="23">
        <f t="shared" ca="1" si="434"/>
        <v>0</v>
      </c>
      <c r="CQ270" s="23">
        <f t="shared" ca="1" si="439"/>
        <v>0</v>
      </c>
      <c r="CR270" s="23">
        <f t="shared" ca="1" si="440"/>
        <v>0</v>
      </c>
      <c r="CS270" s="23">
        <f t="shared" ca="1" si="441"/>
        <v>0</v>
      </c>
      <c r="CT270" s="23">
        <f t="shared" ca="1" si="442"/>
        <v>0</v>
      </c>
      <c r="CU270" s="23">
        <f t="shared" ca="1" si="447"/>
        <v>0</v>
      </c>
      <c r="CV270" s="23">
        <f t="shared" ca="1" si="448"/>
        <v>0</v>
      </c>
      <c r="CW270" s="23">
        <f t="shared" ca="1" si="486"/>
        <v>0</v>
      </c>
      <c r="CX270" s="23">
        <f t="shared" ca="1" si="487"/>
        <v>0</v>
      </c>
      <c r="CY270" s="23">
        <f t="shared" ca="1" si="449"/>
        <v>0</v>
      </c>
      <c r="CZ270" s="23">
        <f t="shared" ca="1" si="450"/>
        <v>0</v>
      </c>
      <c r="DA270" s="23">
        <f t="shared" ca="1" si="463"/>
        <v>0</v>
      </c>
      <c r="DB270" s="23">
        <f t="shared" ca="1" si="464"/>
        <v>0</v>
      </c>
      <c r="DC270" s="23"/>
      <c r="DD270" s="23"/>
      <c r="DE270" s="66"/>
      <c r="DF270" s="66"/>
      <c r="DG270" s="66"/>
      <c r="DH270" s="66"/>
      <c r="DI270" s="23">
        <f t="shared" ca="1" si="481"/>
        <v>0</v>
      </c>
      <c r="DJ270" s="23">
        <f t="shared" ca="1" si="482"/>
        <v>0</v>
      </c>
      <c r="DK270" s="23">
        <f t="shared" ca="1" si="490"/>
        <v>0</v>
      </c>
      <c r="DL270" s="23">
        <f t="shared" ca="1" si="491"/>
        <v>0</v>
      </c>
      <c r="DM270" s="23">
        <f t="shared" ca="1" si="494"/>
        <v>0</v>
      </c>
      <c r="DN270" s="23">
        <f t="shared" ca="1" si="495"/>
        <v>0</v>
      </c>
      <c r="DO270" s="23">
        <f t="shared" ca="1" si="496"/>
        <v>0</v>
      </c>
      <c r="DP270" s="23">
        <f t="shared" ca="1" si="497"/>
        <v>0</v>
      </c>
      <c r="DQ270" s="23">
        <f t="shared" ca="1" si="510"/>
        <v>0</v>
      </c>
      <c r="DR270" s="23">
        <f t="shared" ca="1" si="511"/>
        <v>0</v>
      </c>
      <c r="DS270" s="228">
        <f t="shared" ca="1" si="542"/>
        <v>0</v>
      </c>
      <c r="DT270" s="93">
        <f t="shared" ca="1" si="543"/>
        <v>0</v>
      </c>
      <c r="DU270" s="228">
        <f t="shared" ca="1" si="544"/>
        <v>0</v>
      </c>
      <c r="DZ270" s="23">
        <f t="shared" ca="1" si="443"/>
        <v>0</v>
      </c>
      <c r="EA270" s="23">
        <f t="shared" ca="1" si="444"/>
        <v>0</v>
      </c>
      <c r="EB270" s="23">
        <f t="shared" ca="1" si="451"/>
        <v>0</v>
      </c>
      <c r="EC270" s="23">
        <f t="shared" ca="1" si="452"/>
        <v>0</v>
      </c>
      <c r="ED270" s="23">
        <f t="shared" ca="1" si="473"/>
        <v>0</v>
      </c>
      <c r="EE270" s="23">
        <f t="shared" ca="1" si="474"/>
        <v>0</v>
      </c>
      <c r="EF270" s="23">
        <f t="shared" ca="1" si="502"/>
        <v>0</v>
      </c>
      <c r="EG270" s="23">
        <f t="shared" ca="1" si="503"/>
        <v>0</v>
      </c>
      <c r="EH270" s="23">
        <f t="shared" ca="1" si="483"/>
        <v>0</v>
      </c>
      <c r="EI270" s="23">
        <f t="shared" ca="1" si="484"/>
        <v>0</v>
      </c>
      <c r="EJ270" s="23">
        <f t="shared" ca="1" si="498"/>
        <v>0</v>
      </c>
      <c r="EK270" s="23">
        <f t="shared" ca="1" si="499"/>
        <v>0</v>
      </c>
      <c r="EL270" s="23">
        <f t="shared" ca="1" si="508"/>
        <v>0</v>
      </c>
      <c r="EM270" s="23">
        <f t="shared" ca="1" si="509"/>
        <v>0</v>
      </c>
      <c r="EN270" s="228">
        <f t="shared" ca="1" si="528"/>
        <v>0</v>
      </c>
      <c r="EO270" s="93">
        <f t="shared" ca="1" si="529"/>
        <v>0</v>
      </c>
      <c r="EP270" s="93">
        <f t="shared" ca="1" si="530"/>
        <v>0</v>
      </c>
    </row>
    <row r="271" spans="1:146" x14ac:dyDescent="0.2">
      <c r="A271" s="172">
        <f ca="1">VLOOKUP($D271,Curves!$A$2:$I$1700,9)</f>
        <v>6.3764458561986995E-2</v>
      </c>
      <c r="B271" s="86">
        <f t="shared" ca="1" si="513"/>
        <v>0.25318974134327138</v>
      </c>
      <c r="C271" s="86">
        <f t="shared" si="514"/>
        <v>31</v>
      </c>
      <c r="D271" s="139">
        <v>44896</v>
      </c>
      <c r="E271" s="173">
        <f ca="1">VLOOKUP($D271,Curves!$A$2:$H$1700,2)*$B271</f>
        <v>1.4497644589315719</v>
      </c>
      <c r="F271" s="172">
        <f ca="1">VLOOKUP($D271,Curves!$A$2:$H$1700,3)*$B271</f>
        <v>0</v>
      </c>
      <c r="G271" s="172">
        <f ca="1">VLOOKUP($D271,Curves!$A$2:$H$1700,7)*$B271</f>
        <v>0</v>
      </c>
      <c r="H271" s="172">
        <f ca="1">VLOOKUP($D271,Curves!$A$2:$H$1700,5)*$B271</f>
        <v>0</v>
      </c>
      <c r="I271" s="172">
        <f ca="1">VLOOKUP($D271,Curves!$A$2:$H$1700,4)*$B271</f>
        <v>0</v>
      </c>
      <c r="J271" s="174">
        <f ca="1">VLOOKUP($D271,Curves!$A$2:$H$1700,8)*$B271</f>
        <v>0</v>
      </c>
      <c r="K271" s="172">
        <f t="shared" ca="1" si="515"/>
        <v>12.873233441986789</v>
      </c>
      <c r="L271" s="140">
        <f ca="1">VLOOKUP($D271,Curves!$N$2:$T$2600,2)*$B271</f>
        <v>6.1457505485476291</v>
      </c>
      <c r="M271" s="141">
        <f ca="1">VLOOKUP($D271,Curves!$N$2:$T$2600,3)*$B271</f>
        <v>3.0728752742738146</v>
      </c>
      <c r="N271" s="181">
        <f t="shared" ca="1" si="516"/>
        <v>0</v>
      </c>
      <c r="O271" s="182">
        <f t="shared" ca="1" si="517"/>
        <v>0</v>
      </c>
      <c r="P271" s="173">
        <f t="shared" ca="1" si="512"/>
        <v>12.873233441986789</v>
      </c>
      <c r="Q271" s="140">
        <f ca="1">VLOOKUP($D271,Curves!$N$2:$T$2600,4)*$B271</f>
        <v>6.1457505485476291</v>
      </c>
      <c r="R271" s="141">
        <f ca="1">VLOOKUP($D271,Curves!$N$2:$T$2600,5)*$B271</f>
        <v>3.0728752742738146</v>
      </c>
      <c r="S271" s="181">
        <f t="shared" ca="1" si="518"/>
        <v>0</v>
      </c>
      <c r="T271" s="182">
        <f t="shared" ca="1" si="519"/>
        <v>0</v>
      </c>
      <c r="U271" s="151">
        <f t="shared" ca="1" si="520"/>
        <v>12.873233441986789</v>
      </c>
      <c r="V271" s="151">
        <f t="shared" ca="1" si="521"/>
        <v>12.873233441986789</v>
      </c>
      <c r="W271" s="151">
        <f t="shared" ca="1" si="522"/>
        <v>12.873233441986789</v>
      </c>
      <c r="X271" s="343">
        <f ca="1">VLOOKUP($D271,[2]CurveFetch!$D$8:$S$13000,16,0)*$B271</f>
        <v>6.1457505485476291</v>
      </c>
      <c r="Y271" s="141">
        <f ca="1">VLOOKUP($D271,Curves!$N$2:$T$2600,7)*$B271</f>
        <v>3.0728752742738146</v>
      </c>
      <c r="Z271" s="200">
        <f t="shared" ca="1" si="523"/>
        <v>0</v>
      </c>
      <c r="AA271" s="181">
        <f t="shared" ca="1" si="524"/>
        <v>0</v>
      </c>
      <c r="AB271" s="181">
        <f t="shared" ca="1" si="525"/>
        <v>0</v>
      </c>
      <c r="AC271" s="181">
        <f t="shared" ca="1" si="525"/>
        <v>0</v>
      </c>
      <c r="AD271" s="181">
        <f t="shared" ca="1" si="526"/>
        <v>0</v>
      </c>
      <c r="AE271" s="182">
        <f t="shared" ca="1" si="527"/>
        <v>0</v>
      </c>
      <c r="AF271" s="23">
        <f t="shared" ca="1" si="553"/>
        <v>0</v>
      </c>
      <c r="AG271" s="23">
        <f t="shared" ca="1" si="554"/>
        <v>0</v>
      </c>
      <c r="AH271" s="23">
        <f t="shared" ca="1" si="445"/>
        <v>0</v>
      </c>
      <c r="AI271" s="23">
        <f t="shared" ca="1" si="446"/>
        <v>0</v>
      </c>
      <c r="AJ271" s="23">
        <f t="shared" ca="1" si="457"/>
        <v>0</v>
      </c>
      <c r="AK271" s="23">
        <f t="shared" ca="1" si="458"/>
        <v>0</v>
      </c>
      <c r="AL271" s="23">
        <f t="shared" ca="1" si="467"/>
        <v>0</v>
      </c>
      <c r="AM271" s="23">
        <f t="shared" ca="1" si="468"/>
        <v>0</v>
      </c>
      <c r="AN271" s="23">
        <f t="shared" ca="1" si="475"/>
        <v>0</v>
      </c>
      <c r="AO271" s="23">
        <f t="shared" ca="1" si="476"/>
        <v>0</v>
      </c>
      <c r="AP271" s="23">
        <f t="shared" ca="1" si="469"/>
        <v>0</v>
      </c>
      <c r="AQ271" s="23">
        <f t="shared" ca="1" si="470"/>
        <v>0</v>
      </c>
      <c r="AR271" s="23">
        <f t="shared" ca="1" si="479"/>
        <v>0</v>
      </c>
      <c r="AS271" s="23">
        <f t="shared" ca="1" si="480"/>
        <v>0</v>
      </c>
      <c r="AT271" s="23">
        <f t="shared" ca="1" si="500"/>
        <v>0</v>
      </c>
      <c r="AU271" s="23">
        <f t="shared" ca="1" si="501"/>
        <v>0</v>
      </c>
      <c r="AV271" s="228">
        <f t="shared" ca="1" si="531"/>
        <v>0</v>
      </c>
      <c r="AW271" s="26">
        <f t="shared" ca="1" si="532"/>
        <v>0</v>
      </c>
      <c r="AX271" s="228">
        <f t="shared" ca="1" si="533"/>
        <v>0</v>
      </c>
      <c r="AY271" s="23">
        <f t="shared" ca="1" si="547"/>
        <v>0</v>
      </c>
      <c r="AZ271" s="23">
        <f t="shared" ca="1" si="548"/>
        <v>0</v>
      </c>
      <c r="BA271" s="23">
        <f t="shared" ca="1" si="555"/>
        <v>0</v>
      </c>
      <c r="BB271" s="23">
        <f t="shared" ca="1" si="556"/>
        <v>0</v>
      </c>
      <c r="BC271" s="23">
        <f t="shared" ca="1" si="549"/>
        <v>0</v>
      </c>
      <c r="BD271" s="23">
        <f t="shared" ca="1" si="550"/>
        <v>0</v>
      </c>
      <c r="BE271" s="23">
        <f t="shared" ref="BE271:BE278" ca="1" si="557">$BE$7*$J$2*$J$5*$S271</f>
        <v>0</v>
      </c>
      <c r="BF271" s="23">
        <f t="shared" ref="BF271:BF278" ca="1" si="558">$BE$7*$J$3*$J$5*$T271</f>
        <v>0</v>
      </c>
      <c r="BG271" s="23">
        <f t="shared" ca="1" si="437"/>
        <v>0</v>
      </c>
      <c r="BH271" s="23">
        <f t="shared" ca="1" si="438"/>
        <v>0</v>
      </c>
      <c r="BI271" s="23">
        <f t="shared" ca="1" si="453"/>
        <v>0</v>
      </c>
      <c r="BJ271" s="23">
        <f t="shared" ca="1" si="454"/>
        <v>0</v>
      </c>
      <c r="BK271" s="23">
        <f t="shared" ca="1" si="455"/>
        <v>0</v>
      </c>
      <c r="BL271" s="23">
        <f t="shared" ca="1" si="456"/>
        <v>0</v>
      </c>
      <c r="BM271" s="23">
        <f t="shared" ca="1" si="459"/>
        <v>0</v>
      </c>
      <c r="BN271" s="23">
        <f t="shared" ca="1" si="460"/>
        <v>0</v>
      </c>
      <c r="BO271" s="23">
        <f t="shared" ca="1" si="477"/>
        <v>0</v>
      </c>
      <c r="BP271" s="23">
        <f t="shared" ca="1" si="478"/>
        <v>0</v>
      </c>
      <c r="BQ271" s="23">
        <f t="shared" ca="1" si="488"/>
        <v>0</v>
      </c>
      <c r="BR271" s="23">
        <f t="shared" ca="1" si="489"/>
        <v>0</v>
      </c>
      <c r="BS271" s="23">
        <f t="shared" ca="1" si="504"/>
        <v>0</v>
      </c>
      <c r="BT271" s="23">
        <f t="shared" ca="1" si="505"/>
        <v>0</v>
      </c>
      <c r="BU271" s="23">
        <f t="shared" ca="1" si="506"/>
        <v>0</v>
      </c>
      <c r="BV271" s="23">
        <f t="shared" ca="1" si="507"/>
        <v>0</v>
      </c>
      <c r="BW271" s="389">
        <f t="shared" ca="1" si="534"/>
        <v>0</v>
      </c>
      <c r="BX271" s="224">
        <f t="shared" ca="1" si="535"/>
        <v>0</v>
      </c>
      <c r="BY271" s="93">
        <f t="shared" ca="1" si="536"/>
        <v>0</v>
      </c>
      <c r="BZ271" s="23">
        <f t="shared" ca="1" si="435"/>
        <v>0</v>
      </c>
      <c r="CA271" s="23">
        <f t="shared" ca="1" si="436"/>
        <v>0</v>
      </c>
      <c r="CB271" s="23">
        <f t="shared" ca="1" si="461"/>
        <v>0</v>
      </c>
      <c r="CC271" s="23">
        <f t="shared" ca="1" si="462"/>
        <v>0</v>
      </c>
      <c r="CD271" s="23">
        <f t="shared" ca="1" si="492"/>
        <v>0</v>
      </c>
      <c r="CE271" s="23">
        <f t="shared" ca="1" si="493"/>
        <v>0</v>
      </c>
      <c r="CF271" s="228">
        <f t="shared" ca="1" si="537"/>
        <v>0</v>
      </c>
      <c r="CG271" s="224">
        <f t="shared" ca="1" si="538"/>
        <v>0</v>
      </c>
      <c r="CH271" s="228">
        <f t="shared" ca="1" si="539"/>
        <v>0</v>
      </c>
      <c r="CI271" s="23">
        <f t="shared" ca="1" si="540"/>
        <v>0</v>
      </c>
      <c r="CJ271" s="23">
        <f t="shared" ca="1" si="541"/>
        <v>0</v>
      </c>
      <c r="CK271" s="23">
        <f t="shared" ca="1" si="545"/>
        <v>0</v>
      </c>
      <c r="CL271" s="23">
        <f t="shared" ca="1" si="546"/>
        <v>0</v>
      </c>
      <c r="CM271" s="23">
        <f t="shared" ca="1" si="551"/>
        <v>0</v>
      </c>
      <c r="CN271" s="23">
        <f t="shared" ca="1" si="552"/>
        <v>0</v>
      </c>
      <c r="CO271" s="23">
        <f t="shared" ref="CO271:CO280" ca="1" si="559">$CO$7*$J$2*$J$5*$AB271</f>
        <v>0</v>
      </c>
      <c r="CP271" s="23">
        <f t="shared" ref="CP271:CP280" ca="1" si="560">$CO$7*$J$3*$J$5*$AC271</f>
        <v>0</v>
      </c>
      <c r="CQ271" s="23">
        <f t="shared" ca="1" si="439"/>
        <v>0</v>
      </c>
      <c r="CR271" s="23">
        <f t="shared" ca="1" si="440"/>
        <v>0</v>
      </c>
      <c r="CS271" s="23">
        <f t="shared" ca="1" si="441"/>
        <v>0</v>
      </c>
      <c r="CT271" s="23">
        <f t="shared" ca="1" si="442"/>
        <v>0</v>
      </c>
      <c r="CU271" s="23">
        <f t="shared" ca="1" si="447"/>
        <v>0</v>
      </c>
      <c r="CV271" s="23">
        <f t="shared" ca="1" si="448"/>
        <v>0</v>
      </c>
      <c r="CW271" s="23">
        <f t="shared" ca="1" si="486"/>
        <v>0</v>
      </c>
      <c r="CX271" s="23">
        <f t="shared" ca="1" si="487"/>
        <v>0</v>
      </c>
      <c r="CY271" s="23">
        <f t="shared" ca="1" si="449"/>
        <v>0</v>
      </c>
      <c r="CZ271" s="23">
        <f t="shared" ca="1" si="450"/>
        <v>0</v>
      </c>
      <c r="DA271" s="23">
        <f t="shared" ca="1" si="463"/>
        <v>0</v>
      </c>
      <c r="DB271" s="23">
        <f t="shared" ca="1" si="464"/>
        <v>0</v>
      </c>
      <c r="DC271" s="23"/>
      <c r="DD271" s="23"/>
      <c r="DE271" s="66"/>
      <c r="DF271" s="66"/>
      <c r="DG271" s="66"/>
      <c r="DH271" s="66"/>
      <c r="DI271" s="23">
        <f t="shared" ca="1" si="481"/>
        <v>0</v>
      </c>
      <c r="DJ271" s="23">
        <f t="shared" ca="1" si="482"/>
        <v>0</v>
      </c>
      <c r="DK271" s="23">
        <f t="shared" ca="1" si="490"/>
        <v>0</v>
      </c>
      <c r="DL271" s="23">
        <f t="shared" ca="1" si="491"/>
        <v>0</v>
      </c>
      <c r="DM271" s="23">
        <f t="shared" ca="1" si="494"/>
        <v>0</v>
      </c>
      <c r="DN271" s="23">
        <f t="shared" ca="1" si="495"/>
        <v>0</v>
      </c>
      <c r="DO271" s="23">
        <f t="shared" ca="1" si="496"/>
        <v>0</v>
      </c>
      <c r="DP271" s="23">
        <f t="shared" ca="1" si="497"/>
        <v>0</v>
      </c>
      <c r="DQ271" s="23">
        <f t="shared" ca="1" si="510"/>
        <v>0</v>
      </c>
      <c r="DR271" s="23">
        <f t="shared" ca="1" si="511"/>
        <v>0</v>
      </c>
      <c r="DS271" s="228">
        <f t="shared" ca="1" si="542"/>
        <v>0</v>
      </c>
      <c r="DT271" s="93">
        <f t="shared" ca="1" si="543"/>
        <v>0</v>
      </c>
      <c r="DU271" s="228">
        <f t="shared" ca="1" si="544"/>
        <v>0</v>
      </c>
      <c r="DZ271" s="23">
        <f t="shared" ca="1" si="443"/>
        <v>0</v>
      </c>
      <c r="EA271" s="23">
        <f t="shared" ca="1" si="444"/>
        <v>0</v>
      </c>
      <c r="EB271" s="23">
        <f t="shared" ca="1" si="451"/>
        <v>0</v>
      </c>
      <c r="EC271" s="23">
        <f t="shared" ca="1" si="452"/>
        <v>0</v>
      </c>
      <c r="ED271" s="23">
        <f t="shared" ca="1" si="473"/>
        <v>0</v>
      </c>
      <c r="EE271" s="23">
        <f t="shared" ca="1" si="474"/>
        <v>0</v>
      </c>
      <c r="EF271" s="23">
        <f t="shared" ca="1" si="502"/>
        <v>0</v>
      </c>
      <c r="EG271" s="23">
        <f t="shared" ca="1" si="503"/>
        <v>0</v>
      </c>
      <c r="EH271" s="23">
        <f t="shared" ca="1" si="483"/>
        <v>0</v>
      </c>
      <c r="EI271" s="23">
        <f t="shared" ca="1" si="484"/>
        <v>0</v>
      </c>
      <c r="EJ271" s="23">
        <f t="shared" ca="1" si="498"/>
        <v>0</v>
      </c>
      <c r="EK271" s="23">
        <f t="shared" ca="1" si="499"/>
        <v>0</v>
      </c>
      <c r="EL271" s="23">
        <f t="shared" ca="1" si="508"/>
        <v>0</v>
      </c>
      <c r="EM271" s="23">
        <f t="shared" ca="1" si="509"/>
        <v>0</v>
      </c>
      <c r="EN271" s="228">
        <f t="shared" ca="1" si="528"/>
        <v>0</v>
      </c>
      <c r="EO271" s="93">
        <f t="shared" ca="1" si="529"/>
        <v>0</v>
      </c>
      <c r="EP271" s="93">
        <f t="shared" ca="1" si="530"/>
        <v>0</v>
      </c>
    </row>
    <row r="272" spans="1:146" x14ac:dyDescent="0.2">
      <c r="A272" s="172">
        <f ca="1">VLOOKUP($D272,Curves!$A$2:$I$1700,9)</f>
        <v>6.3761573941824995E-2</v>
      </c>
      <c r="B272" s="86">
        <f t="shared" ca="1" si="513"/>
        <v>0.25185994580724652</v>
      </c>
      <c r="C272" s="86">
        <f t="shared" si="514"/>
        <v>31</v>
      </c>
      <c r="D272" s="139">
        <v>44927</v>
      </c>
      <c r="E272" s="173">
        <f ca="1">VLOOKUP($D272,Curves!$A$2:$H$1700,2)*$B272</f>
        <v>1.4872329799917907</v>
      </c>
      <c r="F272" s="172">
        <f ca="1">VLOOKUP($D272,Curves!$A$2:$H$1700,3)*$B272</f>
        <v>0</v>
      </c>
      <c r="G272" s="172">
        <f ca="1">VLOOKUP($D272,Curves!$A$2:$H$1700,7)*$B272</f>
        <v>0</v>
      </c>
      <c r="H272" s="172">
        <f ca="1">VLOOKUP($D272,Curves!$A$2:$H$1700,5)*$B272</f>
        <v>0</v>
      </c>
      <c r="I272" s="172">
        <f ca="1">VLOOKUP($D272,Curves!$A$2:$H$1700,4)*$B272</f>
        <v>0</v>
      </c>
      <c r="J272" s="174">
        <f ca="1">VLOOKUP($D272,Curves!$A$2:$H$1700,8)*$B272</f>
        <v>0</v>
      </c>
      <c r="K272" s="172">
        <f t="shared" ca="1" si="515"/>
        <v>13.15424734993843</v>
      </c>
      <c r="L272" s="140">
        <f ca="1">VLOOKUP($D272,Curves!$N$2:$T$2600,2)*$B272</f>
        <v>14.073304121844417</v>
      </c>
      <c r="M272" s="141">
        <f ca="1">VLOOKUP($D272,Curves!$N$2:$T$2600,3)*$B272</f>
        <v>7.0366520609222087</v>
      </c>
      <c r="N272" s="181">
        <f t="shared" ca="1" si="516"/>
        <v>1</v>
      </c>
      <c r="O272" s="182">
        <f t="shared" ca="1" si="517"/>
        <v>0</v>
      </c>
      <c r="P272" s="173">
        <f t="shared" ca="1" si="512"/>
        <v>13.15424734993843</v>
      </c>
      <c r="Q272" s="140">
        <f ca="1">VLOOKUP($D272,Curves!$N$2:$T$2600,4)*$B272</f>
        <v>14.073304121844417</v>
      </c>
      <c r="R272" s="141">
        <f ca="1">VLOOKUP($D272,Curves!$N$2:$T$2600,5)*$B272</f>
        <v>7.0366520609222087</v>
      </c>
      <c r="S272" s="181">
        <f t="shared" ca="1" si="518"/>
        <v>1</v>
      </c>
      <c r="T272" s="182">
        <f t="shared" ca="1" si="519"/>
        <v>0</v>
      </c>
      <c r="U272" s="151">
        <f t="shared" ca="1" si="520"/>
        <v>13.15424734993843</v>
      </c>
      <c r="V272" s="151">
        <f t="shared" ca="1" si="521"/>
        <v>13.15424734993843</v>
      </c>
      <c r="W272" s="151">
        <f t="shared" ca="1" si="522"/>
        <v>13.15424734993843</v>
      </c>
      <c r="X272" s="343">
        <f ca="1">VLOOKUP($D272,[2]CurveFetch!$D$8:$S$13000,16,0)*$B272</f>
        <v>14.073304121844417</v>
      </c>
      <c r="Y272" s="141">
        <f ca="1">VLOOKUP($D272,Curves!$N$2:$T$2600,7)*$B272</f>
        <v>7.0366520609222087</v>
      </c>
      <c r="Z272" s="200">
        <f t="shared" ca="1" si="523"/>
        <v>1</v>
      </c>
      <c r="AA272" s="181">
        <f t="shared" ca="1" si="524"/>
        <v>0</v>
      </c>
      <c r="AB272" s="181">
        <f t="shared" ca="1" si="525"/>
        <v>1</v>
      </c>
      <c r="AC272" s="181">
        <f t="shared" ca="1" si="525"/>
        <v>1</v>
      </c>
      <c r="AD272" s="181">
        <f t="shared" ca="1" si="526"/>
        <v>1</v>
      </c>
      <c r="AE272" s="182">
        <f t="shared" ca="1" si="527"/>
        <v>0</v>
      </c>
      <c r="AF272" s="23">
        <f t="shared" ca="1" si="553"/>
        <v>5880</v>
      </c>
      <c r="AG272" s="23">
        <f t="shared" ca="1" si="554"/>
        <v>0</v>
      </c>
      <c r="AH272" s="23">
        <f t="shared" ca="1" si="445"/>
        <v>48000</v>
      </c>
      <c r="AI272" s="23">
        <f t="shared" ca="1" si="446"/>
        <v>0</v>
      </c>
      <c r="AJ272" s="23">
        <f t="shared" ca="1" si="457"/>
        <v>54000</v>
      </c>
      <c r="AK272" s="23">
        <f t="shared" ca="1" si="458"/>
        <v>0</v>
      </c>
      <c r="AL272" s="23">
        <f t="shared" ca="1" si="467"/>
        <v>60000</v>
      </c>
      <c r="AM272" s="23">
        <f t="shared" ca="1" si="468"/>
        <v>0</v>
      </c>
      <c r="AN272" s="23">
        <f t="shared" ca="1" si="475"/>
        <v>60000</v>
      </c>
      <c r="AO272" s="23">
        <f t="shared" ca="1" si="476"/>
        <v>0</v>
      </c>
      <c r="AP272" s="23">
        <f t="shared" ca="1" si="469"/>
        <v>86400</v>
      </c>
      <c r="AQ272" s="23">
        <f t="shared" ca="1" si="470"/>
        <v>0</v>
      </c>
      <c r="AR272" s="23">
        <f t="shared" ca="1" si="479"/>
        <v>61200</v>
      </c>
      <c r="AS272" s="23">
        <f t="shared" ca="1" si="480"/>
        <v>0</v>
      </c>
      <c r="AT272" s="23">
        <f t="shared" ca="1" si="500"/>
        <v>132000</v>
      </c>
      <c r="AU272" s="23">
        <f t="shared" ca="1" si="501"/>
        <v>0</v>
      </c>
      <c r="AV272" s="228">
        <f t="shared" ca="1" si="531"/>
        <v>152280</v>
      </c>
      <c r="AW272" s="26">
        <f t="shared" ca="1" si="532"/>
        <v>447480</v>
      </c>
      <c r="AX272" s="228">
        <f t="shared" ca="1" si="533"/>
        <v>507480</v>
      </c>
      <c r="AY272" s="23">
        <f t="shared" ca="1" si="547"/>
        <v>62400</v>
      </c>
      <c r="AZ272" s="23">
        <f t="shared" ca="1" si="548"/>
        <v>0</v>
      </c>
      <c r="BA272" s="23">
        <f t="shared" ca="1" si="555"/>
        <v>60000</v>
      </c>
      <c r="BB272" s="23">
        <f t="shared" ca="1" si="556"/>
        <v>0</v>
      </c>
      <c r="BC272" s="23">
        <f t="shared" ca="1" si="549"/>
        <v>10560</v>
      </c>
      <c r="BD272" s="23">
        <f t="shared" ca="1" si="550"/>
        <v>0</v>
      </c>
      <c r="BE272" s="23">
        <f t="shared" ca="1" si="557"/>
        <v>6120</v>
      </c>
      <c r="BF272" s="23">
        <f t="shared" ca="1" si="558"/>
        <v>0</v>
      </c>
      <c r="BG272" s="23">
        <f t="shared" ca="1" si="437"/>
        <v>20400</v>
      </c>
      <c r="BH272" s="23">
        <f t="shared" ca="1" si="438"/>
        <v>0</v>
      </c>
      <c r="BI272" s="23">
        <f t="shared" ca="1" si="453"/>
        <v>105600</v>
      </c>
      <c r="BJ272" s="23">
        <f t="shared" ca="1" si="454"/>
        <v>0</v>
      </c>
      <c r="BK272" s="23">
        <f t="shared" ca="1" si="455"/>
        <v>127200</v>
      </c>
      <c r="BL272" s="23">
        <f t="shared" ca="1" si="456"/>
        <v>0</v>
      </c>
      <c r="BM272" s="23">
        <f t="shared" ca="1" si="459"/>
        <v>60000</v>
      </c>
      <c r="BN272" s="23">
        <f t="shared" ca="1" si="460"/>
        <v>0</v>
      </c>
      <c r="BO272" s="23">
        <f t="shared" ca="1" si="477"/>
        <v>63600</v>
      </c>
      <c r="BP272" s="23">
        <f t="shared" ca="1" si="478"/>
        <v>0</v>
      </c>
      <c r="BQ272" s="23">
        <f t="shared" ca="1" si="488"/>
        <v>62400</v>
      </c>
      <c r="BR272" s="23">
        <f t="shared" ca="1" si="489"/>
        <v>0</v>
      </c>
      <c r="BS272" s="23">
        <f t="shared" ca="1" si="504"/>
        <v>132000</v>
      </c>
      <c r="BT272" s="23">
        <f t="shared" ca="1" si="505"/>
        <v>0</v>
      </c>
      <c r="BU272" s="23">
        <f t="shared" ca="1" si="506"/>
        <v>120000</v>
      </c>
      <c r="BV272" s="23">
        <f t="shared" ca="1" si="507"/>
        <v>0</v>
      </c>
      <c r="BW272" s="389">
        <f t="shared" ca="1" si="534"/>
        <v>371880</v>
      </c>
      <c r="BX272" s="224">
        <f t="shared" ca="1" si="535"/>
        <v>623880</v>
      </c>
      <c r="BY272" s="93">
        <f t="shared" ca="1" si="536"/>
        <v>830280</v>
      </c>
      <c r="BZ272" s="23">
        <f t="shared" ref="BZ272:BZ280" ca="1" si="561">$BZ$7*$J$2*$J$5*$N272</f>
        <v>125760</v>
      </c>
      <c r="CA272" s="23">
        <f t="shared" ref="CA272:CA280" ca="1" si="562">$BZ$7*$J$3*$J$5*$O272</f>
        <v>0</v>
      </c>
      <c r="CB272" s="23">
        <f t="shared" ca="1" si="461"/>
        <v>115200</v>
      </c>
      <c r="CC272" s="23">
        <f t="shared" ca="1" si="462"/>
        <v>0</v>
      </c>
      <c r="CD272" s="23">
        <f t="shared" ca="1" si="492"/>
        <v>120000</v>
      </c>
      <c r="CE272" s="23">
        <f t="shared" ca="1" si="493"/>
        <v>0</v>
      </c>
      <c r="CF272" s="228">
        <f t="shared" ca="1" si="537"/>
        <v>125760</v>
      </c>
      <c r="CG272" s="224">
        <f t="shared" ca="1" si="538"/>
        <v>240960</v>
      </c>
      <c r="CH272" s="228">
        <f t="shared" ca="1" si="539"/>
        <v>360960</v>
      </c>
      <c r="CI272" s="23">
        <f t="shared" ca="1" si="540"/>
        <v>65400</v>
      </c>
      <c r="CJ272" s="23">
        <f t="shared" ca="1" si="541"/>
        <v>32700</v>
      </c>
      <c r="CK272" s="23">
        <f t="shared" ca="1" si="545"/>
        <v>62400</v>
      </c>
      <c r="CL272" s="23">
        <f t="shared" ca="1" si="546"/>
        <v>31200</v>
      </c>
      <c r="CM272" s="23">
        <f t="shared" ca="1" si="551"/>
        <v>60000</v>
      </c>
      <c r="CN272" s="23">
        <f t="shared" ca="1" si="552"/>
        <v>30000</v>
      </c>
      <c r="CO272" s="23">
        <f t="shared" ca="1" si="559"/>
        <v>8400</v>
      </c>
      <c r="CP272" s="23">
        <f t="shared" ca="1" si="560"/>
        <v>4200</v>
      </c>
      <c r="CQ272" s="23">
        <f t="shared" ca="1" si="439"/>
        <v>27000</v>
      </c>
      <c r="CR272" s="23">
        <f t="shared" ca="1" si="440"/>
        <v>13500</v>
      </c>
      <c r="CS272" s="23">
        <f t="shared" ca="1" si="441"/>
        <v>15600</v>
      </c>
      <c r="CT272" s="23">
        <f t="shared" ca="1" si="442"/>
        <v>7800</v>
      </c>
      <c r="CU272" s="23">
        <f t="shared" ca="1" si="447"/>
        <v>42000</v>
      </c>
      <c r="CV272" s="23">
        <f t="shared" ca="1" si="448"/>
        <v>21000</v>
      </c>
      <c r="CW272" s="23">
        <f t="shared" ca="1" si="486"/>
        <v>63600</v>
      </c>
      <c r="CX272" s="23">
        <f t="shared" ca="1" si="487"/>
        <v>31800</v>
      </c>
      <c r="CY272" s="23">
        <f t="shared" ca="1" si="449"/>
        <v>72000</v>
      </c>
      <c r="CZ272" s="23">
        <f t="shared" ca="1" si="450"/>
        <v>36000</v>
      </c>
      <c r="DA272" s="23">
        <f t="shared" ca="1" si="463"/>
        <v>99000</v>
      </c>
      <c r="DB272" s="23">
        <f t="shared" ca="1" si="464"/>
        <v>49500</v>
      </c>
      <c r="DC272" s="23"/>
      <c r="DD272" s="23"/>
      <c r="DE272" s="66"/>
      <c r="DF272" s="66"/>
      <c r="DG272" s="66"/>
      <c r="DH272" s="66"/>
      <c r="DI272" s="23">
        <f t="shared" ca="1" si="481"/>
        <v>127200</v>
      </c>
      <c r="DJ272" s="23">
        <f t="shared" ca="1" si="482"/>
        <v>63600</v>
      </c>
      <c r="DK272" s="23">
        <f t="shared" ca="1" si="490"/>
        <v>63600</v>
      </c>
      <c r="DL272" s="23">
        <f t="shared" ca="1" si="491"/>
        <v>31800</v>
      </c>
      <c r="DM272" s="23">
        <f t="shared" ca="1" si="494"/>
        <v>150000</v>
      </c>
      <c r="DN272" s="23">
        <f t="shared" ca="1" si="495"/>
        <v>75000</v>
      </c>
      <c r="DO272" s="23">
        <f t="shared" ca="1" si="496"/>
        <v>66000</v>
      </c>
      <c r="DP272" s="23">
        <f t="shared" ca="1" si="497"/>
        <v>33000</v>
      </c>
      <c r="DQ272" s="23">
        <f t="shared" ca="1" si="510"/>
        <v>129600</v>
      </c>
      <c r="DR272" s="23">
        <f t="shared" ca="1" si="511"/>
        <v>64800</v>
      </c>
      <c r="DS272" s="228">
        <f t="shared" ca="1" si="542"/>
        <v>430200</v>
      </c>
      <c r="DT272" s="93">
        <f t="shared" ca="1" si="543"/>
        <v>910800</v>
      </c>
      <c r="DU272" s="228">
        <f t="shared" ca="1" si="544"/>
        <v>1577700</v>
      </c>
      <c r="DZ272" s="23">
        <f t="shared" ca="1" si="443"/>
        <v>60000</v>
      </c>
      <c r="EA272" s="23">
        <f t="shared" ca="1" si="444"/>
        <v>30000</v>
      </c>
      <c r="EB272" s="23">
        <f t="shared" ca="1" si="451"/>
        <v>26400</v>
      </c>
      <c r="EC272" s="23">
        <f t="shared" ca="1" si="452"/>
        <v>13200</v>
      </c>
      <c r="ED272" s="23">
        <f t="shared" ca="1" si="473"/>
        <v>120000</v>
      </c>
      <c r="EE272" s="23">
        <f t="shared" ca="1" si="474"/>
        <v>60000</v>
      </c>
      <c r="EF272" s="23">
        <f t="shared" ca="1" si="502"/>
        <v>168000</v>
      </c>
      <c r="EG272" s="23">
        <f t="shared" ca="1" si="503"/>
        <v>84000</v>
      </c>
      <c r="EH272" s="23">
        <f t="shared" ca="1" si="483"/>
        <v>60000</v>
      </c>
      <c r="EI272" s="23">
        <f t="shared" ca="1" si="484"/>
        <v>30000</v>
      </c>
      <c r="EJ272" s="23">
        <f t="shared" ca="1" si="498"/>
        <v>60000</v>
      </c>
      <c r="EK272" s="23">
        <f t="shared" ca="1" si="499"/>
        <v>30000</v>
      </c>
      <c r="EL272" s="23">
        <f t="shared" ca="1" si="508"/>
        <v>120000</v>
      </c>
      <c r="EM272" s="23">
        <f t="shared" ca="1" si="509"/>
        <v>60000</v>
      </c>
      <c r="EN272" s="228">
        <f t="shared" ca="1" si="528"/>
        <v>39600</v>
      </c>
      <c r="EO272" s="93">
        <f t="shared" ca="1" si="529"/>
        <v>489600</v>
      </c>
      <c r="EP272" s="93">
        <f t="shared" ca="1" si="530"/>
        <v>921600</v>
      </c>
    </row>
    <row r="273" spans="1:146" x14ac:dyDescent="0.2">
      <c r="A273" s="172">
        <f ca="1">VLOOKUP($D273,Curves!$A$2:$I$1700,9)</f>
        <v>6.3758689321663994E-2</v>
      </c>
      <c r="B273" s="86">
        <f t="shared" ca="1" si="513"/>
        <v>0.25053725349136352</v>
      </c>
      <c r="C273" s="86">
        <f t="shared" si="514"/>
        <v>28</v>
      </c>
      <c r="D273" s="139">
        <v>44958</v>
      </c>
      <c r="E273" s="173">
        <f ca="1">VLOOKUP($D273,Curves!$A$2:$H$1700,2)*$B273</f>
        <v>1.4528655329964171</v>
      </c>
      <c r="F273" s="172">
        <f ca="1">VLOOKUP($D273,Curves!$A$2:$H$1700,3)*$B273</f>
        <v>0</v>
      </c>
      <c r="G273" s="172">
        <f ca="1">VLOOKUP($D273,Curves!$A$2:$H$1700,7)*$B273</f>
        <v>0</v>
      </c>
      <c r="H273" s="172">
        <f ca="1">VLOOKUP($D273,Curves!$A$2:$H$1700,5)*$B273</f>
        <v>0</v>
      </c>
      <c r="I273" s="172">
        <f ca="1">VLOOKUP($D273,Curves!$A$2:$H$1700,4)*$B273</f>
        <v>0</v>
      </c>
      <c r="J273" s="174">
        <f ca="1">VLOOKUP($D273,Curves!$A$2:$H$1700,8)*$B273</f>
        <v>0</v>
      </c>
      <c r="K273" s="172">
        <f t="shared" ca="1" si="515"/>
        <v>12.896491497473129</v>
      </c>
      <c r="L273" s="140">
        <f ca="1">VLOOKUP($D273,Curves!$N$2:$T$2600,2)*$B273</f>
        <v>11.494022847050029</v>
      </c>
      <c r="M273" s="141">
        <f ca="1">VLOOKUP($D273,Curves!$N$2:$T$2600,3)*$B273</f>
        <v>5.7470114235250147</v>
      </c>
      <c r="N273" s="181">
        <f t="shared" ca="1" si="516"/>
        <v>0</v>
      </c>
      <c r="O273" s="182">
        <f t="shared" ca="1" si="517"/>
        <v>0</v>
      </c>
      <c r="P273" s="173">
        <f t="shared" ca="1" si="512"/>
        <v>12.896491497473129</v>
      </c>
      <c r="Q273" s="140">
        <f ca="1">VLOOKUP($D273,Curves!$N$2:$T$2600,4)*$B273</f>
        <v>11.494022847050029</v>
      </c>
      <c r="R273" s="141">
        <f ca="1">VLOOKUP($D273,Curves!$N$2:$T$2600,5)*$B273</f>
        <v>5.7470114235250147</v>
      </c>
      <c r="S273" s="181">
        <f t="shared" ca="1" si="518"/>
        <v>0</v>
      </c>
      <c r="T273" s="182">
        <f t="shared" ca="1" si="519"/>
        <v>0</v>
      </c>
      <c r="U273" s="151">
        <f t="shared" ca="1" si="520"/>
        <v>12.896491497473129</v>
      </c>
      <c r="V273" s="151">
        <f t="shared" ca="1" si="521"/>
        <v>12.896491497473129</v>
      </c>
      <c r="W273" s="151">
        <f t="shared" ca="1" si="522"/>
        <v>12.896491497473129</v>
      </c>
      <c r="X273" s="343">
        <f ca="1">VLOOKUP($D273,[2]CurveFetch!$D$8:$S$13000,16,0)*$B273</f>
        <v>11.494022847050029</v>
      </c>
      <c r="Y273" s="141">
        <f ca="1">VLOOKUP($D273,Curves!$N$2:$T$2600,7)*$B273</f>
        <v>5.7470114235250147</v>
      </c>
      <c r="Z273" s="200">
        <f t="shared" ca="1" si="523"/>
        <v>0</v>
      </c>
      <c r="AA273" s="181">
        <f t="shared" ca="1" si="524"/>
        <v>0</v>
      </c>
      <c r="AB273" s="181">
        <f t="shared" ca="1" si="525"/>
        <v>0</v>
      </c>
      <c r="AC273" s="181">
        <f t="shared" ca="1" si="525"/>
        <v>0</v>
      </c>
      <c r="AD273" s="181">
        <f t="shared" ca="1" si="526"/>
        <v>0</v>
      </c>
      <c r="AE273" s="182">
        <f t="shared" ca="1" si="527"/>
        <v>0</v>
      </c>
      <c r="AF273" s="23">
        <f t="shared" ca="1" si="553"/>
        <v>0</v>
      </c>
      <c r="AG273" s="23">
        <f t="shared" ca="1" si="554"/>
        <v>0</v>
      </c>
      <c r="AH273" s="23">
        <f t="shared" ca="1" si="445"/>
        <v>0</v>
      </c>
      <c r="AI273" s="23">
        <f t="shared" ca="1" si="446"/>
        <v>0</v>
      </c>
      <c r="AJ273" s="23">
        <f t="shared" ca="1" si="457"/>
        <v>0</v>
      </c>
      <c r="AK273" s="23">
        <f t="shared" ca="1" si="458"/>
        <v>0</v>
      </c>
      <c r="AL273" s="23">
        <f t="shared" ca="1" si="467"/>
        <v>0</v>
      </c>
      <c r="AM273" s="23">
        <f t="shared" ca="1" si="468"/>
        <v>0</v>
      </c>
      <c r="AN273" s="23">
        <f t="shared" ca="1" si="475"/>
        <v>0</v>
      </c>
      <c r="AO273" s="23">
        <f t="shared" ca="1" si="476"/>
        <v>0</v>
      </c>
      <c r="AP273" s="23">
        <f t="shared" ca="1" si="469"/>
        <v>0</v>
      </c>
      <c r="AQ273" s="23">
        <f t="shared" ca="1" si="470"/>
        <v>0</v>
      </c>
      <c r="AR273" s="23">
        <f t="shared" ca="1" si="479"/>
        <v>0</v>
      </c>
      <c r="AS273" s="23">
        <f t="shared" ca="1" si="480"/>
        <v>0</v>
      </c>
      <c r="AT273" s="23">
        <f t="shared" ca="1" si="500"/>
        <v>0</v>
      </c>
      <c r="AU273" s="23">
        <f t="shared" ca="1" si="501"/>
        <v>0</v>
      </c>
      <c r="AV273" s="228">
        <f t="shared" ca="1" si="531"/>
        <v>0</v>
      </c>
      <c r="AW273" s="26">
        <f t="shared" ca="1" si="532"/>
        <v>0</v>
      </c>
      <c r="AX273" s="228">
        <f t="shared" ca="1" si="533"/>
        <v>0</v>
      </c>
      <c r="AY273" s="23">
        <f t="shared" ca="1" si="547"/>
        <v>0</v>
      </c>
      <c r="AZ273" s="23">
        <f t="shared" ca="1" si="548"/>
        <v>0</v>
      </c>
      <c r="BA273" s="23">
        <f t="shared" ca="1" si="555"/>
        <v>0</v>
      </c>
      <c r="BB273" s="23">
        <f t="shared" ca="1" si="556"/>
        <v>0</v>
      </c>
      <c r="BC273" s="23">
        <f t="shared" ca="1" si="549"/>
        <v>0</v>
      </c>
      <c r="BD273" s="23">
        <f t="shared" ca="1" si="550"/>
        <v>0</v>
      </c>
      <c r="BE273" s="23">
        <f t="shared" ca="1" si="557"/>
        <v>0</v>
      </c>
      <c r="BF273" s="23">
        <f t="shared" ca="1" si="558"/>
        <v>0</v>
      </c>
      <c r="BG273" s="23">
        <f t="shared" ca="1" si="437"/>
        <v>0</v>
      </c>
      <c r="BH273" s="23">
        <f t="shared" ca="1" si="438"/>
        <v>0</v>
      </c>
      <c r="BI273" s="23">
        <f t="shared" ca="1" si="453"/>
        <v>0</v>
      </c>
      <c r="BJ273" s="23">
        <f t="shared" ca="1" si="454"/>
        <v>0</v>
      </c>
      <c r="BK273" s="23">
        <f t="shared" ca="1" si="455"/>
        <v>0</v>
      </c>
      <c r="BL273" s="23">
        <f t="shared" ca="1" si="456"/>
        <v>0</v>
      </c>
      <c r="BM273" s="23">
        <f t="shared" ca="1" si="459"/>
        <v>0</v>
      </c>
      <c r="BN273" s="23">
        <f t="shared" ca="1" si="460"/>
        <v>0</v>
      </c>
      <c r="BO273" s="23">
        <f t="shared" ca="1" si="477"/>
        <v>0</v>
      </c>
      <c r="BP273" s="23">
        <f t="shared" ca="1" si="478"/>
        <v>0</v>
      </c>
      <c r="BQ273" s="23">
        <f t="shared" ca="1" si="488"/>
        <v>0</v>
      </c>
      <c r="BR273" s="23">
        <f t="shared" ca="1" si="489"/>
        <v>0</v>
      </c>
      <c r="BS273" s="23">
        <f t="shared" ca="1" si="504"/>
        <v>0</v>
      </c>
      <c r="BT273" s="23">
        <f t="shared" ca="1" si="505"/>
        <v>0</v>
      </c>
      <c r="BU273" s="23">
        <f t="shared" ca="1" si="506"/>
        <v>0</v>
      </c>
      <c r="BV273" s="23">
        <f t="shared" ca="1" si="507"/>
        <v>0</v>
      </c>
      <c r="BW273" s="389">
        <f t="shared" ca="1" si="534"/>
        <v>0</v>
      </c>
      <c r="BX273" s="224">
        <f t="shared" ca="1" si="535"/>
        <v>0</v>
      </c>
      <c r="BY273" s="93">
        <f t="shared" ca="1" si="536"/>
        <v>0</v>
      </c>
      <c r="BZ273" s="23">
        <f t="shared" ca="1" si="561"/>
        <v>0</v>
      </c>
      <c r="CA273" s="23">
        <f t="shared" ca="1" si="562"/>
        <v>0</v>
      </c>
      <c r="CB273" s="23">
        <f t="shared" ca="1" si="461"/>
        <v>0</v>
      </c>
      <c r="CC273" s="23">
        <f t="shared" ca="1" si="462"/>
        <v>0</v>
      </c>
      <c r="CD273" s="23">
        <f t="shared" ca="1" si="492"/>
        <v>0</v>
      </c>
      <c r="CE273" s="23">
        <f t="shared" ca="1" si="493"/>
        <v>0</v>
      </c>
      <c r="CF273" s="228">
        <f t="shared" ca="1" si="537"/>
        <v>0</v>
      </c>
      <c r="CG273" s="224">
        <f t="shared" ca="1" si="538"/>
        <v>0</v>
      </c>
      <c r="CH273" s="228">
        <f t="shared" ca="1" si="539"/>
        <v>0</v>
      </c>
      <c r="CI273" s="23">
        <f t="shared" ca="1" si="540"/>
        <v>0</v>
      </c>
      <c r="CJ273" s="23">
        <f t="shared" ca="1" si="541"/>
        <v>0</v>
      </c>
      <c r="CK273" s="23">
        <f t="shared" ca="1" si="545"/>
        <v>0</v>
      </c>
      <c r="CL273" s="23">
        <f t="shared" ca="1" si="546"/>
        <v>0</v>
      </c>
      <c r="CM273" s="23">
        <f t="shared" ca="1" si="551"/>
        <v>0</v>
      </c>
      <c r="CN273" s="23">
        <f t="shared" ca="1" si="552"/>
        <v>0</v>
      </c>
      <c r="CO273" s="23">
        <f t="shared" ca="1" si="559"/>
        <v>0</v>
      </c>
      <c r="CP273" s="23">
        <f t="shared" ca="1" si="560"/>
        <v>0</v>
      </c>
      <c r="CQ273" s="23">
        <f t="shared" ca="1" si="439"/>
        <v>0</v>
      </c>
      <c r="CR273" s="23">
        <f t="shared" ca="1" si="440"/>
        <v>0</v>
      </c>
      <c r="CS273" s="23">
        <f t="shared" ca="1" si="441"/>
        <v>0</v>
      </c>
      <c r="CT273" s="23">
        <f t="shared" ca="1" si="442"/>
        <v>0</v>
      </c>
      <c r="CU273" s="23">
        <f t="shared" ca="1" si="447"/>
        <v>0</v>
      </c>
      <c r="CV273" s="23">
        <f t="shared" ca="1" si="448"/>
        <v>0</v>
      </c>
      <c r="CW273" s="23">
        <f t="shared" ca="1" si="486"/>
        <v>0</v>
      </c>
      <c r="CX273" s="23">
        <f t="shared" ca="1" si="487"/>
        <v>0</v>
      </c>
      <c r="CY273" s="23">
        <f t="shared" ca="1" si="449"/>
        <v>0</v>
      </c>
      <c r="CZ273" s="23">
        <f t="shared" ca="1" si="450"/>
        <v>0</v>
      </c>
      <c r="DA273" s="23">
        <f t="shared" ca="1" si="463"/>
        <v>0</v>
      </c>
      <c r="DB273" s="23">
        <f t="shared" ca="1" si="464"/>
        <v>0</v>
      </c>
      <c r="DC273" s="23"/>
      <c r="DD273" s="23"/>
      <c r="DE273" s="66"/>
      <c r="DF273" s="66"/>
      <c r="DG273" s="66"/>
      <c r="DH273" s="66"/>
      <c r="DI273" s="23">
        <f t="shared" ca="1" si="481"/>
        <v>0</v>
      </c>
      <c r="DJ273" s="23">
        <f t="shared" ca="1" si="482"/>
        <v>0</v>
      </c>
      <c r="DK273" s="23">
        <f t="shared" ca="1" si="490"/>
        <v>0</v>
      </c>
      <c r="DL273" s="23">
        <f t="shared" ca="1" si="491"/>
        <v>0</v>
      </c>
      <c r="DM273" s="23">
        <f t="shared" ca="1" si="494"/>
        <v>0</v>
      </c>
      <c r="DN273" s="23">
        <f t="shared" ca="1" si="495"/>
        <v>0</v>
      </c>
      <c r="DO273" s="23">
        <f t="shared" ca="1" si="496"/>
        <v>0</v>
      </c>
      <c r="DP273" s="23">
        <f t="shared" ca="1" si="497"/>
        <v>0</v>
      </c>
      <c r="DQ273" s="23">
        <f t="shared" ca="1" si="510"/>
        <v>0</v>
      </c>
      <c r="DR273" s="23">
        <f t="shared" ca="1" si="511"/>
        <v>0</v>
      </c>
      <c r="DS273" s="228">
        <f t="shared" ca="1" si="542"/>
        <v>0</v>
      </c>
      <c r="DT273" s="93">
        <f t="shared" ca="1" si="543"/>
        <v>0</v>
      </c>
      <c r="DU273" s="228">
        <f t="shared" ca="1" si="544"/>
        <v>0</v>
      </c>
      <c r="DZ273" s="23">
        <f t="shared" ca="1" si="443"/>
        <v>0</v>
      </c>
      <c r="EA273" s="23">
        <f t="shared" ca="1" si="444"/>
        <v>0</v>
      </c>
      <c r="EB273" s="23">
        <f t="shared" ca="1" si="451"/>
        <v>0</v>
      </c>
      <c r="EC273" s="23">
        <f t="shared" ca="1" si="452"/>
        <v>0</v>
      </c>
      <c r="ED273" s="23">
        <f t="shared" ca="1" si="473"/>
        <v>0</v>
      </c>
      <c r="EE273" s="23">
        <f t="shared" ca="1" si="474"/>
        <v>0</v>
      </c>
      <c r="EF273" s="23">
        <f t="shared" ca="1" si="502"/>
        <v>0</v>
      </c>
      <c r="EG273" s="23">
        <f t="shared" ca="1" si="503"/>
        <v>0</v>
      </c>
      <c r="EH273" s="23">
        <f t="shared" ca="1" si="483"/>
        <v>0</v>
      </c>
      <c r="EI273" s="23">
        <f t="shared" ca="1" si="484"/>
        <v>0</v>
      </c>
      <c r="EJ273" s="23">
        <f t="shared" ca="1" si="498"/>
        <v>0</v>
      </c>
      <c r="EK273" s="23">
        <f t="shared" ca="1" si="499"/>
        <v>0</v>
      </c>
      <c r="EL273" s="23">
        <f t="shared" ca="1" si="508"/>
        <v>0</v>
      </c>
      <c r="EM273" s="23">
        <f t="shared" ca="1" si="509"/>
        <v>0</v>
      </c>
      <c r="EN273" s="228">
        <f t="shared" ca="1" si="528"/>
        <v>0</v>
      </c>
      <c r="EO273" s="93">
        <f t="shared" ca="1" si="529"/>
        <v>0</v>
      </c>
      <c r="EP273" s="93">
        <f t="shared" ca="1" si="530"/>
        <v>0</v>
      </c>
    </row>
    <row r="274" spans="1:146" x14ac:dyDescent="0.2">
      <c r="A274" s="172">
        <f ca="1">VLOOKUP($D274,Curves!$A$2:$I$1700,9)</f>
        <v>6.3756083858295995E-2</v>
      </c>
      <c r="B274" s="86">
        <f t="shared" ca="1" si="513"/>
        <v>0.24934863695196341</v>
      </c>
      <c r="C274" s="86">
        <f t="shared" si="514"/>
        <v>31</v>
      </c>
      <c r="D274" s="139">
        <v>44986</v>
      </c>
      <c r="E274" s="173">
        <f ca="1">VLOOKUP($D274,Curves!$A$2:$H$1700,2)*$B274</f>
        <v>1.4085704501416414</v>
      </c>
      <c r="F274" s="172">
        <f ca="1">VLOOKUP($D274,Curves!$A$2:$H$1700,3)*$B274</f>
        <v>0</v>
      </c>
      <c r="G274" s="172">
        <f ca="1">VLOOKUP($D274,Curves!$A$2:$H$1700,7)*$B274</f>
        <v>0</v>
      </c>
      <c r="H274" s="172">
        <f ca="1">VLOOKUP($D274,Curves!$A$2:$H$1700,5)*$B274</f>
        <v>0</v>
      </c>
      <c r="I274" s="172">
        <f ca="1">VLOOKUP($D274,Curves!$A$2:$H$1700,4)*$B274</f>
        <v>0</v>
      </c>
      <c r="J274" s="174">
        <f ca="1">VLOOKUP($D274,Curves!$A$2:$H$1700,8)*$B274</f>
        <v>0</v>
      </c>
      <c r="K274" s="172">
        <f t="shared" ca="1" si="515"/>
        <v>12.56427837606231</v>
      </c>
      <c r="L274" s="140">
        <f ca="1">VLOOKUP($D274,Curves!$N$2:$T$2600,2)*$B274</f>
        <v>8.9460057222440668</v>
      </c>
      <c r="M274" s="141">
        <f ca="1">VLOOKUP($D274,Curves!$N$2:$T$2600,3)*$B274</f>
        <v>4.4730028611220334</v>
      </c>
      <c r="N274" s="181">
        <f t="shared" ca="1" si="516"/>
        <v>0</v>
      </c>
      <c r="O274" s="182">
        <f t="shared" ca="1" si="517"/>
        <v>0</v>
      </c>
      <c r="P274" s="173">
        <f t="shared" ca="1" si="512"/>
        <v>12.56427837606231</v>
      </c>
      <c r="Q274" s="140">
        <f ca="1">VLOOKUP($D274,Curves!$N$2:$T$2600,4)*$B274</f>
        <v>8.9460057222440668</v>
      </c>
      <c r="R274" s="141">
        <f ca="1">VLOOKUP($D274,Curves!$N$2:$T$2600,5)*$B274</f>
        <v>4.4730028611220334</v>
      </c>
      <c r="S274" s="181">
        <f t="shared" ca="1" si="518"/>
        <v>0</v>
      </c>
      <c r="T274" s="182">
        <f t="shared" ca="1" si="519"/>
        <v>0</v>
      </c>
      <c r="U274" s="151">
        <f t="shared" ca="1" si="520"/>
        <v>12.56427837606231</v>
      </c>
      <c r="V274" s="151">
        <f t="shared" ca="1" si="521"/>
        <v>12.56427837606231</v>
      </c>
      <c r="W274" s="151">
        <f t="shared" ca="1" si="522"/>
        <v>12.56427837606231</v>
      </c>
      <c r="X274" s="343">
        <f ca="1">VLOOKUP($D274,[2]CurveFetch!$D$8:$S$13000,16,0)*$B274</f>
        <v>8.9460057222440668</v>
      </c>
      <c r="Y274" s="141">
        <f ca="1">VLOOKUP($D274,Curves!$N$2:$T$2600,7)*$B274</f>
        <v>4.4730028611220334</v>
      </c>
      <c r="Z274" s="200">
        <f t="shared" ca="1" si="523"/>
        <v>0</v>
      </c>
      <c r="AA274" s="181">
        <f t="shared" ca="1" si="524"/>
        <v>0</v>
      </c>
      <c r="AB274" s="181">
        <f t="shared" ca="1" si="525"/>
        <v>0</v>
      </c>
      <c r="AC274" s="181">
        <f t="shared" ca="1" si="525"/>
        <v>0</v>
      </c>
      <c r="AD274" s="181">
        <f t="shared" ca="1" si="526"/>
        <v>0</v>
      </c>
      <c r="AE274" s="182">
        <f t="shared" ca="1" si="527"/>
        <v>0</v>
      </c>
      <c r="AF274" s="23">
        <f t="shared" ca="1" si="553"/>
        <v>0</v>
      </c>
      <c r="AG274" s="23">
        <f t="shared" ca="1" si="554"/>
        <v>0</v>
      </c>
      <c r="AH274" s="23">
        <f t="shared" ca="1" si="445"/>
        <v>0</v>
      </c>
      <c r="AI274" s="23">
        <f t="shared" ca="1" si="446"/>
        <v>0</v>
      </c>
      <c r="AJ274" s="23">
        <f t="shared" ca="1" si="457"/>
        <v>0</v>
      </c>
      <c r="AK274" s="23">
        <f t="shared" ca="1" si="458"/>
        <v>0</v>
      </c>
      <c r="AL274" s="23">
        <f t="shared" ca="1" si="467"/>
        <v>0</v>
      </c>
      <c r="AM274" s="23">
        <f t="shared" ca="1" si="468"/>
        <v>0</v>
      </c>
      <c r="AN274" s="23">
        <f t="shared" ca="1" si="475"/>
        <v>0</v>
      </c>
      <c r="AO274" s="23">
        <f t="shared" ca="1" si="476"/>
        <v>0</v>
      </c>
      <c r="AP274" s="23">
        <f t="shared" ca="1" si="469"/>
        <v>0</v>
      </c>
      <c r="AQ274" s="23">
        <f t="shared" ca="1" si="470"/>
        <v>0</v>
      </c>
      <c r="AR274" s="23">
        <f t="shared" ca="1" si="479"/>
        <v>0</v>
      </c>
      <c r="AS274" s="23">
        <f t="shared" ca="1" si="480"/>
        <v>0</v>
      </c>
      <c r="AT274" s="23">
        <f t="shared" ca="1" si="500"/>
        <v>0</v>
      </c>
      <c r="AU274" s="23">
        <f t="shared" ca="1" si="501"/>
        <v>0</v>
      </c>
      <c r="AV274" s="228">
        <f t="shared" ca="1" si="531"/>
        <v>0</v>
      </c>
      <c r="AW274" s="26">
        <f t="shared" ca="1" si="532"/>
        <v>0</v>
      </c>
      <c r="AX274" s="228">
        <f t="shared" ca="1" si="533"/>
        <v>0</v>
      </c>
      <c r="AY274" s="23">
        <f t="shared" ca="1" si="547"/>
        <v>0</v>
      </c>
      <c r="AZ274" s="23">
        <f t="shared" ca="1" si="548"/>
        <v>0</v>
      </c>
      <c r="BA274" s="23">
        <f t="shared" ca="1" si="555"/>
        <v>0</v>
      </c>
      <c r="BB274" s="23">
        <f t="shared" ca="1" si="556"/>
        <v>0</v>
      </c>
      <c r="BC274" s="23">
        <f t="shared" ca="1" si="549"/>
        <v>0</v>
      </c>
      <c r="BD274" s="23">
        <f t="shared" ca="1" si="550"/>
        <v>0</v>
      </c>
      <c r="BE274" s="23">
        <f t="shared" ca="1" si="557"/>
        <v>0</v>
      </c>
      <c r="BF274" s="23">
        <f t="shared" ca="1" si="558"/>
        <v>0</v>
      </c>
      <c r="BG274" s="23">
        <f t="shared" ca="1" si="437"/>
        <v>0</v>
      </c>
      <c r="BH274" s="23">
        <f t="shared" ca="1" si="438"/>
        <v>0</v>
      </c>
      <c r="BI274" s="23">
        <f t="shared" ca="1" si="453"/>
        <v>0</v>
      </c>
      <c r="BJ274" s="23">
        <f t="shared" ca="1" si="454"/>
        <v>0</v>
      </c>
      <c r="BK274" s="23">
        <f t="shared" ca="1" si="455"/>
        <v>0</v>
      </c>
      <c r="BL274" s="23">
        <f t="shared" ca="1" si="456"/>
        <v>0</v>
      </c>
      <c r="BM274" s="23">
        <f t="shared" ca="1" si="459"/>
        <v>0</v>
      </c>
      <c r="BN274" s="23">
        <f t="shared" ca="1" si="460"/>
        <v>0</v>
      </c>
      <c r="BO274" s="23">
        <f t="shared" ca="1" si="477"/>
        <v>0</v>
      </c>
      <c r="BP274" s="23">
        <f t="shared" ca="1" si="478"/>
        <v>0</v>
      </c>
      <c r="BQ274" s="23">
        <f t="shared" ca="1" si="488"/>
        <v>0</v>
      </c>
      <c r="BR274" s="23">
        <f t="shared" ca="1" si="489"/>
        <v>0</v>
      </c>
      <c r="BS274" s="23">
        <f t="shared" ca="1" si="504"/>
        <v>0</v>
      </c>
      <c r="BT274" s="23">
        <f t="shared" ca="1" si="505"/>
        <v>0</v>
      </c>
      <c r="BU274" s="23">
        <f t="shared" ca="1" si="506"/>
        <v>0</v>
      </c>
      <c r="BV274" s="23">
        <f t="shared" ca="1" si="507"/>
        <v>0</v>
      </c>
      <c r="BW274" s="389">
        <f t="shared" ca="1" si="534"/>
        <v>0</v>
      </c>
      <c r="BX274" s="224">
        <f t="shared" ca="1" si="535"/>
        <v>0</v>
      </c>
      <c r="BY274" s="93">
        <f t="shared" ca="1" si="536"/>
        <v>0</v>
      </c>
      <c r="BZ274" s="23">
        <f t="shared" ca="1" si="561"/>
        <v>0</v>
      </c>
      <c r="CA274" s="23">
        <f t="shared" ca="1" si="562"/>
        <v>0</v>
      </c>
      <c r="CB274" s="23">
        <f t="shared" ca="1" si="461"/>
        <v>0</v>
      </c>
      <c r="CC274" s="23">
        <f t="shared" ca="1" si="462"/>
        <v>0</v>
      </c>
      <c r="CD274" s="23">
        <f t="shared" ca="1" si="492"/>
        <v>0</v>
      </c>
      <c r="CE274" s="23">
        <f t="shared" ca="1" si="493"/>
        <v>0</v>
      </c>
      <c r="CF274" s="228">
        <f t="shared" ca="1" si="537"/>
        <v>0</v>
      </c>
      <c r="CG274" s="224">
        <f t="shared" ca="1" si="538"/>
        <v>0</v>
      </c>
      <c r="CH274" s="228">
        <f t="shared" ca="1" si="539"/>
        <v>0</v>
      </c>
      <c r="CI274" s="23">
        <f t="shared" ca="1" si="540"/>
        <v>0</v>
      </c>
      <c r="CJ274" s="23">
        <f t="shared" ca="1" si="541"/>
        <v>0</v>
      </c>
      <c r="CK274" s="23">
        <f t="shared" ca="1" si="545"/>
        <v>0</v>
      </c>
      <c r="CL274" s="23">
        <f t="shared" ca="1" si="546"/>
        <v>0</v>
      </c>
      <c r="CM274" s="23">
        <f t="shared" ca="1" si="551"/>
        <v>0</v>
      </c>
      <c r="CN274" s="23">
        <f t="shared" ca="1" si="552"/>
        <v>0</v>
      </c>
      <c r="CO274" s="23">
        <f t="shared" ca="1" si="559"/>
        <v>0</v>
      </c>
      <c r="CP274" s="23">
        <f t="shared" ca="1" si="560"/>
        <v>0</v>
      </c>
      <c r="CQ274" s="23">
        <f t="shared" ca="1" si="439"/>
        <v>0</v>
      </c>
      <c r="CR274" s="23">
        <f t="shared" ca="1" si="440"/>
        <v>0</v>
      </c>
      <c r="CS274" s="23">
        <f t="shared" ca="1" si="441"/>
        <v>0</v>
      </c>
      <c r="CT274" s="23">
        <f t="shared" ca="1" si="442"/>
        <v>0</v>
      </c>
      <c r="CU274" s="23">
        <f t="shared" ca="1" si="447"/>
        <v>0</v>
      </c>
      <c r="CV274" s="23">
        <f t="shared" ca="1" si="448"/>
        <v>0</v>
      </c>
      <c r="CW274" s="23">
        <f t="shared" ca="1" si="486"/>
        <v>0</v>
      </c>
      <c r="CX274" s="23">
        <f t="shared" ca="1" si="487"/>
        <v>0</v>
      </c>
      <c r="CY274" s="23">
        <f t="shared" ca="1" si="449"/>
        <v>0</v>
      </c>
      <c r="CZ274" s="23">
        <f t="shared" ca="1" si="450"/>
        <v>0</v>
      </c>
      <c r="DA274" s="23">
        <f t="shared" ca="1" si="463"/>
        <v>0</v>
      </c>
      <c r="DB274" s="23">
        <f t="shared" ca="1" si="464"/>
        <v>0</v>
      </c>
      <c r="DC274" s="23"/>
      <c r="DD274" s="23"/>
      <c r="DE274" s="66"/>
      <c r="DF274" s="66"/>
      <c r="DG274" s="66"/>
      <c r="DH274" s="66"/>
      <c r="DI274" s="23">
        <f t="shared" ca="1" si="481"/>
        <v>0</v>
      </c>
      <c r="DJ274" s="23">
        <f t="shared" ca="1" si="482"/>
        <v>0</v>
      </c>
      <c r="DK274" s="23">
        <f t="shared" ca="1" si="490"/>
        <v>0</v>
      </c>
      <c r="DL274" s="23">
        <f t="shared" ca="1" si="491"/>
        <v>0</v>
      </c>
      <c r="DM274" s="23">
        <f t="shared" ca="1" si="494"/>
        <v>0</v>
      </c>
      <c r="DN274" s="23">
        <f t="shared" ca="1" si="495"/>
        <v>0</v>
      </c>
      <c r="DO274" s="23">
        <f t="shared" ca="1" si="496"/>
        <v>0</v>
      </c>
      <c r="DP274" s="23">
        <f t="shared" ca="1" si="497"/>
        <v>0</v>
      </c>
      <c r="DQ274" s="23">
        <f t="shared" ca="1" si="510"/>
        <v>0</v>
      </c>
      <c r="DR274" s="23">
        <f t="shared" ca="1" si="511"/>
        <v>0</v>
      </c>
      <c r="DS274" s="228">
        <f t="shared" ca="1" si="542"/>
        <v>0</v>
      </c>
      <c r="DT274" s="93">
        <f t="shared" ca="1" si="543"/>
        <v>0</v>
      </c>
      <c r="DU274" s="228">
        <f t="shared" ca="1" si="544"/>
        <v>0</v>
      </c>
      <c r="DZ274" s="23">
        <f t="shared" ca="1" si="443"/>
        <v>0</v>
      </c>
      <c r="EA274" s="23">
        <f t="shared" ca="1" si="444"/>
        <v>0</v>
      </c>
      <c r="EB274" s="23">
        <f t="shared" ca="1" si="451"/>
        <v>0</v>
      </c>
      <c r="EC274" s="23">
        <f t="shared" ca="1" si="452"/>
        <v>0</v>
      </c>
      <c r="ED274" s="23">
        <f t="shared" ca="1" si="473"/>
        <v>0</v>
      </c>
      <c r="EE274" s="23">
        <f t="shared" ca="1" si="474"/>
        <v>0</v>
      </c>
      <c r="EF274" s="23">
        <f t="shared" ca="1" si="502"/>
        <v>0</v>
      </c>
      <c r="EG274" s="23">
        <f t="shared" ca="1" si="503"/>
        <v>0</v>
      </c>
      <c r="EH274" s="23">
        <f t="shared" ca="1" si="483"/>
        <v>0</v>
      </c>
      <c r="EI274" s="23">
        <f t="shared" ca="1" si="484"/>
        <v>0</v>
      </c>
      <c r="EJ274" s="23">
        <f t="shared" ca="1" si="498"/>
        <v>0</v>
      </c>
      <c r="EK274" s="23">
        <f t="shared" ca="1" si="499"/>
        <v>0</v>
      </c>
      <c r="EL274" s="23">
        <f t="shared" ca="1" si="508"/>
        <v>0</v>
      </c>
      <c r="EM274" s="23">
        <f t="shared" ca="1" si="509"/>
        <v>0</v>
      </c>
      <c r="EN274" s="228">
        <f t="shared" ca="1" si="528"/>
        <v>0</v>
      </c>
      <c r="EO274" s="93">
        <f t="shared" ca="1" si="529"/>
        <v>0</v>
      </c>
      <c r="EP274" s="93">
        <f t="shared" ca="1" si="530"/>
        <v>0</v>
      </c>
    </row>
    <row r="275" spans="1:146" x14ac:dyDescent="0.2">
      <c r="A275" s="172">
        <f ca="1">VLOOKUP($D275,Curves!$A$2:$I$1700,9)</f>
        <v>6.3753199238141003E-2</v>
      </c>
      <c r="B275" s="86">
        <f t="shared" ca="1" si="513"/>
        <v>0.24803935732437521</v>
      </c>
      <c r="C275" s="86">
        <f t="shared" si="514"/>
        <v>30</v>
      </c>
      <c r="D275" s="139">
        <v>45017</v>
      </c>
      <c r="E275" s="173">
        <f ca="1">VLOOKUP($D275,Curves!$A$2:$H$1700,2)*$B275</f>
        <v>1.3557831271350349</v>
      </c>
      <c r="F275" s="172">
        <f ca="1">VLOOKUP($D275,Curves!$A$2:$H$1700,3)*$B275</f>
        <v>0</v>
      </c>
      <c r="G275" s="172">
        <f ca="1">VLOOKUP($D275,Curves!$A$2:$H$1700,7)*$B275</f>
        <v>0</v>
      </c>
      <c r="H275" s="172">
        <f ca="1">VLOOKUP($D275,Curves!$A$2:$H$1700,5)*$B275</f>
        <v>0</v>
      </c>
      <c r="I275" s="172">
        <f ca="1">VLOOKUP($D275,Curves!$A$2:$H$1700,4)*$B275</f>
        <v>0</v>
      </c>
      <c r="J275" s="174">
        <f ca="1">VLOOKUP($D275,Curves!$A$2:$H$1700,8)*$B275</f>
        <v>0</v>
      </c>
      <c r="K275" s="172">
        <f t="shared" ca="1" si="515"/>
        <v>12.168373453512762</v>
      </c>
      <c r="L275" s="140">
        <f ca="1">VLOOKUP($D275,Curves!$N$2:$T$2600,2)*$B275</f>
        <v>8.6229394337675096</v>
      </c>
      <c r="M275" s="141">
        <f ca="1">VLOOKUP($D275,Curves!$N$2:$T$2600,3)*$B275</f>
        <v>4.3114697168837548</v>
      </c>
      <c r="N275" s="181">
        <f t="shared" ca="1" si="516"/>
        <v>0</v>
      </c>
      <c r="O275" s="182">
        <f t="shared" ca="1" si="517"/>
        <v>0</v>
      </c>
      <c r="P275" s="173">
        <f t="shared" ca="1" si="512"/>
        <v>12.168373453512762</v>
      </c>
      <c r="Q275" s="140">
        <f ca="1">VLOOKUP($D275,Curves!$N$2:$T$2600,4)*$B275</f>
        <v>8.6229394337675096</v>
      </c>
      <c r="R275" s="141">
        <f ca="1">VLOOKUP($D275,Curves!$N$2:$T$2600,5)*$B275</f>
        <v>4.3114697168837548</v>
      </c>
      <c r="S275" s="181">
        <f t="shared" ca="1" si="518"/>
        <v>0</v>
      </c>
      <c r="T275" s="182">
        <f t="shared" ca="1" si="519"/>
        <v>0</v>
      </c>
      <c r="U275" s="151">
        <f t="shared" ca="1" si="520"/>
        <v>12.168373453512762</v>
      </c>
      <c r="V275" s="151">
        <f t="shared" ca="1" si="521"/>
        <v>12.168373453512762</v>
      </c>
      <c r="W275" s="151">
        <f t="shared" ca="1" si="522"/>
        <v>12.168373453512762</v>
      </c>
      <c r="X275" s="343">
        <f ca="1">VLOOKUP($D275,[2]CurveFetch!$D$8:$S$13000,16,0)*$B275</f>
        <v>8.6229394337675096</v>
      </c>
      <c r="Y275" s="141">
        <f ca="1">VLOOKUP($D275,Curves!$N$2:$T$2600,7)*$B275</f>
        <v>4.3114697168837548</v>
      </c>
      <c r="Z275" s="200">
        <f t="shared" ca="1" si="523"/>
        <v>0</v>
      </c>
      <c r="AA275" s="181">
        <f t="shared" ca="1" si="524"/>
        <v>0</v>
      </c>
      <c r="AB275" s="181">
        <f t="shared" ca="1" si="525"/>
        <v>0</v>
      </c>
      <c r="AC275" s="181">
        <f t="shared" ca="1" si="525"/>
        <v>0</v>
      </c>
      <c r="AD275" s="181">
        <f t="shared" ca="1" si="526"/>
        <v>0</v>
      </c>
      <c r="AE275" s="182">
        <f t="shared" ca="1" si="527"/>
        <v>0</v>
      </c>
      <c r="AF275" s="23">
        <f t="shared" ca="1" si="553"/>
        <v>0</v>
      </c>
      <c r="AG275" s="23">
        <f t="shared" ca="1" si="554"/>
        <v>0</v>
      </c>
      <c r="AH275" s="23">
        <f t="shared" ca="1" si="445"/>
        <v>0</v>
      </c>
      <c r="AI275" s="23">
        <f t="shared" ca="1" si="446"/>
        <v>0</v>
      </c>
      <c r="AJ275" s="23">
        <f t="shared" ca="1" si="457"/>
        <v>0</v>
      </c>
      <c r="AK275" s="23">
        <f t="shared" ca="1" si="458"/>
        <v>0</v>
      </c>
      <c r="AL275" s="23">
        <f t="shared" ca="1" si="467"/>
        <v>0</v>
      </c>
      <c r="AM275" s="23">
        <f t="shared" ca="1" si="468"/>
        <v>0</v>
      </c>
      <c r="AN275" s="23">
        <f t="shared" ca="1" si="475"/>
        <v>0</v>
      </c>
      <c r="AO275" s="23">
        <f t="shared" ca="1" si="476"/>
        <v>0</v>
      </c>
      <c r="AP275" s="23">
        <f t="shared" ca="1" si="469"/>
        <v>0</v>
      </c>
      <c r="AQ275" s="23">
        <f t="shared" ca="1" si="470"/>
        <v>0</v>
      </c>
      <c r="AR275" s="23">
        <f t="shared" ca="1" si="479"/>
        <v>0</v>
      </c>
      <c r="AS275" s="23">
        <f t="shared" ca="1" si="480"/>
        <v>0</v>
      </c>
      <c r="AT275" s="23">
        <f t="shared" ca="1" si="500"/>
        <v>0</v>
      </c>
      <c r="AU275" s="23">
        <f t="shared" ca="1" si="501"/>
        <v>0</v>
      </c>
      <c r="AV275" s="228">
        <f t="shared" ca="1" si="531"/>
        <v>0</v>
      </c>
      <c r="AW275" s="26">
        <f t="shared" ca="1" si="532"/>
        <v>0</v>
      </c>
      <c r="AX275" s="228">
        <f t="shared" ca="1" si="533"/>
        <v>0</v>
      </c>
      <c r="AY275" s="23">
        <f t="shared" ca="1" si="547"/>
        <v>0</v>
      </c>
      <c r="AZ275" s="23">
        <f t="shared" ca="1" si="548"/>
        <v>0</v>
      </c>
      <c r="BA275" s="23">
        <f t="shared" ca="1" si="555"/>
        <v>0</v>
      </c>
      <c r="BB275" s="23">
        <f t="shared" ca="1" si="556"/>
        <v>0</v>
      </c>
      <c r="BC275" s="23">
        <f t="shared" ca="1" si="549"/>
        <v>0</v>
      </c>
      <c r="BD275" s="23">
        <f t="shared" ca="1" si="550"/>
        <v>0</v>
      </c>
      <c r="BE275" s="23">
        <f t="shared" ca="1" si="557"/>
        <v>0</v>
      </c>
      <c r="BF275" s="23">
        <f t="shared" ca="1" si="558"/>
        <v>0</v>
      </c>
      <c r="BG275" s="23">
        <f t="shared" ca="1" si="437"/>
        <v>0</v>
      </c>
      <c r="BH275" s="23">
        <f t="shared" ca="1" si="438"/>
        <v>0</v>
      </c>
      <c r="BI275" s="23">
        <f t="shared" ca="1" si="453"/>
        <v>0</v>
      </c>
      <c r="BJ275" s="23">
        <f t="shared" ca="1" si="454"/>
        <v>0</v>
      </c>
      <c r="BK275" s="23">
        <f t="shared" ca="1" si="455"/>
        <v>0</v>
      </c>
      <c r="BL275" s="23">
        <f t="shared" ca="1" si="456"/>
        <v>0</v>
      </c>
      <c r="BM275" s="23">
        <f t="shared" ca="1" si="459"/>
        <v>0</v>
      </c>
      <c r="BN275" s="23">
        <f t="shared" ca="1" si="460"/>
        <v>0</v>
      </c>
      <c r="BO275" s="23">
        <f t="shared" ca="1" si="477"/>
        <v>0</v>
      </c>
      <c r="BP275" s="23">
        <f t="shared" ca="1" si="478"/>
        <v>0</v>
      </c>
      <c r="BQ275" s="23">
        <f t="shared" ca="1" si="488"/>
        <v>0</v>
      </c>
      <c r="BR275" s="23">
        <f t="shared" ca="1" si="489"/>
        <v>0</v>
      </c>
      <c r="BS275" s="23">
        <f t="shared" ca="1" si="504"/>
        <v>0</v>
      </c>
      <c r="BT275" s="23">
        <f t="shared" ca="1" si="505"/>
        <v>0</v>
      </c>
      <c r="BU275" s="23">
        <f t="shared" ca="1" si="506"/>
        <v>0</v>
      </c>
      <c r="BV275" s="23">
        <f t="shared" ca="1" si="507"/>
        <v>0</v>
      </c>
      <c r="BW275" s="389">
        <f t="shared" ca="1" si="534"/>
        <v>0</v>
      </c>
      <c r="BX275" s="224">
        <f t="shared" ca="1" si="535"/>
        <v>0</v>
      </c>
      <c r="BY275" s="93">
        <f t="shared" ca="1" si="536"/>
        <v>0</v>
      </c>
      <c r="BZ275" s="23">
        <f t="shared" ca="1" si="561"/>
        <v>0</v>
      </c>
      <c r="CA275" s="23">
        <f t="shared" ca="1" si="562"/>
        <v>0</v>
      </c>
      <c r="CB275" s="23">
        <f t="shared" ca="1" si="461"/>
        <v>0</v>
      </c>
      <c r="CC275" s="23">
        <f t="shared" ca="1" si="462"/>
        <v>0</v>
      </c>
      <c r="CD275" s="23">
        <f t="shared" ca="1" si="492"/>
        <v>0</v>
      </c>
      <c r="CE275" s="23">
        <f t="shared" ca="1" si="493"/>
        <v>0</v>
      </c>
      <c r="CF275" s="228">
        <f t="shared" ca="1" si="537"/>
        <v>0</v>
      </c>
      <c r="CG275" s="224">
        <f t="shared" ca="1" si="538"/>
        <v>0</v>
      </c>
      <c r="CH275" s="228">
        <f t="shared" ca="1" si="539"/>
        <v>0</v>
      </c>
      <c r="CI275" s="23">
        <f t="shared" ca="1" si="540"/>
        <v>0</v>
      </c>
      <c r="CJ275" s="23">
        <f t="shared" ca="1" si="541"/>
        <v>0</v>
      </c>
      <c r="CK275" s="23">
        <f t="shared" ca="1" si="545"/>
        <v>0</v>
      </c>
      <c r="CL275" s="23">
        <f t="shared" ca="1" si="546"/>
        <v>0</v>
      </c>
      <c r="CM275" s="23">
        <f t="shared" ca="1" si="551"/>
        <v>0</v>
      </c>
      <c r="CN275" s="23">
        <f t="shared" ca="1" si="552"/>
        <v>0</v>
      </c>
      <c r="CO275" s="23">
        <f t="shared" ca="1" si="559"/>
        <v>0</v>
      </c>
      <c r="CP275" s="23">
        <f t="shared" ca="1" si="560"/>
        <v>0</v>
      </c>
      <c r="CQ275" s="23">
        <f t="shared" ref="CQ275:CQ280" ca="1" si="563">$CQ$7*$J$2*$J$5*$AB275</f>
        <v>0</v>
      </c>
      <c r="CR275" s="23">
        <f t="shared" ref="CR275:CR280" ca="1" si="564">$CQ$7*$J$3*$J$5*$AC275</f>
        <v>0</v>
      </c>
      <c r="CS275" s="23">
        <f t="shared" ref="CS275:CS280" ca="1" si="565">$CS$7*$J$2*$J$5*$AB275</f>
        <v>0</v>
      </c>
      <c r="CT275" s="23">
        <f t="shared" ref="CT275:CT280" ca="1" si="566">$CS$7*$J$3*$J$5*$AC275</f>
        <v>0</v>
      </c>
      <c r="CU275" s="23">
        <f t="shared" ca="1" si="447"/>
        <v>0</v>
      </c>
      <c r="CV275" s="23">
        <f t="shared" ca="1" si="448"/>
        <v>0</v>
      </c>
      <c r="CW275" s="23">
        <f t="shared" ca="1" si="486"/>
        <v>0</v>
      </c>
      <c r="CX275" s="23">
        <f t="shared" ca="1" si="487"/>
        <v>0</v>
      </c>
      <c r="CY275" s="23">
        <f t="shared" ca="1" si="449"/>
        <v>0</v>
      </c>
      <c r="CZ275" s="23">
        <f t="shared" ca="1" si="450"/>
        <v>0</v>
      </c>
      <c r="DA275" s="23">
        <f t="shared" ca="1" si="463"/>
        <v>0</v>
      </c>
      <c r="DB275" s="23">
        <f t="shared" ca="1" si="464"/>
        <v>0</v>
      </c>
      <c r="DC275" s="23"/>
      <c r="DD275" s="23"/>
      <c r="DE275" s="66"/>
      <c r="DF275" s="66"/>
      <c r="DG275" s="66"/>
      <c r="DH275" s="66"/>
      <c r="DI275" s="23">
        <f t="shared" ca="1" si="481"/>
        <v>0</v>
      </c>
      <c r="DJ275" s="23">
        <f t="shared" ca="1" si="482"/>
        <v>0</v>
      </c>
      <c r="DK275" s="23">
        <f t="shared" ca="1" si="490"/>
        <v>0</v>
      </c>
      <c r="DL275" s="23">
        <f t="shared" ca="1" si="491"/>
        <v>0</v>
      </c>
      <c r="DM275" s="23">
        <f t="shared" ca="1" si="494"/>
        <v>0</v>
      </c>
      <c r="DN275" s="23">
        <f t="shared" ca="1" si="495"/>
        <v>0</v>
      </c>
      <c r="DO275" s="23">
        <f t="shared" ca="1" si="496"/>
        <v>0</v>
      </c>
      <c r="DP275" s="23">
        <f t="shared" ca="1" si="497"/>
        <v>0</v>
      </c>
      <c r="DQ275" s="23">
        <f t="shared" ca="1" si="510"/>
        <v>0</v>
      </c>
      <c r="DR275" s="23">
        <f t="shared" ca="1" si="511"/>
        <v>0</v>
      </c>
      <c r="DS275" s="228">
        <f t="shared" ca="1" si="542"/>
        <v>0</v>
      </c>
      <c r="DT275" s="93">
        <f t="shared" ca="1" si="543"/>
        <v>0</v>
      </c>
      <c r="DU275" s="228">
        <f t="shared" ca="1" si="544"/>
        <v>0</v>
      </c>
      <c r="DZ275" s="23">
        <f t="shared" ref="DZ275:DZ280" ca="1" si="567">$DZ$7*$J$2*$J$5*$AB275</f>
        <v>0</v>
      </c>
      <c r="EA275" s="23">
        <f t="shared" ref="EA275:EA280" ca="1" si="568">$DZ$7*$J$3*$J$5*$AC275</f>
        <v>0</v>
      </c>
      <c r="EB275" s="23">
        <f t="shared" ca="1" si="451"/>
        <v>0</v>
      </c>
      <c r="EC275" s="23">
        <f t="shared" ca="1" si="452"/>
        <v>0</v>
      </c>
      <c r="ED275" s="23">
        <f t="shared" ca="1" si="473"/>
        <v>0</v>
      </c>
      <c r="EE275" s="23">
        <f t="shared" ca="1" si="474"/>
        <v>0</v>
      </c>
      <c r="EF275" s="23">
        <f t="shared" ca="1" si="502"/>
        <v>0</v>
      </c>
      <c r="EG275" s="23">
        <f t="shared" ca="1" si="503"/>
        <v>0</v>
      </c>
      <c r="EH275" s="23">
        <f t="shared" ca="1" si="483"/>
        <v>0</v>
      </c>
      <c r="EI275" s="23">
        <f t="shared" ca="1" si="484"/>
        <v>0</v>
      </c>
      <c r="EJ275" s="23">
        <f t="shared" ca="1" si="498"/>
        <v>0</v>
      </c>
      <c r="EK275" s="23">
        <f t="shared" ca="1" si="499"/>
        <v>0</v>
      </c>
      <c r="EL275" s="23">
        <f t="shared" ca="1" si="508"/>
        <v>0</v>
      </c>
      <c r="EM275" s="23">
        <f t="shared" ca="1" si="509"/>
        <v>0</v>
      </c>
      <c r="EN275" s="228">
        <f t="shared" ca="1" si="528"/>
        <v>0</v>
      </c>
      <c r="EO275" s="93">
        <f t="shared" ca="1" si="529"/>
        <v>0</v>
      </c>
      <c r="EP275" s="93">
        <f t="shared" ca="1" si="530"/>
        <v>0</v>
      </c>
    </row>
    <row r="276" spans="1:146" x14ac:dyDescent="0.2">
      <c r="A276" s="172">
        <f ca="1">VLOOKUP($D276,Curves!$A$2:$I$1700,9)</f>
        <v>6.3750407670252002E-2</v>
      </c>
      <c r="B276" s="86">
        <f t="shared" ca="1" si="513"/>
        <v>0.24677897010362351</v>
      </c>
      <c r="C276" s="86">
        <f t="shared" si="514"/>
        <v>31</v>
      </c>
      <c r="D276" s="139">
        <v>45047</v>
      </c>
      <c r="E276" s="173">
        <f ca="1">VLOOKUP($D276,Curves!$A$2:$H$1700,2)*$B276</f>
        <v>1.3427243763338155</v>
      </c>
      <c r="F276" s="172">
        <f ca="1">VLOOKUP($D276,Curves!$A$2:$H$1700,3)*$B276</f>
        <v>0</v>
      </c>
      <c r="G276" s="172">
        <f ca="1">VLOOKUP($D276,Curves!$A$2:$H$1700,7)*$B276</f>
        <v>0</v>
      </c>
      <c r="H276" s="172">
        <f ca="1">VLOOKUP($D276,Curves!$A$2:$H$1700,5)*$B276</f>
        <v>0</v>
      </c>
      <c r="I276" s="172">
        <f ca="1">VLOOKUP($D276,Curves!$A$2:$H$1700,4)*$B276</f>
        <v>0</v>
      </c>
      <c r="J276" s="174">
        <f ca="1">VLOOKUP($D276,Curves!$A$2:$H$1700,8)*$B276</f>
        <v>0</v>
      </c>
      <c r="K276" s="172">
        <f t="shared" ca="1" si="515"/>
        <v>12.070432822503616</v>
      </c>
      <c r="L276" s="140">
        <f ca="1">VLOOKUP($D276,Curves!$N$2:$T$2600,2)*$B276</f>
        <v>9.8130176787885279</v>
      </c>
      <c r="M276" s="141">
        <f ca="1">VLOOKUP($D276,Curves!$N$2:$T$2600,3)*$B276</f>
        <v>4.906508839394264</v>
      </c>
      <c r="N276" s="181">
        <f t="shared" ca="1" si="516"/>
        <v>0</v>
      </c>
      <c r="O276" s="182">
        <f t="shared" ca="1" si="517"/>
        <v>0</v>
      </c>
      <c r="P276" s="173">
        <f t="shared" ca="1" si="512"/>
        <v>12.070432822503616</v>
      </c>
      <c r="Q276" s="140">
        <f ca="1">VLOOKUP($D276,Curves!$N$2:$T$2600,4)*$B276</f>
        <v>9.8130176787885279</v>
      </c>
      <c r="R276" s="141">
        <f ca="1">VLOOKUP($D276,Curves!$N$2:$T$2600,5)*$B276</f>
        <v>4.906508839394264</v>
      </c>
      <c r="S276" s="181">
        <f t="shared" ca="1" si="518"/>
        <v>0</v>
      </c>
      <c r="T276" s="182">
        <f t="shared" ca="1" si="519"/>
        <v>0</v>
      </c>
      <c r="U276" s="151">
        <f t="shared" ca="1" si="520"/>
        <v>12.070432822503616</v>
      </c>
      <c r="V276" s="151">
        <f t="shared" ca="1" si="521"/>
        <v>12.070432822503616</v>
      </c>
      <c r="W276" s="151">
        <f t="shared" ca="1" si="522"/>
        <v>12.070432822503616</v>
      </c>
      <c r="X276" s="343">
        <f ca="1">VLOOKUP($D276,[2]CurveFetch!$D$8:$S$13000,16,0)*$B276</f>
        <v>9.8130176787885279</v>
      </c>
      <c r="Y276" s="141">
        <f ca="1">VLOOKUP($D276,Curves!$N$2:$T$2600,7)*$B276</f>
        <v>4.906508839394264</v>
      </c>
      <c r="Z276" s="200">
        <f t="shared" ca="1" si="523"/>
        <v>0</v>
      </c>
      <c r="AA276" s="181">
        <f t="shared" ca="1" si="524"/>
        <v>0</v>
      </c>
      <c r="AB276" s="181">
        <f t="shared" ca="1" si="525"/>
        <v>0</v>
      </c>
      <c r="AC276" s="181">
        <f t="shared" ca="1" si="525"/>
        <v>0</v>
      </c>
      <c r="AD276" s="181">
        <f t="shared" ca="1" si="526"/>
        <v>0</v>
      </c>
      <c r="AE276" s="182">
        <f t="shared" ca="1" si="527"/>
        <v>0</v>
      </c>
      <c r="AF276" s="23">
        <f t="shared" ca="1" si="553"/>
        <v>0</v>
      </c>
      <c r="AG276" s="23">
        <f t="shared" ca="1" si="554"/>
        <v>0</v>
      </c>
      <c r="AH276" s="23">
        <f t="shared" ref="AH276:AH282" ca="1" si="569">$AH$7*$J$2*$J$5*$N276</f>
        <v>0</v>
      </c>
      <c r="AI276" s="23">
        <f t="shared" ref="AI276:AI282" ca="1" si="570">$AH$7*$J$2*$J$5*$O276</f>
        <v>0</v>
      </c>
      <c r="AJ276" s="23">
        <f t="shared" ca="1" si="457"/>
        <v>0</v>
      </c>
      <c r="AK276" s="23">
        <f t="shared" ca="1" si="458"/>
        <v>0</v>
      </c>
      <c r="AL276" s="23">
        <f t="shared" ca="1" si="467"/>
        <v>0</v>
      </c>
      <c r="AM276" s="23">
        <f t="shared" ca="1" si="468"/>
        <v>0</v>
      </c>
      <c r="AN276" s="23">
        <f t="shared" ca="1" si="475"/>
        <v>0</v>
      </c>
      <c r="AO276" s="23">
        <f t="shared" ca="1" si="476"/>
        <v>0</v>
      </c>
      <c r="AP276" s="23">
        <f t="shared" ca="1" si="469"/>
        <v>0</v>
      </c>
      <c r="AQ276" s="23">
        <f t="shared" ca="1" si="470"/>
        <v>0</v>
      </c>
      <c r="AR276" s="23">
        <f t="shared" ca="1" si="479"/>
        <v>0</v>
      </c>
      <c r="AS276" s="23">
        <f t="shared" ca="1" si="480"/>
        <v>0</v>
      </c>
      <c r="AT276" s="23">
        <f t="shared" ca="1" si="500"/>
        <v>0</v>
      </c>
      <c r="AU276" s="23">
        <f t="shared" ca="1" si="501"/>
        <v>0</v>
      </c>
      <c r="AV276" s="228">
        <f t="shared" ca="1" si="531"/>
        <v>0</v>
      </c>
      <c r="AW276" s="26">
        <f t="shared" ca="1" si="532"/>
        <v>0</v>
      </c>
      <c r="AX276" s="228">
        <f t="shared" ca="1" si="533"/>
        <v>0</v>
      </c>
      <c r="AY276" s="23">
        <f t="shared" ca="1" si="547"/>
        <v>0</v>
      </c>
      <c r="AZ276" s="23">
        <f t="shared" ca="1" si="548"/>
        <v>0</v>
      </c>
      <c r="BA276" s="23">
        <f t="shared" ca="1" si="555"/>
        <v>0</v>
      </c>
      <c r="BB276" s="23">
        <f t="shared" ca="1" si="556"/>
        <v>0</v>
      </c>
      <c r="BC276" s="23">
        <f t="shared" ca="1" si="549"/>
        <v>0</v>
      </c>
      <c r="BD276" s="23">
        <f t="shared" ca="1" si="550"/>
        <v>0</v>
      </c>
      <c r="BE276" s="23">
        <f t="shared" ca="1" si="557"/>
        <v>0</v>
      </c>
      <c r="BF276" s="23">
        <f t="shared" ca="1" si="558"/>
        <v>0</v>
      </c>
      <c r="BG276" s="23">
        <f t="shared" ca="1" si="437"/>
        <v>0</v>
      </c>
      <c r="BH276" s="23">
        <f t="shared" ca="1" si="438"/>
        <v>0</v>
      </c>
      <c r="BI276" s="23">
        <f t="shared" ca="1" si="453"/>
        <v>0</v>
      </c>
      <c r="BJ276" s="23">
        <f t="shared" ca="1" si="454"/>
        <v>0</v>
      </c>
      <c r="BK276" s="23">
        <f t="shared" ca="1" si="455"/>
        <v>0</v>
      </c>
      <c r="BL276" s="23">
        <f t="shared" ca="1" si="456"/>
        <v>0</v>
      </c>
      <c r="BM276" s="23">
        <f t="shared" ca="1" si="459"/>
        <v>0</v>
      </c>
      <c r="BN276" s="23">
        <f t="shared" ca="1" si="460"/>
        <v>0</v>
      </c>
      <c r="BO276" s="23">
        <f t="shared" ca="1" si="477"/>
        <v>0</v>
      </c>
      <c r="BP276" s="23">
        <f t="shared" ca="1" si="478"/>
        <v>0</v>
      </c>
      <c r="BQ276" s="23">
        <f t="shared" ca="1" si="488"/>
        <v>0</v>
      </c>
      <c r="BR276" s="23">
        <f t="shared" ca="1" si="489"/>
        <v>0</v>
      </c>
      <c r="BS276" s="23">
        <f t="shared" ca="1" si="504"/>
        <v>0</v>
      </c>
      <c r="BT276" s="23">
        <f t="shared" ca="1" si="505"/>
        <v>0</v>
      </c>
      <c r="BU276" s="23">
        <f t="shared" ca="1" si="506"/>
        <v>0</v>
      </c>
      <c r="BV276" s="23">
        <f t="shared" ca="1" si="507"/>
        <v>0</v>
      </c>
      <c r="BW276" s="389">
        <f t="shared" ca="1" si="534"/>
        <v>0</v>
      </c>
      <c r="BX276" s="224">
        <f t="shared" ca="1" si="535"/>
        <v>0</v>
      </c>
      <c r="BY276" s="93">
        <f t="shared" ca="1" si="536"/>
        <v>0</v>
      </c>
      <c r="BZ276" s="23">
        <f t="shared" ca="1" si="561"/>
        <v>0</v>
      </c>
      <c r="CA276" s="23">
        <f t="shared" ca="1" si="562"/>
        <v>0</v>
      </c>
      <c r="CB276" s="23">
        <f t="shared" ca="1" si="461"/>
        <v>0</v>
      </c>
      <c r="CC276" s="23">
        <f t="shared" ca="1" si="462"/>
        <v>0</v>
      </c>
      <c r="CD276" s="23">
        <f t="shared" ca="1" si="492"/>
        <v>0</v>
      </c>
      <c r="CE276" s="23">
        <f t="shared" ca="1" si="493"/>
        <v>0</v>
      </c>
      <c r="CF276" s="228">
        <f t="shared" ca="1" si="537"/>
        <v>0</v>
      </c>
      <c r="CG276" s="224">
        <f t="shared" ca="1" si="538"/>
        <v>0</v>
      </c>
      <c r="CH276" s="228">
        <f t="shared" ca="1" si="539"/>
        <v>0</v>
      </c>
      <c r="CI276" s="23">
        <f t="shared" ca="1" si="540"/>
        <v>0</v>
      </c>
      <c r="CJ276" s="23">
        <f t="shared" ca="1" si="541"/>
        <v>0</v>
      </c>
      <c r="CK276" s="23">
        <f t="shared" ca="1" si="545"/>
        <v>0</v>
      </c>
      <c r="CL276" s="23">
        <f t="shared" ca="1" si="546"/>
        <v>0</v>
      </c>
      <c r="CM276" s="23">
        <f t="shared" ca="1" si="551"/>
        <v>0</v>
      </c>
      <c r="CN276" s="23">
        <f t="shared" ca="1" si="552"/>
        <v>0</v>
      </c>
      <c r="CO276" s="23">
        <f t="shared" ca="1" si="559"/>
        <v>0</v>
      </c>
      <c r="CP276" s="23">
        <f t="shared" ca="1" si="560"/>
        <v>0</v>
      </c>
      <c r="CQ276" s="23">
        <f t="shared" ca="1" si="563"/>
        <v>0</v>
      </c>
      <c r="CR276" s="23">
        <f t="shared" ca="1" si="564"/>
        <v>0</v>
      </c>
      <c r="CS276" s="23">
        <f t="shared" ca="1" si="565"/>
        <v>0</v>
      </c>
      <c r="CT276" s="23">
        <f t="shared" ca="1" si="566"/>
        <v>0</v>
      </c>
      <c r="CU276" s="23">
        <f t="shared" ca="1" si="447"/>
        <v>0</v>
      </c>
      <c r="CV276" s="23">
        <f t="shared" ca="1" si="448"/>
        <v>0</v>
      </c>
      <c r="CW276" s="23">
        <f t="shared" ca="1" si="486"/>
        <v>0</v>
      </c>
      <c r="CX276" s="23">
        <f t="shared" ca="1" si="487"/>
        <v>0</v>
      </c>
      <c r="CY276" s="23">
        <f t="shared" ca="1" si="449"/>
        <v>0</v>
      </c>
      <c r="CZ276" s="23">
        <f t="shared" ca="1" si="450"/>
        <v>0</v>
      </c>
      <c r="DA276" s="23">
        <f t="shared" ca="1" si="463"/>
        <v>0</v>
      </c>
      <c r="DB276" s="23">
        <f t="shared" ca="1" si="464"/>
        <v>0</v>
      </c>
      <c r="DC276" s="23"/>
      <c r="DD276" s="23"/>
      <c r="DE276" s="66"/>
      <c r="DF276" s="66"/>
      <c r="DG276" s="66"/>
      <c r="DH276" s="66"/>
      <c r="DI276" s="23">
        <f t="shared" ca="1" si="481"/>
        <v>0</v>
      </c>
      <c r="DJ276" s="23">
        <f t="shared" ca="1" si="482"/>
        <v>0</v>
      </c>
      <c r="DK276" s="23">
        <f t="shared" ca="1" si="490"/>
        <v>0</v>
      </c>
      <c r="DL276" s="23">
        <f t="shared" ca="1" si="491"/>
        <v>0</v>
      </c>
      <c r="DM276" s="23">
        <f t="shared" ca="1" si="494"/>
        <v>0</v>
      </c>
      <c r="DN276" s="23">
        <f t="shared" ca="1" si="495"/>
        <v>0</v>
      </c>
      <c r="DO276" s="23">
        <f t="shared" ca="1" si="496"/>
        <v>0</v>
      </c>
      <c r="DP276" s="23">
        <f t="shared" ca="1" si="497"/>
        <v>0</v>
      </c>
      <c r="DQ276" s="23">
        <f t="shared" ca="1" si="510"/>
        <v>0</v>
      </c>
      <c r="DR276" s="23">
        <f t="shared" ca="1" si="511"/>
        <v>0</v>
      </c>
      <c r="DS276" s="228">
        <f t="shared" ca="1" si="542"/>
        <v>0</v>
      </c>
      <c r="DT276" s="93">
        <f t="shared" ca="1" si="543"/>
        <v>0</v>
      </c>
      <c r="DU276" s="228">
        <f t="shared" ca="1" si="544"/>
        <v>0</v>
      </c>
      <c r="DZ276" s="23">
        <f t="shared" ca="1" si="567"/>
        <v>0</v>
      </c>
      <c r="EA276" s="23">
        <f t="shared" ca="1" si="568"/>
        <v>0</v>
      </c>
      <c r="EB276" s="23">
        <f t="shared" ca="1" si="451"/>
        <v>0</v>
      </c>
      <c r="EC276" s="23">
        <f t="shared" ca="1" si="452"/>
        <v>0</v>
      </c>
      <c r="ED276" s="23">
        <f t="shared" ca="1" si="473"/>
        <v>0</v>
      </c>
      <c r="EE276" s="23">
        <f t="shared" ca="1" si="474"/>
        <v>0</v>
      </c>
      <c r="EF276" s="23">
        <f t="shared" ca="1" si="502"/>
        <v>0</v>
      </c>
      <c r="EG276" s="23">
        <f t="shared" ca="1" si="503"/>
        <v>0</v>
      </c>
      <c r="EH276" s="23">
        <f t="shared" ca="1" si="483"/>
        <v>0</v>
      </c>
      <c r="EI276" s="23">
        <f t="shared" ca="1" si="484"/>
        <v>0</v>
      </c>
      <c r="EJ276" s="23">
        <f t="shared" ca="1" si="498"/>
        <v>0</v>
      </c>
      <c r="EK276" s="23">
        <f t="shared" ca="1" si="499"/>
        <v>0</v>
      </c>
      <c r="EL276" s="23">
        <f t="shared" ca="1" si="508"/>
        <v>0</v>
      </c>
      <c r="EM276" s="23">
        <f t="shared" ca="1" si="509"/>
        <v>0</v>
      </c>
      <c r="EN276" s="228">
        <f t="shared" ca="1" si="528"/>
        <v>0</v>
      </c>
      <c r="EO276" s="93">
        <f t="shared" ca="1" si="529"/>
        <v>0</v>
      </c>
      <c r="EP276" s="93">
        <f t="shared" ca="1" si="530"/>
        <v>0</v>
      </c>
    </row>
    <row r="277" spans="1:146" x14ac:dyDescent="0.2">
      <c r="A277" s="172">
        <f ca="1">VLOOKUP($D277,Curves!$A$2:$I$1700,9)</f>
        <v>6.3750407670252002E-2</v>
      </c>
      <c r="B277" s="86">
        <f t="shared" ca="1" si="513"/>
        <v>0.24546805336874444</v>
      </c>
      <c r="C277" s="86">
        <f t="shared" si="514"/>
        <v>30</v>
      </c>
      <c r="D277" s="139">
        <v>45078</v>
      </c>
      <c r="E277" s="173">
        <f ca="1">VLOOKUP($D277,Curves!$A$2:$H$1700,2)*$B277</f>
        <v>1.3355916783793385</v>
      </c>
      <c r="F277" s="172">
        <f ca="1">VLOOKUP($D277,Curves!$A$2:$H$1700,3)*$B277</f>
        <v>0</v>
      </c>
      <c r="G277" s="172">
        <f ca="1">VLOOKUP($D277,Curves!$A$2:$H$1700,7)*$B277</f>
        <v>0</v>
      </c>
      <c r="H277" s="172">
        <f ca="1">VLOOKUP($D277,Curves!$A$2:$H$1700,5)*$B277</f>
        <v>0</v>
      </c>
      <c r="I277" s="172">
        <f ca="1">VLOOKUP($D277,Curves!$A$2:$H$1700,4)*$B277</f>
        <v>0</v>
      </c>
      <c r="J277" s="174">
        <f ca="1">VLOOKUP($D277,Curves!$A$2:$H$1700,8)*$B277</f>
        <v>0</v>
      </c>
      <c r="K277" s="172">
        <f t="shared" ca="1" si="515"/>
        <v>12.016937587845039</v>
      </c>
      <c r="L277" s="140">
        <f ca="1">VLOOKUP($D277,Curves!$N$2:$T$2600,2)*$B277</f>
        <v>9.7608898613761017</v>
      </c>
      <c r="M277" s="141">
        <f ca="1">VLOOKUP($D277,Curves!$N$2:$T$2600,3)*$B277</f>
        <v>4.8804449306880509</v>
      </c>
      <c r="N277" s="181">
        <f t="shared" ca="1" si="516"/>
        <v>0</v>
      </c>
      <c r="O277" s="182">
        <f t="shared" ca="1" si="517"/>
        <v>0</v>
      </c>
      <c r="P277" s="173">
        <f t="shared" ca="1" si="512"/>
        <v>12.016937587845039</v>
      </c>
      <c r="Q277" s="140">
        <f ca="1">VLOOKUP($D277,Curves!$N$2:$T$2600,4)*$B277</f>
        <v>9.7608898613761017</v>
      </c>
      <c r="R277" s="141">
        <f ca="1">VLOOKUP($D277,Curves!$N$2:$T$2600,5)*$B277</f>
        <v>4.8804449306880509</v>
      </c>
      <c r="S277" s="181">
        <f t="shared" ca="1" si="518"/>
        <v>0</v>
      </c>
      <c r="T277" s="182">
        <f t="shared" ca="1" si="519"/>
        <v>0</v>
      </c>
      <c r="U277" s="151">
        <f t="shared" ca="1" si="520"/>
        <v>12.016937587845039</v>
      </c>
      <c r="V277" s="151">
        <f t="shared" ca="1" si="521"/>
        <v>12.016937587845039</v>
      </c>
      <c r="W277" s="151">
        <f t="shared" ca="1" si="522"/>
        <v>12.016937587845039</v>
      </c>
      <c r="X277" s="343">
        <f ca="1">VLOOKUP($D277,[2]CurveFetch!$D$8:$S$13000,16,0)*$B277</f>
        <v>15.897591195594712</v>
      </c>
      <c r="Y277" s="141">
        <f ca="1">VLOOKUP($D277,Curves!$N$2:$T$2600,7)*$B277</f>
        <v>4.8804449306880509</v>
      </c>
      <c r="Z277" s="200">
        <f t="shared" ca="1" si="523"/>
        <v>1</v>
      </c>
      <c r="AA277" s="181">
        <f t="shared" ca="1" si="524"/>
        <v>0</v>
      </c>
      <c r="AB277" s="181">
        <f t="shared" ca="1" si="525"/>
        <v>1</v>
      </c>
      <c r="AC277" s="181">
        <f t="shared" ca="1" si="525"/>
        <v>1</v>
      </c>
      <c r="AD277" s="181">
        <f t="shared" ca="1" si="526"/>
        <v>1</v>
      </c>
      <c r="AE277" s="182">
        <f t="shared" ca="1" si="527"/>
        <v>0</v>
      </c>
      <c r="AF277" s="23">
        <f t="shared" ca="1" si="553"/>
        <v>0</v>
      </c>
      <c r="AG277" s="23">
        <f t="shared" ca="1" si="554"/>
        <v>0</v>
      </c>
      <c r="AH277" s="23">
        <f t="shared" ca="1" si="569"/>
        <v>0</v>
      </c>
      <c r="AI277" s="23">
        <f t="shared" ca="1" si="570"/>
        <v>0</v>
      </c>
      <c r="AJ277" s="23">
        <f t="shared" ca="1" si="457"/>
        <v>0</v>
      </c>
      <c r="AK277" s="23">
        <f t="shared" ca="1" si="458"/>
        <v>0</v>
      </c>
      <c r="AL277" s="23">
        <f t="shared" ca="1" si="467"/>
        <v>0</v>
      </c>
      <c r="AM277" s="23">
        <f t="shared" ca="1" si="468"/>
        <v>0</v>
      </c>
      <c r="AN277" s="23">
        <f t="shared" ca="1" si="475"/>
        <v>0</v>
      </c>
      <c r="AO277" s="23">
        <f t="shared" ca="1" si="476"/>
        <v>0</v>
      </c>
      <c r="AP277" s="23">
        <f t="shared" ca="1" si="469"/>
        <v>0</v>
      </c>
      <c r="AQ277" s="23">
        <f t="shared" ca="1" si="470"/>
        <v>0</v>
      </c>
      <c r="AR277" s="23">
        <f t="shared" ca="1" si="479"/>
        <v>0</v>
      </c>
      <c r="AS277" s="23">
        <f t="shared" ca="1" si="480"/>
        <v>0</v>
      </c>
      <c r="AT277" s="23">
        <f t="shared" ca="1" si="500"/>
        <v>0</v>
      </c>
      <c r="AU277" s="23">
        <f t="shared" ca="1" si="501"/>
        <v>0</v>
      </c>
      <c r="AV277" s="228">
        <f t="shared" ca="1" si="531"/>
        <v>0</v>
      </c>
      <c r="AW277" s="26">
        <f t="shared" ca="1" si="532"/>
        <v>0</v>
      </c>
      <c r="AX277" s="228">
        <f t="shared" ca="1" si="533"/>
        <v>0</v>
      </c>
      <c r="AY277" s="23">
        <f t="shared" ca="1" si="547"/>
        <v>0</v>
      </c>
      <c r="AZ277" s="23">
        <f t="shared" ca="1" si="548"/>
        <v>0</v>
      </c>
      <c r="BA277" s="23">
        <f t="shared" ca="1" si="555"/>
        <v>0</v>
      </c>
      <c r="BB277" s="23">
        <f t="shared" ca="1" si="556"/>
        <v>0</v>
      </c>
      <c r="BC277" s="23">
        <f t="shared" ca="1" si="549"/>
        <v>0</v>
      </c>
      <c r="BD277" s="23">
        <f t="shared" ca="1" si="550"/>
        <v>0</v>
      </c>
      <c r="BE277" s="23">
        <f t="shared" ca="1" si="557"/>
        <v>0</v>
      </c>
      <c r="BF277" s="23">
        <f t="shared" ca="1" si="558"/>
        <v>0</v>
      </c>
      <c r="BG277" s="23">
        <f t="shared" ca="1" si="437"/>
        <v>0</v>
      </c>
      <c r="BH277" s="23">
        <f t="shared" ca="1" si="438"/>
        <v>0</v>
      </c>
      <c r="BI277" s="23">
        <f t="shared" ca="1" si="453"/>
        <v>0</v>
      </c>
      <c r="BJ277" s="23">
        <f t="shared" ca="1" si="454"/>
        <v>0</v>
      </c>
      <c r="BK277" s="23">
        <f t="shared" ca="1" si="455"/>
        <v>0</v>
      </c>
      <c r="BL277" s="23">
        <f t="shared" ca="1" si="456"/>
        <v>0</v>
      </c>
      <c r="BM277" s="23">
        <f t="shared" ca="1" si="459"/>
        <v>0</v>
      </c>
      <c r="BN277" s="23">
        <f t="shared" ca="1" si="460"/>
        <v>0</v>
      </c>
      <c r="BO277" s="23">
        <f t="shared" ca="1" si="477"/>
        <v>0</v>
      </c>
      <c r="BP277" s="23">
        <f t="shared" ca="1" si="478"/>
        <v>0</v>
      </c>
      <c r="BQ277" s="23">
        <f t="shared" ca="1" si="488"/>
        <v>0</v>
      </c>
      <c r="BR277" s="23">
        <f t="shared" ca="1" si="489"/>
        <v>0</v>
      </c>
      <c r="BS277" s="23">
        <f t="shared" ca="1" si="504"/>
        <v>0</v>
      </c>
      <c r="BT277" s="23">
        <f t="shared" ca="1" si="505"/>
        <v>0</v>
      </c>
      <c r="BU277" s="23">
        <f t="shared" ca="1" si="506"/>
        <v>0</v>
      </c>
      <c r="BV277" s="23">
        <f t="shared" ca="1" si="507"/>
        <v>0</v>
      </c>
      <c r="BW277" s="389">
        <f t="shared" ca="1" si="534"/>
        <v>0</v>
      </c>
      <c r="BX277" s="224">
        <f t="shared" ca="1" si="535"/>
        <v>0</v>
      </c>
      <c r="BY277" s="93">
        <f t="shared" ca="1" si="536"/>
        <v>0</v>
      </c>
      <c r="BZ277" s="23">
        <f t="shared" ca="1" si="561"/>
        <v>0</v>
      </c>
      <c r="CA277" s="23">
        <f t="shared" ca="1" si="562"/>
        <v>0</v>
      </c>
      <c r="CB277" s="23">
        <f t="shared" ca="1" si="461"/>
        <v>0</v>
      </c>
      <c r="CC277" s="23">
        <f t="shared" ca="1" si="462"/>
        <v>0</v>
      </c>
      <c r="CD277" s="23">
        <f t="shared" ca="1" si="492"/>
        <v>0</v>
      </c>
      <c r="CE277" s="23">
        <f t="shared" ca="1" si="493"/>
        <v>0</v>
      </c>
      <c r="CF277" s="228">
        <f t="shared" ca="1" si="537"/>
        <v>0</v>
      </c>
      <c r="CG277" s="224">
        <f t="shared" ca="1" si="538"/>
        <v>0</v>
      </c>
      <c r="CH277" s="228">
        <f t="shared" ca="1" si="539"/>
        <v>0</v>
      </c>
      <c r="CI277" s="23">
        <f t="shared" ca="1" si="540"/>
        <v>65400</v>
      </c>
      <c r="CJ277" s="23">
        <f t="shared" ca="1" si="541"/>
        <v>32700</v>
      </c>
      <c r="CK277" s="23">
        <f t="shared" ca="1" si="545"/>
        <v>62400</v>
      </c>
      <c r="CL277" s="23">
        <f t="shared" ca="1" si="546"/>
        <v>31200</v>
      </c>
      <c r="CM277" s="23">
        <f t="shared" ca="1" si="551"/>
        <v>60000</v>
      </c>
      <c r="CN277" s="23">
        <f t="shared" ca="1" si="552"/>
        <v>30000</v>
      </c>
      <c r="CO277" s="23">
        <f t="shared" ca="1" si="559"/>
        <v>8400</v>
      </c>
      <c r="CP277" s="23">
        <f t="shared" ca="1" si="560"/>
        <v>4200</v>
      </c>
      <c r="CQ277" s="23">
        <f t="shared" ca="1" si="563"/>
        <v>27000</v>
      </c>
      <c r="CR277" s="23">
        <f t="shared" ca="1" si="564"/>
        <v>13500</v>
      </c>
      <c r="CS277" s="23">
        <f t="shared" ca="1" si="565"/>
        <v>15600</v>
      </c>
      <c r="CT277" s="23">
        <f t="shared" ca="1" si="566"/>
        <v>7800</v>
      </c>
      <c r="CU277" s="23">
        <f t="shared" ca="1" si="447"/>
        <v>42000</v>
      </c>
      <c r="CV277" s="23">
        <f t="shared" ca="1" si="448"/>
        <v>21000</v>
      </c>
      <c r="CW277" s="23">
        <f t="shared" ca="1" si="486"/>
        <v>63600</v>
      </c>
      <c r="CX277" s="23">
        <f t="shared" ca="1" si="487"/>
        <v>31800</v>
      </c>
      <c r="CY277" s="23">
        <f t="shared" ca="1" si="449"/>
        <v>72000</v>
      </c>
      <c r="CZ277" s="23">
        <f t="shared" ca="1" si="450"/>
        <v>36000</v>
      </c>
      <c r="DA277" s="23">
        <f t="shared" ca="1" si="463"/>
        <v>99000</v>
      </c>
      <c r="DB277" s="23">
        <f t="shared" ca="1" si="464"/>
        <v>49500</v>
      </c>
      <c r="DC277" s="23"/>
      <c r="DD277" s="23"/>
      <c r="DE277" s="66"/>
      <c r="DF277" s="66"/>
      <c r="DG277" s="66"/>
      <c r="DH277" s="66"/>
      <c r="DI277" s="23">
        <f t="shared" ca="1" si="481"/>
        <v>127200</v>
      </c>
      <c r="DJ277" s="23">
        <f t="shared" ca="1" si="482"/>
        <v>63600</v>
      </c>
      <c r="DK277" s="23">
        <f t="shared" ca="1" si="490"/>
        <v>63600</v>
      </c>
      <c r="DL277" s="23">
        <f t="shared" ca="1" si="491"/>
        <v>31800</v>
      </c>
      <c r="DM277" s="23">
        <f t="shared" ca="1" si="494"/>
        <v>150000</v>
      </c>
      <c r="DN277" s="23">
        <f t="shared" ca="1" si="495"/>
        <v>75000</v>
      </c>
      <c r="DO277" s="23">
        <f t="shared" ca="1" si="496"/>
        <v>66000</v>
      </c>
      <c r="DP277" s="23">
        <f t="shared" ca="1" si="497"/>
        <v>33000</v>
      </c>
      <c r="DQ277" s="23">
        <f t="shared" ca="1" si="510"/>
        <v>129600</v>
      </c>
      <c r="DR277" s="23">
        <f t="shared" ca="1" si="511"/>
        <v>64800</v>
      </c>
      <c r="DS277" s="228">
        <f t="shared" ca="1" si="542"/>
        <v>430200</v>
      </c>
      <c r="DT277" s="93">
        <f t="shared" ca="1" si="543"/>
        <v>910800</v>
      </c>
      <c r="DU277" s="228">
        <f t="shared" ca="1" si="544"/>
        <v>1577700</v>
      </c>
      <c r="DZ277" s="23">
        <f t="shared" ca="1" si="567"/>
        <v>60000</v>
      </c>
      <c r="EA277" s="23">
        <f t="shared" ca="1" si="568"/>
        <v>30000</v>
      </c>
      <c r="EB277" s="23">
        <f t="shared" ca="1" si="451"/>
        <v>26400</v>
      </c>
      <c r="EC277" s="23">
        <f t="shared" ca="1" si="452"/>
        <v>13200</v>
      </c>
      <c r="ED277" s="23">
        <f t="shared" ca="1" si="473"/>
        <v>120000</v>
      </c>
      <c r="EE277" s="23">
        <f t="shared" ca="1" si="474"/>
        <v>60000</v>
      </c>
      <c r="EF277" s="23">
        <f t="shared" ca="1" si="502"/>
        <v>168000</v>
      </c>
      <c r="EG277" s="23">
        <f t="shared" ca="1" si="503"/>
        <v>84000</v>
      </c>
      <c r="EH277" s="23">
        <f t="shared" ca="1" si="483"/>
        <v>60000</v>
      </c>
      <c r="EI277" s="23">
        <f t="shared" ca="1" si="484"/>
        <v>30000</v>
      </c>
      <c r="EJ277" s="23">
        <f t="shared" ca="1" si="498"/>
        <v>60000</v>
      </c>
      <c r="EK277" s="23">
        <f t="shared" ca="1" si="499"/>
        <v>30000</v>
      </c>
      <c r="EL277" s="23">
        <f t="shared" ca="1" si="508"/>
        <v>120000</v>
      </c>
      <c r="EM277" s="23">
        <f t="shared" ca="1" si="509"/>
        <v>60000</v>
      </c>
      <c r="EN277" s="228">
        <f t="shared" ca="1" si="528"/>
        <v>39600</v>
      </c>
      <c r="EO277" s="93">
        <f t="shared" ca="1" si="529"/>
        <v>489600</v>
      </c>
      <c r="EP277" s="93">
        <f t="shared" ca="1" si="530"/>
        <v>921600</v>
      </c>
    </row>
    <row r="278" spans="1:146" x14ac:dyDescent="0.2">
      <c r="A278" s="172">
        <f ca="1">VLOOKUP($D278,Curves!$A$2:$I$1700,9)</f>
        <v>6.3750407670252002E-2</v>
      </c>
      <c r="B278" s="86">
        <f t="shared" ca="1" si="513"/>
        <v>0.24420605505040338</v>
      </c>
      <c r="C278" s="86">
        <f t="shared" si="514"/>
        <v>31</v>
      </c>
      <c r="D278" s="139">
        <v>45108</v>
      </c>
      <c r="E278" s="173">
        <f ca="1">VLOOKUP($D278,Curves!$A$2:$H$1700,2)*$B278</f>
        <v>1.3287251455292448</v>
      </c>
      <c r="F278" s="172">
        <f ca="1">VLOOKUP($D278,Curves!$A$2:$H$1700,3)*$B278</f>
        <v>0</v>
      </c>
      <c r="G278" s="172">
        <f ca="1">VLOOKUP($D278,Curves!$A$2:$H$1700,7)*$B278</f>
        <v>0</v>
      </c>
      <c r="H278" s="172">
        <f ca="1">VLOOKUP($D278,Curves!$A$2:$H$1700,5)*$B278</f>
        <v>0</v>
      </c>
      <c r="I278" s="172">
        <f ca="1">VLOOKUP($D278,Curves!$A$2:$H$1700,4)*$B278</f>
        <v>0</v>
      </c>
      <c r="J278" s="174">
        <f ca="1">VLOOKUP($D278,Curves!$A$2:$H$1700,8)*$B278</f>
        <v>0</v>
      </c>
      <c r="K278" s="172">
        <f t="shared" ca="1" si="515"/>
        <v>11.965438591469336</v>
      </c>
      <c r="L278" s="140">
        <f ca="1">VLOOKUP($D278,Curves!$N$2:$T$2600,2)*$B278</f>
        <v>9.7107072554462608</v>
      </c>
      <c r="M278" s="141">
        <f ca="1">VLOOKUP($D278,Curves!$N$2:$T$2600,3)*$B278</f>
        <v>4.8553536277231304</v>
      </c>
      <c r="N278" s="181">
        <f t="shared" ca="1" si="516"/>
        <v>0</v>
      </c>
      <c r="O278" s="182">
        <f t="shared" ca="1" si="517"/>
        <v>0</v>
      </c>
      <c r="P278" s="173">
        <f t="shared" ca="1" si="512"/>
        <v>11.965438591469336</v>
      </c>
      <c r="Q278" s="140">
        <f ca="1">VLOOKUP($D278,Curves!$N$2:$T$2600,4)*$B278</f>
        <v>9.7107072554462608</v>
      </c>
      <c r="R278" s="141">
        <f ca="1">VLOOKUP($D278,Curves!$N$2:$T$2600,5)*$B278</f>
        <v>4.8553536277231304</v>
      </c>
      <c r="S278" s="181">
        <f t="shared" ca="1" si="518"/>
        <v>0</v>
      </c>
      <c r="T278" s="182">
        <f t="shared" ca="1" si="519"/>
        <v>0</v>
      </c>
      <c r="U278" s="151">
        <f t="shared" ca="1" si="520"/>
        <v>11.965438591469336</v>
      </c>
      <c r="V278" s="151">
        <f t="shared" ca="1" si="521"/>
        <v>11.965438591469336</v>
      </c>
      <c r="W278" s="151">
        <f t="shared" ca="1" si="522"/>
        <v>11.965438591469336</v>
      </c>
      <c r="X278" s="343">
        <f ca="1">VLOOKUP($D278,[2]CurveFetch!$D$8:$S$13000,16,0)*$B278</f>
        <v>15.187565293272668</v>
      </c>
      <c r="Y278" s="141">
        <f ca="1">VLOOKUP($D278,Curves!$N$2:$T$2600,7)*$B278</f>
        <v>4.8553536277231304</v>
      </c>
      <c r="Z278" s="200">
        <f t="shared" ca="1" si="523"/>
        <v>1</v>
      </c>
      <c r="AA278" s="181">
        <f t="shared" ca="1" si="524"/>
        <v>0</v>
      </c>
      <c r="AB278" s="181">
        <f t="shared" ca="1" si="525"/>
        <v>1</v>
      </c>
      <c r="AC278" s="181">
        <f t="shared" ca="1" si="525"/>
        <v>1</v>
      </c>
      <c r="AD278" s="181">
        <f t="shared" ca="1" si="526"/>
        <v>1</v>
      </c>
      <c r="AE278" s="182">
        <f t="shared" ca="1" si="527"/>
        <v>0</v>
      </c>
      <c r="AF278" s="23">
        <f t="shared" ca="1" si="553"/>
        <v>0</v>
      </c>
      <c r="AG278" s="23">
        <f t="shared" ca="1" si="554"/>
        <v>0</v>
      </c>
      <c r="AH278" s="23">
        <f t="shared" ca="1" si="569"/>
        <v>0</v>
      </c>
      <c r="AI278" s="23">
        <f t="shared" ca="1" si="570"/>
        <v>0</v>
      </c>
      <c r="AJ278" s="23">
        <f t="shared" ca="1" si="457"/>
        <v>0</v>
      </c>
      <c r="AK278" s="23">
        <f t="shared" ca="1" si="458"/>
        <v>0</v>
      </c>
      <c r="AL278" s="23">
        <f t="shared" ca="1" si="467"/>
        <v>0</v>
      </c>
      <c r="AM278" s="23">
        <f t="shared" ca="1" si="468"/>
        <v>0</v>
      </c>
      <c r="AN278" s="23">
        <f t="shared" ca="1" si="475"/>
        <v>0</v>
      </c>
      <c r="AO278" s="23">
        <f t="shared" ca="1" si="476"/>
        <v>0</v>
      </c>
      <c r="AP278" s="23">
        <f t="shared" ca="1" si="469"/>
        <v>0</v>
      </c>
      <c r="AQ278" s="23">
        <f t="shared" ca="1" si="470"/>
        <v>0</v>
      </c>
      <c r="AR278" s="23">
        <f t="shared" ca="1" si="479"/>
        <v>0</v>
      </c>
      <c r="AS278" s="23">
        <f t="shared" ca="1" si="480"/>
        <v>0</v>
      </c>
      <c r="AT278" s="23">
        <f t="shared" ca="1" si="500"/>
        <v>0</v>
      </c>
      <c r="AU278" s="23">
        <f t="shared" ca="1" si="501"/>
        <v>0</v>
      </c>
      <c r="AV278" s="228">
        <f t="shared" ca="1" si="531"/>
        <v>0</v>
      </c>
      <c r="AW278" s="26">
        <f t="shared" ca="1" si="532"/>
        <v>0</v>
      </c>
      <c r="AX278" s="228">
        <f t="shared" ca="1" si="533"/>
        <v>0</v>
      </c>
      <c r="AY278" s="23">
        <f t="shared" ca="1" si="547"/>
        <v>0</v>
      </c>
      <c r="AZ278" s="23">
        <f t="shared" ca="1" si="548"/>
        <v>0</v>
      </c>
      <c r="BA278" s="23">
        <f t="shared" ca="1" si="555"/>
        <v>0</v>
      </c>
      <c r="BB278" s="23">
        <f t="shared" ca="1" si="556"/>
        <v>0</v>
      </c>
      <c r="BC278" s="23">
        <f t="shared" ca="1" si="549"/>
        <v>0</v>
      </c>
      <c r="BD278" s="23">
        <f t="shared" ca="1" si="550"/>
        <v>0</v>
      </c>
      <c r="BE278" s="23">
        <f t="shared" ca="1" si="557"/>
        <v>0</v>
      </c>
      <c r="BF278" s="23">
        <f t="shared" ca="1" si="558"/>
        <v>0</v>
      </c>
      <c r="BG278" s="23">
        <f t="shared" ca="1" si="437"/>
        <v>0</v>
      </c>
      <c r="BH278" s="23">
        <f t="shared" ca="1" si="438"/>
        <v>0</v>
      </c>
      <c r="BI278" s="23">
        <f t="shared" ca="1" si="453"/>
        <v>0</v>
      </c>
      <c r="BJ278" s="23">
        <f t="shared" ca="1" si="454"/>
        <v>0</v>
      </c>
      <c r="BK278" s="66"/>
      <c r="BL278" s="66"/>
      <c r="BM278" s="23">
        <f t="shared" ca="1" si="459"/>
        <v>0</v>
      </c>
      <c r="BN278" s="23">
        <f t="shared" ca="1" si="460"/>
        <v>0</v>
      </c>
      <c r="BO278" s="23">
        <f t="shared" ca="1" si="477"/>
        <v>0</v>
      </c>
      <c r="BP278" s="23">
        <f t="shared" ca="1" si="478"/>
        <v>0</v>
      </c>
      <c r="BQ278" s="23">
        <f t="shared" ca="1" si="488"/>
        <v>0</v>
      </c>
      <c r="BR278" s="23">
        <f t="shared" ca="1" si="489"/>
        <v>0</v>
      </c>
      <c r="BS278" s="23">
        <f t="shared" ca="1" si="504"/>
        <v>0</v>
      </c>
      <c r="BT278" s="23">
        <f t="shared" ca="1" si="505"/>
        <v>0</v>
      </c>
      <c r="BU278" s="23">
        <f t="shared" ca="1" si="506"/>
        <v>0</v>
      </c>
      <c r="BV278" s="23">
        <f t="shared" ca="1" si="507"/>
        <v>0</v>
      </c>
      <c r="BW278" s="389">
        <f t="shared" ca="1" si="534"/>
        <v>0</v>
      </c>
      <c r="BX278" s="224">
        <f t="shared" ca="1" si="535"/>
        <v>0</v>
      </c>
      <c r="BY278" s="93">
        <f t="shared" ca="1" si="536"/>
        <v>0</v>
      </c>
      <c r="BZ278" s="23">
        <f t="shared" ca="1" si="561"/>
        <v>0</v>
      </c>
      <c r="CA278" s="23">
        <f t="shared" ca="1" si="562"/>
        <v>0</v>
      </c>
      <c r="CB278" s="23">
        <f t="shared" ca="1" si="461"/>
        <v>0</v>
      </c>
      <c r="CC278" s="23">
        <f t="shared" ca="1" si="462"/>
        <v>0</v>
      </c>
      <c r="CD278" s="23">
        <f t="shared" ca="1" si="492"/>
        <v>0</v>
      </c>
      <c r="CE278" s="23">
        <f t="shared" ca="1" si="493"/>
        <v>0</v>
      </c>
      <c r="CF278" s="228">
        <f t="shared" ca="1" si="537"/>
        <v>0</v>
      </c>
      <c r="CG278" s="224">
        <f t="shared" ca="1" si="538"/>
        <v>0</v>
      </c>
      <c r="CH278" s="228">
        <f t="shared" ca="1" si="539"/>
        <v>0</v>
      </c>
      <c r="CI278" s="23">
        <f t="shared" ca="1" si="540"/>
        <v>65400</v>
      </c>
      <c r="CJ278" s="23">
        <f t="shared" ca="1" si="541"/>
        <v>32700</v>
      </c>
      <c r="CK278" s="23">
        <f t="shared" ca="1" si="545"/>
        <v>62400</v>
      </c>
      <c r="CL278" s="23">
        <f t="shared" ca="1" si="546"/>
        <v>31200</v>
      </c>
      <c r="CM278" s="23">
        <f t="shared" ca="1" si="551"/>
        <v>60000</v>
      </c>
      <c r="CN278" s="23">
        <f t="shared" ca="1" si="552"/>
        <v>30000</v>
      </c>
      <c r="CO278" s="23">
        <f t="shared" ca="1" si="559"/>
        <v>8400</v>
      </c>
      <c r="CP278" s="23">
        <f t="shared" ca="1" si="560"/>
        <v>4200</v>
      </c>
      <c r="CQ278" s="23">
        <f t="shared" ca="1" si="563"/>
        <v>27000</v>
      </c>
      <c r="CR278" s="23">
        <f t="shared" ca="1" si="564"/>
        <v>13500</v>
      </c>
      <c r="CS278" s="23">
        <f t="shared" ca="1" si="565"/>
        <v>15600</v>
      </c>
      <c r="CT278" s="23">
        <f t="shared" ca="1" si="566"/>
        <v>7800</v>
      </c>
      <c r="CU278" s="23">
        <f t="shared" ca="1" si="447"/>
        <v>42000</v>
      </c>
      <c r="CV278" s="23">
        <f t="shared" ca="1" si="448"/>
        <v>21000</v>
      </c>
      <c r="CW278" s="23">
        <f t="shared" ca="1" si="486"/>
        <v>63600</v>
      </c>
      <c r="CX278" s="23">
        <f t="shared" ca="1" si="487"/>
        <v>31800</v>
      </c>
      <c r="CY278" s="23">
        <f t="shared" ca="1" si="449"/>
        <v>72000</v>
      </c>
      <c r="CZ278" s="23">
        <f t="shared" ca="1" si="450"/>
        <v>36000</v>
      </c>
      <c r="DA278" s="23">
        <f t="shared" ca="1" si="463"/>
        <v>99000</v>
      </c>
      <c r="DB278" s="23">
        <f t="shared" ca="1" si="464"/>
        <v>49500</v>
      </c>
      <c r="DC278" s="23"/>
      <c r="DD278" s="23"/>
      <c r="DE278" s="66"/>
      <c r="DF278" s="66"/>
      <c r="DG278" s="66"/>
      <c r="DH278" s="66"/>
      <c r="DI278" s="23">
        <f t="shared" ca="1" si="481"/>
        <v>127200</v>
      </c>
      <c r="DJ278" s="23">
        <f t="shared" ca="1" si="482"/>
        <v>63600</v>
      </c>
      <c r="DK278" s="23">
        <f t="shared" ca="1" si="490"/>
        <v>63600</v>
      </c>
      <c r="DL278" s="23">
        <f t="shared" ca="1" si="491"/>
        <v>31800</v>
      </c>
      <c r="DM278" s="23">
        <f t="shared" ca="1" si="494"/>
        <v>150000</v>
      </c>
      <c r="DN278" s="23">
        <f t="shared" ca="1" si="495"/>
        <v>75000</v>
      </c>
      <c r="DO278" s="23">
        <f t="shared" ca="1" si="496"/>
        <v>66000</v>
      </c>
      <c r="DP278" s="23">
        <f t="shared" ca="1" si="497"/>
        <v>33000</v>
      </c>
      <c r="DQ278" s="23">
        <f t="shared" ca="1" si="510"/>
        <v>129600</v>
      </c>
      <c r="DR278" s="23">
        <f t="shared" ca="1" si="511"/>
        <v>64800</v>
      </c>
      <c r="DS278" s="228">
        <f t="shared" ca="1" si="542"/>
        <v>430200</v>
      </c>
      <c r="DT278" s="93">
        <f t="shared" ca="1" si="543"/>
        <v>910800</v>
      </c>
      <c r="DU278" s="228">
        <f t="shared" ca="1" si="544"/>
        <v>1577700</v>
      </c>
      <c r="DZ278" s="23">
        <f t="shared" ca="1" si="567"/>
        <v>60000</v>
      </c>
      <c r="EA278" s="23">
        <f t="shared" ca="1" si="568"/>
        <v>30000</v>
      </c>
      <c r="EB278" s="23">
        <f t="shared" ca="1" si="451"/>
        <v>26400</v>
      </c>
      <c r="EC278" s="23">
        <f t="shared" ca="1" si="452"/>
        <v>13200</v>
      </c>
      <c r="ED278" s="23">
        <f t="shared" ca="1" si="473"/>
        <v>120000</v>
      </c>
      <c r="EE278" s="23">
        <f t="shared" ca="1" si="474"/>
        <v>60000</v>
      </c>
      <c r="EF278" s="23">
        <f t="shared" ca="1" si="502"/>
        <v>168000</v>
      </c>
      <c r="EG278" s="23">
        <f t="shared" ca="1" si="503"/>
        <v>84000</v>
      </c>
      <c r="EH278" s="23">
        <f t="shared" ca="1" si="483"/>
        <v>60000</v>
      </c>
      <c r="EI278" s="23">
        <f t="shared" ca="1" si="484"/>
        <v>30000</v>
      </c>
      <c r="EJ278" s="23">
        <f t="shared" ca="1" si="498"/>
        <v>60000</v>
      </c>
      <c r="EK278" s="23">
        <f t="shared" ca="1" si="499"/>
        <v>30000</v>
      </c>
      <c r="EL278" s="23">
        <f t="shared" ca="1" si="508"/>
        <v>120000</v>
      </c>
      <c r="EM278" s="23">
        <f t="shared" ca="1" si="509"/>
        <v>60000</v>
      </c>
      <c r="EN278" s="228">
        <f t="shared" ca="1" si="528"/>
        <v>39600</v>
      </c>
      <c r="EO278" s="93">
        <f t="shared" ca="1" si="529"/>
        <v>489600</v>
      </c>
      <c r="EP278" s="93">
        <f t="shared" ca="1" si="530"/>
        <v>921600</v>
      </c>
    </row>
    <row r="279" spans="1:146" x14ac:dyDescent="0.2">
      <c r="A279" s="172">
        <f ca="1">VLOOKUP($D279,Curves!$A$2:$I$1700,9)</f>
        <v>6.3750407670252002E-2</v>
      </c>
      <c r="B279" s="86">
        <f t="shared" ca="1" si="513"/>
        <v>0.24290880592017985</v>
      </c>
      <c r="C279" s="86">
        <f t="shared" si="514"/>
        <v>31</v>
      </c>
      <c r="D279" s="139">
        <v>45139</v>
      </c>
      <c r="E279" s="173">
        <f ca="1">VLOOKUP($D279,Curves!$A$2:$H$1700,2)*$B279</f>
        <v>1.3216668130116986</v>
      </c>
      <c r="F279" s="172">
        <f ca="1">VLOOKUP($D279,Curves!$A$2:$H$1700,3)*$B279</f>
        <v>0</v>
      </c>
      <c r="G279" s="172">
        <f ca="1">VLOOKUP($D279,Curves!$A$2:$H$1700,7)*$B279</f>
        <v>0</v>
      </c>
      <c r="H279" s="172">
        <f ca="1">VLOOKUP($D279,Curves!$A$2:$H$1700,5)*$B279</f>
        <v>0</v>
      </c>
      <c r="I279" s="172">
        <f ca="1">VLOOKUP($D279,Curves!$A$2:$H$1700,4)*$B279</f>
        <v>0</v>
      </c>
      <c r="J279" s="174">
        <f ca="1">VLOOKUP($D279,Curves!$A$2:$H$1700,8)*$B279</f>
        <v>0</v>
      </c>
      <c r="K279" s="172">
        <f t="shared" ca="1" si="515"/>
        <v>11.912501097587739</v>
      </c>
      <c r="L279" s="140">
        <f ca="1">VLOOKUP($D279,Curves!$N$2:$T$2600,2)*$B279</f>
        <v>9.6591229221324006</v>
      </c>
      <c r="M279" s="141">
        <f ca="1">VLOOKUP($D279,Curves!$N$2:$T$2600,3)*$B279</f>
        <v>4.8295614610662003</v>
      </c>
      <c r="N279" s="181">
        <f t="shared" ca="1" si="516"/>
        <v>0</v>
      </c>
      <c r="O279" s="182">
        <f t="shared" ca="1" si="517"/>
        <v>0</v>
      </c>
      <c r="P279" s="173">
        <f t="shared" ca="1" si="512"/>
        <v>11.912501097587739</v>
      </c>
      <c r="Q279" s="140">
        <f ca="1">VLOOKUP($D279,Curves!$N$2:$T$2600,4)*$B279</f>
        <v>9.6591229221324006</v>
      </c>
      <c r="R279" s="141">
        <f ca="1">VLOOKUP($D279,Curves!$N$2:$T$2600,5)*$B279</f>
        <v>4.8295614610662003</v>
      </c>
      <c r="S279" s="181">
        <f t="shared" ca="1" si="518"/>
        <v>0</v>
      </c>
      <c r="T279" s="182">
        <f t="shared" ca="1" si="519"/>
        <v>0</v>
      </c>
      <c r="U279" s="151">
        <f t="shared" ca="1" si="520"/>
        <v>11.912501097587739</v>
      </c>
      <c r="V279" s="151">
        <f t="shared" ca="1" si="521"/>
        <v>11.912501097587739</v>
      </c>
      <c r="W279" s="151">
        <f t="shared" ca="1" si="522"/>
        <v>11.912501097587739</v>
      </c>
      <c r="X279" s="343">
        <f ca="1">VLOOKUP($D279,[2]CurveFetch!$D$8:$S$13000,16,0)*$B279</f>
        <v>17.535975353467254</v>
      </c>
      <c r="Y279" s="141">
        <f ca="1">VLOOKUP($D279,Curves!$N$2:$T$2600,7)*$B279</f>
        <v>4.8295614610662003</v>
      </c>
      <c r="Z279" s="200">
        <f t="shared" ca="1" si="523"/>
        <v>1</v>
      </c>
      <c r="AA279" s="181">
        <f t="shared" ca="1" si="524"/>
        <v>0</v>
      </c>
      <c r="AB279" s="181">
        <f t="shared" ca="1" si="525"/>
        <v>1</v>
      </c>
      <c r="AC279" s="181">
        <f t="shared" ca="1" si="525"/>
        <v>1</v>
      </c>
      <c r="AD279" s="181">
        <f t="shared" ca="1" si="526"/>
        <v>1</v>
      </c>
      <c r="AE279" s="182">
        <f t="shared" ca="1" si="527"/>
        <v>0</v>
      </c>
      <c r="AF279" s="23">
        <f t="shared" ca="1" si="553"/>
        <v>0</v>
      </c>
      <c r="AG279" s="23">
        <f t="shared" ca="1" si="554"/>
        <v>0</v>
      </c>
      <c r="AH279" s="23">
        <f t="shared" ca="1" si="569"/>
        <v>0</v>
      </c>
      <c r="AI279" s="23">
        <f t="shared" ca="1" si="570"/>
        <v>0</v>
      </c>
      <c r="AJ279" s="23">
        <f t="shared" ca="1" si="457"/>
        <v>0</v>
      </c>
      <c r="AK279" s="23">
        <f t="shared" ca="1" si="458"/>
        <v>0</v>
      </c>
      <c r="AL279" s="23">
        <f t="shared" ca="1" si="467"/>
        <v>0</v>
      </c>
      <c r="AM279" s="23">
        <f t="shared" ca="1" si="468"/>
        <v>0</v>
      </c>
      <c r="AN279" s="23">
        <f t="shared" ca="1" si="475"/>
        <v>0</v>
      </c>
      <c r="AO279" s="23">
        <f t="shared" ca="1" si="476"/>
        <v>0</v>
      </c>
      <c r="AP279" s="23">
        <f t="shared" ca="1" si="469"/>
        <v>0</v>
      </c>
      <c r="AQ279" s="23">
        <f t="shared" ca="1" si="470"/>
        <v>0</v>
      </c>
      <c r="AR279" s="23">
        <f t="shared" ca="1" si="479"/>
        <v>0</v>
      </c>
      <c r="AS279" s="23">
        <f t="shared" ca="1" si="480"/>
        <v>0</v>
      </c>
      <c r="AT279" s="23">
        <f t="shared" ca="1" si="500"/>
        <v>0</v>
      </c>
      <c r="AU279" s="23">
        <f t="shared" ca="1" si="501"/>
        <v>0</v>
      </c>
      <c r="AV279" s="228">
        <f t="shared" ca="1" si="531"/>
        <v>0</v>
      </c>
      <c r="AW279" s="26">
        <f t="shared" ca="1" si="532"/>
        <v>0</v>
      </c>
      <c r="AX279" s="228">
        <f t="shared" ca="1" si="533"/>
        <v>0</v>
      </c>
      <c r="AY279" s="23">
        <f t="shared" ca="1" si="547"/>
        <v>0</v>
      </c>
      <c r="AZ279" s="23">
        <f t="shared" ca="1" si="548"/>
        <v>0</v>
      </c>
      <c r="BA279" s="66"/>
      <c r="BB279" s="66"/>
      <c r="BC279" s="66"/>
      <c r="BD279" s="66"/>
      <c r="BE279" s="66"/>
      <c r="BF279" s="66"/>
      <c r="BG279" s="66"/>
      <c r="BH279" s="66"/>
      <c r="BI279" s="23">
        <f t="shared" ca="1" si="453"/>
        <v>0</v>
      </c>
      <c r="BJ279" s="23">
        <f t="shared" ca="1" si="454"/>
        <v>0</v>
      </c>
      <c r="BK279" s="66"/>
      <c r="BL279" s="66"/>
      <c r="BM279" s="23">
        <f t="shared" ca="1" si="459"/>
        <v>0</v>
      </c>
      <c r="BN279" s="23">
        <f t="shared" ca="1" si="460"/>
        <v>0</v>
      </c>
      <c r="BO279" s="23">
        <f t="shared" ca="1" si="477"/>
        <v>0</v>
      </c>
      <c r="BP279" s="23">
        <f t="shared" ca="1" si="478"/>
        <v>0</v>
      </c>
      <c r="BQ279" s="23">
        <f t="shared" ca="1" si="488"/>
        <v>0</v>
      </c>
      <c r="BR279" s="23">
        <f t="shared" ca="1" si="489"/>
        <v>0</v>
      </c>
      <c r="BS279" s="23">
        <f t="shared" ca="1" si="504"/>
        <v>0</v>
      </c>
      <c r="BT279" s="23">
        <f t="shared" ca="1" si="505"/>
        <v>0</v>
      </c>
      <c r="BU279" s="23">
        <f t="shared" ca="1" si="506"/>
        <v>0</v>
      </c>
      <c r="BV279" s="23">
        <f t="shared" ca="1" si="507"/>
        <v>0</v>
      </c>
      <c r="BW279" s="389">
        <f t="shared" ca="1" si="534"/>
        <v>0</v>
      </c>
      <c r="BX279" s="224">
        <f t="shared" ca="1" si="535"/>
        <v>0</v>
      </c>
      <c r="BY279" s="93">
        <f t="shared" ca="1" si="536"/>
        <v>0</v>
      </c>
      <c r="BZ279" s="23">
        <f t="shared" ca="1" si="561"/>
        <v>0</v>
      </c>
      <c r="CA279" s="23">
        <f t="shared" ca="1" si="562"/>
        <v>0</v>
      </c>
      <c r="CB279" s="23">
        <f t="shared" ca="1" si="461"/>
        <v>0</v>
      </c>
      <c r="CC279" s="23">
        <f t="shared" ca="1" si="462"/>
        <v>0</v>
      </c>
      <c r="CD279" s="23">
        <f t="shared" ca="1" si="492"/>
        <v>0</v>
      </c>
      <c r="CE279" s="23">
        <f t="shared" ca="1" si="493"/>
        <v>0</v>
      </c>
      <c r="CF279" s="228">
        <f t="shared" ca="1" si="537"/>
        <v>0</v>
      </c>
      <c r="CG279" s="224">
        <f t="shared" ca="1" si="538"/>
        <v>0</v>
      </c>
      <c r="CH279" s="228">
        <f t="shared" ca="1" si="539"/>
        <v>0</v>
      </c>
      <c r="CI279" s="23">
        <f t="shared" ca="1" si="540"/>
        <v>65400</v>
      </c>
      <c r="CJ279" s="23">
        <f t="shared" ca="1" si="541"/>
        <v>32700</v>
      </c>
      <c r="CK279" s="23">
        <f t="shared" ca="1" si="545"/>
        <v>62400</v>
      </c>
      <c r="CL279" s="23">
        <f t="shared" ca="1" si="546"/>
        <v>31200</v>
      </c>
      <c r="CM279" s="23">
        <f t="shared" ca="1" si="551"/>
        <v>60000</v>
      </c>
      <c r="CN279" s="23">
        <f t="shared" ca="1" si="552"/>
        <v>30000</v>
      </c>
      <c r="CO279" s="23">
        <f t="shared" ca="1" si="559"/>
        <v>8400</v>
      </c>
      <c r="CP279" s="23">
        <f t="shared" ca="1" si="560"/>
        <v>4200</v>
      </c>
      <c r="CQ279" s="23">
        <f t="shared" ca="1" si="563"/>
        <v>27000</v>
      </c>
      <c r="CR279" s="23">
        <f t="shared" ca="1" si="564"/>
        <v>13500</v>
      </c>
      <c r="CS279" s="23">
        <f t="shared" ca="1" si="565"/>
        <v>15600</v>
      </c>
      <c r="CT279" s="23">
        <f t="shared" ca="1" si="566"/>
        <v>7800</v>
      </c>
      <c r="CU279" s="23">
        <f t="shared" ca="1" si="447"/>
        <v>42000</v>
      </c>
      <c r="CV279" s="23">
        <f t="shared" ca="1" si="448"/>
        <v>21000</v>
      </c>
      <c r="CW279" s="23">
        <f t="shared" ca="1" si="486"/>
        <v>63600</v>
      </c>
      <c r="CX279" s="23">
        <f t="shared" ca="1" si="487"/>
        <v>31800</v>
      </c>
      <c r="CY279" s="66"/>
      <c r="CZ279" s="66"/>
      <c r="DA279" s="66"/>
      <c r="DB279" s="66"/>
      <c r="DC279" s="66"/>
      <c r="DD279" s="66"/>
      <c r="DE279" s="66"/>
      <c r="DF279" s="66"/>
      <c r="DG279" s="66"/>
      <c r="DH279" s="66"/>
      <c r="DI279" s="23">
        <f t="shared" ca="1" si="481"/>
        <v>127200</v>
      </c>
      <c r="DJ279" s="23">
        <f t="shared" ca="1" si="482"/>
        <v>63600</v>
      </c>
      <c r="DK279" s="23">
        <f t="shared" ca="1" si="490"/>
        <v>63600</v>
      </c>
      <c r="DL279" s="23">
        <f t="shared" ca="1" si="491"/>
        <v>31800</v>
      </c>
      <c r="DM279" s="23">
        <f t="shared" ca="1" si="494"/>
        <v>150000</v>
      </c>
      <c r="DN279" s="23">
        <f t="shared" ca="1" si="495"/>
        <v>75000</v>
      </c>
      <c r="DO279" s="23">
        <f t="shared" ca="1" si="496"/>
        <v>66000</v>
      </c>
      <c r="DP279" s="23">
        <f t="shared" ca="1" si="497"/>
        <v>33000</v>
      </c>
      <c r="DQ279" s="23">
        <f t="shared" ca="1" si="510"/>
        <v>129600</v>
      </c>
      <c r="DR279" s="23">
        <f t="shared" ca="1" si="511"/>
        <v>64800</v>
      </c>
      <c r="DS279" s="228">
        <f t="shared" ca="1" si="542"/>
        <v>430200</v>
      </c>
      <c r="DT279" s="93">
        <f t="shared" ca="1" si="543"/>
        <v>802800</v>
      </c>
      <c r="DU279" s="228">
        <f t="shared" ca="1" si="544"/>
        <v>1321200</v>
      </c>
      <c r="DZ279" s="23">
        <f t="shared" ca="1" si="567"/>
        <v>60000</v>
      </c>
      <c r="EA279" s="23">
        <f t="shared" ca="1" si="568"/>
        <v>30000</v>
      </c>
      <c r="EB279" s="23">
        <f t="shared" ca="1" si="451"/>
        <v>26400</v>
      </c>
      <c r="EC279" s="23">
        <f t="shared" ca="1" si="452"/>
        <v>13200</v>
      </c>
      <c r="ED279" s="23">
        <f t="shared" ca="1" si="473"/>
        <v>120000</v>
      </c>
      <c r="EE279" s="23">
        <f t="shared" ca="1" si="474"/>
        <v>60000</v>
      </c>
      <c r="EF279" s="23">
        <f t="shared" ca="1" si="502"/>
        <v>168000</v>
      </c>
      <c r="EG279" s="23">
        <f t="shared" ca="1" si="503"/>
        <v>84000</v>
      </c>
      <c r="EH279" s="23">
        <f t="shared" ca="1" si="483"/>
        <v>60000</v>
      </c>
      <c r="EI279" s="23">
        <f t="shared" ca="1" si="484"/>
        <v>30000</v>
      </c>
      <c r="EJ279" s="23">
        <f t="shared" ca="1" si="498"/>
        <v>60000</v>
      </c>
      <c r="EK279" s="23">
        <f t="shared" ca="1" si="499"/>
        <v>30000</v>
      </c>
      <c r="EL279" s="23">
        <f t="shared" ca="1" si="508"/>
        <v>120000</v>
      </c>
      <c r="EM279" s="23">
        <f t="shared" ca="1" si="509"/>
        <v>60000</v>
      </c>
      <c r="EN279" s="228">
        <f t="shared" ca="1" si="528"/>
        <v>39600</v>
      </c>
      <c r="EO279" s="93">
        <f t="shared" ca="1" si="529"/>
        <v>489600</v>
      </c>
      <c r="EP279" s="93">
        <f t="shared" ca="1" si="530"/>
        <v>921600</v>
      </c>
    </row>
    <row r="280" spans="1:146" ht="10.8" thickBot="1" x14ac:dyDescent="0.25">
      <c r="A280" s="172">
        <f ca="1">VLOOKUP($D280,Curves!$A$2:$I$1700,9)</f>
        <v>6.3750407670252002E-2</v>
      </c>
      <c r="B280" s="86">
        <f t="shared" ca="1" si="513"/>
        <v>0.24161844791845657</v>
      </c>
      <c r="C280" s="86">
        <f t="shared" si="514"/>
        <v>30</v>
      </c>
      <c r="D280" s="139">
        <v>45170</v>
      </c>
      <c r="E280" s="173">
        <f ca="1">VLOOKUP($D280,Curves!$A$2:$H$1700,2)*$B280</f>
        <v>1.3146459751243222</v>
      </c>
      <c r="F280" s="172">
        <f ca="1">VLOOKUP($D280,Curves!$A$2:$H$1700,3)*$B280</f>
        <v>0</v>
      </c>
      <c r="G280" s="172">
        <f ca="1">VLOOKUP($D280,Curves!$A$2:$H$1700,7)*$B280</f>
        <v>0</v>
      </c>
      <c r="H280" s="172">
        <f ca="1">VLOOKUP($D280,Curves!$A$2:$H$1700,5)*$B280</f>
        <v>0</v>
      </c>
      <c r="I280" s="172">
        <f ca="1">VLOOKUP($D280,Curves!$A$2:$H$1700,4)*$B280</f>
        <v>0</v>
      </c>
      <c r="J280" s="174">
        <f ca="1">VLOOKUP($D280,Curves!$A$2:$H$1700,8)*$B280</f>
        <v>0</v>
      </c>
      <c r="K280" s="172">
        <f t="shared" ca="1" si="515"/>
        <v>11.859844813432417</v>
      </c>
      <c r="L280" s="140">
        <f ca="1">VLOOKUP($D280,Curves!$N$2:$T$2600,2)*$B280</f>
        <v>9.6078126104086756</v>
      </c>
      <c r="M280" s="141">
        <f ca="1">VLOOKUP($D280,Curves!$N$2:$T$2600,3)*$B280</f>
        <v>4.8039063052043378</v>
      </c>
      <c r="N280" s="181">
        <f t="shared" ca="1" si="516"/>
        <v>0</v>
      </c>
      <c r="O280" s="182">
        <f t="shared" ca="1" si="517"/>
        <v>0</v>
      </c>
      <c r="P280" s="173">
        <f t="shared" ca="1" si="512"/>
        <v>11.859844813432417</v>
      </c>
      <c r="Q280" s="140">
        <f ca="1">VLOOKUP($D280,Curves!$N$2:$T$2600,4)*$B280</f>
        <v>9.6078126104086756</v>
      </c>
      <c r="R280" s="141">
        <f ca="1">VLOOKUP($D280,Curves!$N$2:$T$2600,5)*$B280</f>
        <v>4.8039063052043378</v>
      </c>
      <c r="S280" s="181">
        <f t="shared" ca="1" si="518"/>
        <v>0</v>
      </c>
      <c r="T280" s="182">
        <f t="shared" ca="1" si="519"/>
        <v>0</v>
      </c>
      <c r="U280" s="151">
        <f t="shared" ca="1" si="520"/>
        <v>11.859844813432417</v>
      </c>
      <c r="V280" s="151">
        <f t="shared" ca="1" si="521"/>
        <v>11.859844813432417</v>
      </c>
      <c r="W280" s="151">
        <f t="shared" ca="1" si="522"/>
        <v>11.859844813432417</v>
      </c>
      <c r="X280" s="343">
        <f ca="1">VLOOKUP($D280,[2]CurveFetch!$D$8:$S$13000,16,0)*$B280</f>
        <v>12.610453386380918</v>
      </c>
      <c r="Y280" s="141">
        <f ca="1">VLOOKUP($D280,Curves!$N$2:$T$2600,7)*$B280</f>
        <v>4.8039063052043378</v>
      </c>
      <c r="Z280" s="200">
        <f t="shared" ca="1" si="523"/>
        <v>1</v>
      </c>
      <c r="AA280" s="181">
        <f t="shared" ca="1" si="524"/>
        <v>0</v>
      </c>
      <c r="AB280" s="181">
        <f t="shared" ca="1" si="525"/>
        <v>1</v>
      </c>
      <c r="AC280" s="181">
        <f t="shared" ca="1" si="525"/>
        <v>1</v>
      </c>
      <c r="AD280" s="181">
        <f t="shared" ca="1" si="526"/>
        <v>1</v>
      </c>
      <c r="AE280" s="182">
        <f t="shared" ca="1" si="527"/>
        <v>0</v>
      </c>
      <c r="AF280" s="23">
        <f t="shared" ca="1" si="553"/>
        <v>0</v>
      </c>
      <c r="AG280" s="23">
        <f t="shared" ca="1" si="554"/>
        <v>0</v>
      </c>
      <c r="AH280" s="23">
        <f t="shared" ca="1" si="569"/>
        <v>0</v>
      </c>
      <c r="AI280" s="23">
        <f t="shared" ca="1" si="570"/>
        <v>0</v>
      </c>
      <c r="AJ280" s="23">
        <f t="shared" ca="1" si="457"/>
        <v>0</v>
      </c>
      <c r="AK280" s="23">
        <f t="shared" ca="1" si="458"/>
        <v>0</v>
      </c>
      <c r="AL280" s="66"/>
      <c r="AM280" s="66"/>
      <c r="AN280" s="66"/>
      <c r="AO280" s="66"/>
      <c r="AP280" s="66"/>
      <c r="AQ280" s="66"/>
      <c r="AR280" s="23">
        <f t="shared" ca="1" si="479"/>
        <v>0</v>
      </c>
      <c r="AS280" s="23">
        <f t="shared" ca="1" si="480"/>
        <v>0</v>
      </c>
      <c r="AT280" s="23">
        <f t="shared" ca="1" si="500"/>
        <v>0</v>
      </c>
      <c r="AU280" s="23">
        <f t="shared" ca="1" si="501"/>
        <v>0</v>
      </c>
      <c r="AV280" s="229">
        <f t="shared" ca="1" si="531"/>
        <v>0</v>
      </c>
      <c r="AW280" s="26">
        <f t="shared" ca="1" si="532"/>
        <v>0</v>
      </c>
      <c r="AX280" s="228">
        <f t="shared" ca="1" si="533"/>
        <v>0</v>
      </c>
      <c r="AY280" s="23">
        <f t="shared" ca="1" si="547"/>
        <v>0</v>
      </c>
      <c r="AZ280" s="23">
        <f t="shared" ca="1" si="548"/>
        <v>0</v>
      </c>
      <c r="BA280" s="66"/>
      <c r="BB280" s="66"/>
      <c r="BC280" s="66"/>
      <c r="BD280" s="66"/>
      <c r="BE280" s="66"/>
      <c r="BF280" s="66"/>
      <c r="BG280" s="66"/>
      <c r="BH280" s="66"/>
      <c r="BI280" s="66"/>
      <c r="BJ280" s="66"/>
      <c r="BK280" s="66"/>
      <c r="BL280" s="66"/>
      <c r="BM280" s="66"/>
      <c r="BN280" s="66"/>
      <c r="BO280" s="23">
        <f t="shared" ca="1" si="477"/>
        <v>0</v>
      </c>
      <c r="BP280" s="23">
        <f t="shared" ca="1" si="478"/>
        <v>0</v>
      </c>
      <c r="BQ280" s="23">
        <f t="shared" ca="1" si="488"/>
        <v>0</v>
      </c>
      <c r="BR280" s="23">
        <f t="shared" ca="1" si="489"/>
        <v>0</v>
      </c>
      <c r="BS280" s="23">
        <f t="shared" ca="1" si="504"/>
        <v>0</v>
      </c>
      <c r="BT280" s="23">
        <f t="shared" ca="1" si="505"/>
        <v>0</v>
      </c>
      <c r="BU280" s="23">
        <f t="shared" ca="1" si="506"/>
        <v>0</v>
      </c>
      <c r="BV280" s="23">
        <f t="shared" ca="1" si="507"/>
        <v>0</v>
      </c>
      <c r="BW280" s="389">
        <f t="shared" ca="1" si="534"/>
        <v>0</v>
      </c>
      <c r="BX280" s="224">
        <f t="shared" ca="1" si="535"/>
        <v>0</v>
      </c>
      <c r="BY280" s="93">
        <f t="shared" ca="1" si="536"/>
        <v>0</v>
      </c>
      <c r="BZ280" s="23">
        <f t="shared" ca="1" si="561"/>
        <v>0</v>
      </c>
      <c r="CA280" s="23">
        <f t="shared" ca="1" si="562"/>
        <v>0</v>
      </c>
      <c r="CB280" s="23">
        <f t="shared" ca="1" si="461"/>
        <v>0</v>
      </c>
      <c r="CC280" s="23">
        <f t="shared" ca="1" si="462"/>
        <v>0</v>
      </c>
      <c r="CD280" s="23">
        <f t="shared" ca="1" si="492"/>
        <v>0</v>
      </c>
      <c r="CE280" s="23">
        <f t="shared" ca="1" si="493"/>
        <v>0</v>
      </c>
      <c r="CF280" s="229">
        <f t="shared" ca="1" si="537"/>
        <v>0</v>
      </c>
      <c r="CG280" s="382">
        <f t="shared" ca="1" si="538"/>
        <v>0</v>
      </c>
      <c r="CH280" s="229">
        <f t="shared" ca="1" si="539"/>
        <v>0</v>
      </c>
      <c r="CI280" s="23">
        <f t="shared" ca="1" si="540"/>
        <v>65400</v>
      </c>
      <c r="CJ280" s="23">
        <f t="shared" ca="1" si="541"/>
        <v>32700</v>
      </c>
      <c r="CK280" s="23">
        <f t="shared" ca="1" si="545"/>
        <v>62400</v>
      </c>
      <c r="CL280" s="23">
        <f t="shared" ca="1" si="546"/>
        <v>31200</v>
      </c>
      <c r="CM280" s="23">
        <f t="shared" ca="1" si="551"/>
        <v>60000</v>
      </c>
      <c r="CN280" s="23">
        <f t="shared" ca="1" si="552"/>
        <v>30000</v>
      </c>
      <c r="CO280" s="23">
        <f t="shared" ca="1" si="559"/>
        <v>8400</v>
      </c>
      <c r="CP280" s="23">
        <f t="shared" ca="1" si="560"/>
        <v>4200</v>
      </c>
      <c r="CQ280" s="23">
        <f t="shared" ca="1" si="563"/>
        <v>27000</v>
      </c>
      <c r="CR280" s="23">
        <f t="shared" ca="1" si="564"/>
        <v>13500</v>
      </c>
      <c r="CS280" s="23">
        <f t="shared" ca="1" si="565"/>
        <v>15600</v>
      </c>
      <c r="CT280" s="23">
        <f t="shared" ca="1" si="566"/>
        <v>7800</v>
      </c>
      <c r="CU280" s="23">
        <f t="shared" ca="1" si="447"/>
        <v>42000</v>
      </c>
      <c r="CV280" s="23">
        <f t="shared" ca="1" si="448"/>
        <v>21000</v>
      </c>
      <c r="CW280" s="23">
        <f t="shared" ca="1" si="486"/>
        <v>63600</v>
      </c>
      <c r="CX280" s="23">
        <f t="shared" ca="1" si="487"/>
        <v>31800</v>
      </c>
      <c r="CY280" s="66"/>
      <c r="CZ280" s="66"/>
      <c r="DA280" s="66"/>
      <c r="DB280" s="66"/>
      <c r="DC280" s="66"/>
      <c r="DD280" s="66"/>
      <c r="DE280" s="66"/>
      <c r="DF280" s="66"/>
      <c r="DG280" s="66"/>
      <c r="DH280" s="66"/>
      <c r="DI280" s="23">
        <f t="shared" ca="1" si="481"/>
        <v>127200</v>
      </c>
      <c r="DJ280" s="23">
        <f t="shared" ca="1" si="482"/>
        <v>63600</v>
      </c>
      <c r="DK280" s="66"/>
      <c r="DL280" s="66"/>
      <c r="DM280" s="66"/>
      <c r="DN280" s="66"/>
      <c r="DO280" s="66"/>
      <c r="DP280" s="66"/>
      <c r="DQ280" s="66"/>
      <c r="DR280" s="66"/>
      <c r="DS280" s="228">
        <f t="shared" ca="1" si="542"/>
        <v>430200</v>
      </c>
      <c r="DT280" s="93">
        <f t="shared" ca="1" si="543"/>
        <v>707400</v>
      </c>
      <c r="DU280" s="228">
        <f t="shared" ca="1" si="544"/>
        <v>707400</v>
      </c>
      <c r="DZ280" s="23">
        <f t="shared" ca="1" si="567"/>
        <v>60000</v>
      </c>
      <c r="EA280" s="23">
        <f t="shared" ca="1" si="568"/>
        <v>30000</v>
      </c>
      <c r="EB280" s="23">
        <f t="shared" ca="1" si="451"/>
        <v>26400</v>
      </c>
      <c r="EC280" s="23">
        <f t="shared" ca="1" si="452"/>
        <v>13200</v>
      </c>
      <c r="ED280" s="23">
        <f t="shared" ca="1" si="473"/>
        <v>120000</v>
      </c>
      <c r="EE280" s="23">
        <f t="shared" ca="1" si="474"/>
        <v>60000</v>
      </c>
      <c r="EF280" s="23">
        <f t="shared" ca="1" si="502"/>
        <v>168000</v>
      </c>
      <c r="EG280" s="23">
        <f t="shared" ca="1" si="503"/>
        <v>84000</v>
      </c>
      <c r="EH280" s="23">
        <f t="shared" ca="1" si="483"/>
        <v>60000</v>
      </c>
      <c r="EI280" s="23">
        <f t="shared" ca="1" si="484"/>
        <v>30000</v>
      </c>
      <c r="EJ280" s="23">
        <f t="shared" ca="1" si="498"/>
        <v>60000</v>
      </c>
      <c r="EK280" s="23">
        <f t="shared" ca="1" si="499"/>
        <v>30000</v>
      </c>
      <c r="EL280" s="23">
        <f t="shared" ca="1" si="508"/>
        <v>120000</v>
      </c>
      <c r="EM280" s="23">
        <f t="shared" ca="1" si="509"/>
        <v>60000</v>
      </c>
      <c r="EN280" s="228">
        <f t="shared" ca="1" si="528"/>
        <v>39600</v>
      </c>
      <c r="EO280" s="93">
        <f t="shared" ca="1" si="529"/>
        <v>489600</v>
      </c>
      <c r="EP280" s="93">
        <f t="shared" ca="1" si="530"/>
        <v>921600</v>
      </c>
    </row>
    <row r="281" spans="1:146" ht="10.8" thickBot="1" x14ac:dyDescent="0.25">
      <c r="A281" s="172">
        <f ca="1">VLOOKUP($D281,Curves!$A$2:$I$1700,9)</f>
        <v>6.3750407670252002E-2</v>
      </c>
      <c r="B281" s="86">
        <f t="shared" ca="1" si="513"/>
        <v>0.24037624115970085</v>
      </c>
      <c r="C281" s="86">
        <f t="shared" si="514"/>
        <v>31</v>
      </c>
      <c r="D281" s="139">
        <v>45200</v>
      </c>
      <c r="E281" s="173">
        <f ca="1">VLOOKUP($D281,Curves!$A$2:$H$1700,2)*$B281</f>
        <v>1.3078871281499322</v>
      </c>
      <c r="F281" s="172">
        <f ca="1">VLOOKUP($D281,Curves!$A$2:$H$1700,3)*$B281</f>
        <v>0</v>
      </c>
      <c r="G281" s="172">
        <f ca="1">VLOOKUP($D281,Curves!$A$2:$H$1700,7)*$B281</f>
        <v>0</v>
      </c>
      <c r="H281" s="172">
        <f ca="1">VLOOKUP($D281,Curves!$A$2:$H$1700,5)*$B281</f>
        <v>0</v>
      </c>
      <c r="I281" s="172">
        <f ca="1">VLOOKUP($D281,Curves!$A$2:$H$1700,4)*$B281</f>
        <v>0</v>
      </c>
      <c r="J281" s="174">
        <f ca="1">VLOOKUP($D281,Curves!$A$2:$H$1700,8)*$B281</f>
        <v>0</v>
      </c>
      <c r="K281" s="172">
        <f t="shared" ca="1" si="515"/>
        <v>11.809153461124492</v>
      </c>
      <c r="L281" s="140">
        <f ca="1">VLOOKUP($D281,Curves!$N$2:$T$2600,2)*$B281</f>
        <v>9.5584170039708098</v>
      </c>
      <c r="M281" s="141">
        <f ca="1">VLOOKUP($D281,Curves!$N$2:$T$2600,3)*$B281</f>
        <v>4.7792085019854049</v>
      </c>
      <c r="N281" s="181">
        <f t="shared" ca="1" si="516"/>
        <v>0</v>
      </c>
      <c r="O281" s="182">
        <f t="shared" ca="1" si="517"/>
        <v>0</v>
      </c>
      <c r="P281" s="173">
        <f t="shared" ca="1" si="512"/>
        <v>11.809153461124492</v>
      </c>
      <c r="Q281" s="140">
        <f ca="1">VLOOKUP($D281,Curves!$N$2:$T$2600,4)*$B281</f>
        <v>9.5584170039708098</v>
      </c>
      <c r="R281" s="141">
        <f ca="1">VLOOKUP($D281,Curves!$N$2:$T$2600,5)*$B281</f>
        <v>4.7792085019854049</v>
      </c>
      <c r="S281" s="181">
        <f t="shared" ca="1" si="518"/>
        <v>0</v>
      </c>
      <c r="T281" s="182">
        <f t="shared" ca="1" si="519"/>
        <v>0</v>
      </c>
      <c r="U281" s="151">
        <f t="shared" ca="1" si="520"/>
        <v>11.809153461124492</v>
      </c>
      <c r="V281" s="151">
        <f t="shared" ca="1" si="521"/>
        <v>11.809153461124492</v>
      </c>
      <c r="W281" s="151">
        <f t="shared" ca="1" si="522"/>
        <v>11.809153461124492</v>
      </c>
      <c r="X281" s="343">
        <f ca="1">VLOOKUP($D281,[2]CurveFetch!$D$8:$S$13000,16,0)*$B281</f>
        <v>16.70345654669822</v>
      </c>
      <c r="Y281" s="141">
        <f ca="1">VLOOKUP($D281,Curves!$N$2:$T$2600,7)*$B281</f>
        <v>4.7792085019854049</v>
      </c>
      <c r="Z281" s="200">
        <f t="shared" ca="1" si="523"/>
        <v>1</v>
      </c>
      <c r="AA281" s="181">
        <f t="shared" ca="1" si="524"/>
        <v>0</v>
      </c>
      <c r="AB281" s="181">
        <f t="shared" ca="1" si="525"/>
        <v>1</v>
      </c>
      <c r="AC281" s="181">
        <f t="shared" ca="1" si="525"/>
        <v>1</v>
      </c>
      <c r="AD281" s="181">
        <f t="shared" ca="1" si="526"/>
        <v>1</v>
      </c>
      <c r="AE281" s="182">
        <f t="shared" ca="1" si="527"/>
        <v>0</v>
      </c>
      <c r="AF281" s="23">
        <f t="shared" ca="1" si="553"/>
        <v>0</v>
      </c>
      <c r="AG281" s="23">
        <f t="shared" ca="1" si="554"/>
        <v>0</v>
      </c>
      <c r="AH281" s="23">
        <f t="shared" ca="1" si="569"/>
        <v>0</v>
      </c>
      <c r="AI281" s="23">
        <f t="shared" ca="1" si="570"/>
        <v>0</v>
      </c>
      <c r="AJ281" s="23">
        <f t="shared" ca="1" si="457"/>
        <v>0</v>
      </c>
      <c r="AK281" s="23">
        <f t="shared" ca="1" si="458"/>
        <v>0</v>
      </c>
      <c r="AL281" s="66"/>
      <c r="AM281" s="66"/>
      <c r="AN281" s="66"/>
      <c r="AO281" s="66"/>
      <c r="AP281" s="66"/>
      <c r="AQ281" s="66"/>
      <c r="AR281" s="23">
        <f t="shared" ca="1" si="479"/>
        <v>0</v>
      </c>
      <c r="AS281" s="23">
        <f t="shared" ca="1" si="480"/>
        <v>0</v>
      </c>
      <c r="AT281" s="23">
        <f t="shared" ca="1" si="500"/>
        <v>0</v>
      </c>
      <c r="AU281" s="23">
        <f t="shared" ca="1" si="501"/>
        <v>0</v>
      </c>
      <c r="AV281" s="26"/>
      <c r="AW281" s="26"/>
      <c r="AX281" s="224"/>
      <c r="AY281" s="23">
        <f t="shared" ca="1" si="547"/>
        <v>0</v>
      </c>
      <c r="AZ281" s="23">
        <f t="shared" ca="1" si="548"/>
        <v>0</v>
      </c>
      <c r="BA281" s="66"/>
      <c r="BB281" s="66"/>
      <c r="BC281" s="66"/>
      <c r="BD281" s="66"/>
      <c r="BE281" s="66"/>
      <c r="BF281" s="66"/>
      <c r="BG281" s="66"/>
      <c r="BH281" s="66"/>
      <c r="BI281" s="66"/>
      <c r="BJ281" s="66"/>
      <c r="BK281" s="66"/>
      <c r="BL281" s="66"/>
      <c r="BM281" s="66"/>
      <c r="BN281" s="66"/>
      <c r="BO281" s="66"/>
      <c r="BP281" s="66"/>
      <c r="BQ281" s="66"/>
      <c r="BR281" s="66"/>
      <c r="BS281" s="66"/>
      <c r="BT281" s="66"/>
      <c r="BU281" s="66"/>
      <c r="BV281" s="66"/>
      <c r="BW281" s="224"/>
      <c r="BX281" s="224"/>
      <c r="BY281" s="224"/>
      <c r="BZ281" s="66"/>
      <c r="CA281" s="66"/>
      <c r="CB281" s="66"/>
      <c r="CC281" s="66"/>
      <c r="CD281" s="66"/>
      <c r="CE281" s="66"/>
      <c r="CF281" s="224"/>
      <c r="CG281" s="224"/>
      <c r="CH281" s="6"/>
      <c r="CI281" s="23">
        <f t="shared" ca="1" si="540"/>
        <v>65400</v>
      </c>
      <c r="CJ281" s="23">
        <f t="shared" ca="1" si="541"/>
        <v>32700</v>
      </c>
      <c r="CK281" s="23">
        <f t="shared" ca="1" si="545"/>
        <v>62400</v>
      </c>
      <c r="CL281" s="23">
        <f t="shared" ca="1" si="546"/>
        <v>31200</v>
      </c>
      <c r="CM281" s="66"/>
      <c r="CN281" s="66"/>
      <c r="CO281" s="66"/>
      <c r="CP281" s="66"/>
      <c r="CQ281" s="66"/>
      <c r="CR281" s="66"/>
      <c r="CS281" s="66"/>
      <c r="CT281" s="66"/>
      <c r="CU281" s="66"/>
      <c r="CV281" s="66"/>
      <c r="CW281" s="23">
        <f t="shared" ca="1" si="486"/>
        <v>63600</v>
      </c>
      <c r="CX281" s="23">
        <f t="shared" ca="1" si="487"/>
        <v>31800</v>
      </c>
      <c r="CY281" s="66"/>
      <c r="CZ281" s="66"/>
      <c r="DA281" s="66"/>
      <c r="DB281" s="66"/>
      <c r="DC281" s="66"/>
      <c r="DD281" s="66"/>
      <c r="DE281" s="66"/>
      <c r="DF281" s="66"/>
      <c r="DG281" s="66"/>
      <c r="DH281" s="66"/>
      <c r="DI281" s="66"/>
      <c r="DJ281" s="66"/>
      <c r="DK281" s="66"/>
      <c r="DL281" s="66"/>
      <c r="DM281" s="66"/>
      <c r="DN281" s="66"/>
      <c r="DO281" s="66"/>
      <c r="DP281" s="66"/>
      <c r="DQ281" s="66"/>
      <c r="DR281" s="66"/>
      <c r="DS281" s="228">
        <f t="shared" ca="1" si="542"/>
        <v>287100</v>
      </c>
      <c r="DT281" s="93">
        <f t="shared" ca="1" si="543"/>
        <v>287100</v>
      </c>
      <c r="DU281" s="228">
        <f t="shared" ca="1" si="544"/>
        <v>287100</v>
      </c>
      <c r="EB281" s="66"/>
      <c r="EC281" s="66"/>
      <c r="ED281" s="66"/>
      <c r="EE281" s="66"/>
      <c r="EF281" s="23">
        <f t="shared" ca="1" si="502"/>
        <v>168000</v>
      </c>
      <c r="EG281" s="23">
        <f t="shared" ca="1" si="503"/>
        <v>84000</v>
      </c>
      <c r="EH281" s="23">
        <f t="shared" ca="1" si="483"/>
        <v>60000</v>
      </c>
      <c r="EI281" s="23">
        <f t="shared" ca="1" si="484"/>
        <v>30000</v>
      </c>
      <c r="EJ281" s="23">
        <f t="shared" ca="1" si="498"/>
        <v>60000</v>
      </c>
      <c r="EK281" s="23">
        <f t="shared" ca="1" si="499"/>
        <v>30000</v>
      </c>
      <c r="EL281" s="23">
        <f t="shared" ca="1" si="508"/>
        <v>120000</v>
      </c>
      <c r="EM281" s="23">
        <f t="shared" ca="1" si="509"/>
        <v>60000</v>
      </c>
      <c r="EN281" s="229">
        <f t="shared" si="528"/>
        <v>0</v>
      </c>
      <c r="EO281" s="95">
        <f t="shared" ca="1" si="529"/>
        <v>270000</v>
      </c>
      <c r="EP281" s="95">
        <f t="shared" ca="1" si="530"/>
        <v>612000</v>
      </c>
    </row>
    <row r="282" spans="1:146" ht="10.8" thickBot="1" x14ac:dyDescent="0.25">
      <c r="A282" s="172">
        <f ca="1">VLOOKUP($D282,Curves!$A$2:$I$1700,9)</f>
        <v>6.3750407670252002E-2</v>
      </c>
      <c r="B282" s="86">
        <f t="shared" ca="1" si="513"/>
        <v>0.23909933641748857</v>
      </c>
      <c r="C282" s="86">
        <f t="shared" si="514"/>
        <v>30</v>
      </c>
      <c r="D282" s="139">
        <v>45231</v>
      </c>
      <c r="E282" s="175">
        <f ca="1">VLOOKUP($D282,Curves!$A$2:$H$1700,2)*$B282</f>
        <v>1.3009394894475552</v>
      </c>
      <c r="F282" s="172">
        <f ca="1">VLOOKUP($D282,Curves!$A$2:$H$1700,3)*$B282</f>
        <v>0</v>
      </c>
      <c r="G282" s="172">
        <f ca="1">VLOOKUP($D282,Curves!$A$2:$H$1700,7)*$B282</f>
        <v>0</v>
      </c>
      <c r="H282" s="172">
        <f ca="1">VLOOKUP($D282,Curves!$A$2:$H$1700,5)*$B282</f>
        <v>0</v>
      </c>
      <c r="I282" s="172">
        <f ca="1">VLOOKUP($D282,Curves!$A$2:$H$1700,4)*$B282</f>
        <v>0</v>
      </c>
      <c r="J282" s="177">
        <f ca="1">VLOOKUP($D282,Curves!$A$2:$H$1700,8)*$B282</f>
        <v>0</v>
      </c>
      <c r="K282" s="176">
        <f t="shared" ca="1" si="515"/>
        <v>11.757046170856665</v>
      </c>
      <c r="L282" s="140">
        <f ca="1">VLOOKUP($D282,Curves!$N$2:$T$2600,2)*$B282</f>
        <v>9.5076416530395829</v>
      </c>
      <c r="M282" s="141">
        <f ca="1">VLOOKUP($D282,Curves!$N$2:$T$2600,3)*$B282</f>
        <v>4.7538208265197914</v>
      </c>
      <c r="N282" s="183">
        <f t="shared" ca="1" si="516"/>
        <v>0</v>
      </c>
      <c r="O282" s="184">
        <f t="shared" ca="1" si="517"/>
        <v>0</v>
      </c>
      <c r="P282" s="175">
        <f t="shared" ca="1" si="512"/>
        <v>11.757046170856665</v>
      </c>
      <c r="Q282" s="140">
        <f ca="1">VLOOKUP($D282,Curves!$N$2:$T$2600,4)*$B282</f>
        <v>9.5076416530395829</v>
      </c>
      <c r="R282" s="141">
        <f ca="1">VLOOKUP($D282,Curves!$N$2:$T$2600,5)*$B282</f>
        <v>4.7538208265197914</v>
      </c>
      <c r="S282" s="183">
        <f t="shared" ca="1" si="518"/>
        <v>0</v>
      </c>
      <c r="T282" s="184">
        <f t="shared" ca="1" si="519"/>
        <v>0</v>
      </c>
      <c r="U282" s="176">
        <f t="shared" ca="1" si="520"/>
        <v>11.757046170856665</v>
      </c>
      <c r="V282" s="176">
        <f t="shared" ca="1" si="521"/>
        <v>11.757046170856665</v>
      </c>
      <c r="W282" s="176">
        <f t="shared" ca="1" si="522"/>
        <v>11.757046170856665</v>
      </c>
      <c r="X282" s="343">
        <f ca="1">VLOOKUP($D282,[2]CurveFetch!$D$8:$S$13000,16,0)*$B282</f>
        <v>9.4417458759229227</v>
      </c>
      <c r="Y282" s="141">
        <f ca="1">VLOOKUP($D282,Curves!$N$2:$T$2600,7)*$B282</f>
        <v>4.7538208265197914</v>
      </c>
      <c r="Z282" s="201">
        <f t="shared" ca="1" si="523"/>
        <v>0</v>
      </c>
      <c r="AA282" s="183">
        <f t="shared" ca="1" si="524"/>
        <v>0</v>
      </c>
      <c r="AB282" s="183">
        <f t="shared" ca="1" si="525"/>
        <v>0</v>
      </c>
      <c r="AC282" s="183">
        <f t="shared" ca="1" si="525"/>
        <v>0</v>
      </c>
      <c r="AD282" s="183">
        <f t="shared" ca="1" si="526"/>
        <v>0</v>
      </c>
      <c r="AE282" s="184">
        <f t="shared" ca="1" si="527"/>
        <v>0</v>
      </c>
      <c r="AF282" s="23">
        <f t="shared" ca="1" si="553"/>
        <v>0</v>
      </c>
      <c r="AG282" s="23">
        <f t="shared" ca="1" si="554"/>
        <v>0</v>
      </c>
      <c r="AH282" s="23">
        <f t="shared" ca="1" si="569"/>
        <v>0</v>
      </c>
      <c r="AI282" s="23">
        <f t="shared" ca="1" si="570"/>
        <v>0</v>
      </c>
      <c r="AJ282" s="23">
        <f t="shared" ca="1" si="457"/>
        <v>0</v>
      </c>
      <c r="AK282" s="23">
        <f t="shared" ca="1" si="458"/>
        <v>0</v>
      </c>
      <c r="AL282" s="66"/>
      <c r="AM282" s="66"/>
      <c r="AN282" s="66"/>
      <c r="AO282" s="66"/>
      <c r="AP282" s="66"/>
      <c r="AQ282" s="66"/>
      <c r="AR282" s="23">
        <f t="shared" ca="1" si="479"/>
        <v>0</v>
      </c>
      <c r="AS282" s="23">
        <f t="shared" ca="1" si="480"/>
        <v>0</v>
      </c>
      <c r="AT282" s="23">
        <f t="shared" ca="1" si="500"/>
        <v>0</v>
      </c>
      <c r="AU282" s="23">
        <f t="shared" ca="1" si="501"/>
        <v>0</v>
      </c>
      <c r="AV282" s="26"/>
      <c r="AW282" s="26"/>
      <c r="AX282" s="224"/>
      <c r="AY282" s="23">
        <f t="shared" ca="1" si="547"/>
        <v>0</v>
      </c>
      <c r="AZ282" s="23">
        <f t="shared" ca="1" si="548"/>
        <v>0</v>
      </c>
      <c r="BA282" s="66"/>
      <c r="BB282" s="66"/>
      <c r="BC282" s="66"/>
      <c r="BD282" s="66"/>
      <c r="BE282" s="66"/>
      <c r="BF282" s="66"/>
      <c r="BG282" s="66"/>
      <c r="BH282" s="66"/>
      <c r="BI282" s="66"/>
      <c r="BJ282" s="66"/>
      <c r="BK282" s="66"/>
      <c r="BL282" s="66"/>
      <c r="BM282" s="66"/>
      <c r="BN282" s="66"/>
      <c r="BO282" s="66"/>
      <c r="BP282" s="66"/>
      <c r="BQ282" s="66"/>
      <c r="BR282" s="66"/>
      <c r="BS282" s="66"/>
      <c r="BT282" s="66"/>
      <c r="BU282" s="66"/>
      <c r="BV282" s="66"/>
      <c r="BW282" s="224"/>
      <c r="BX282" s="224"/>
      <c r="BY282" s="224"/>
      <c r="BZ282" s="66"/>
      <c r="CA282" s="66"/>
      <c r="CB282" s="66"/>
      <c r="CC282" s="66"/>
      <c r="CD282" s="66"/>
      <c r="CE282" s="66"/>
      <c r="CF282" s="224"/>
      <c r="CG282" s="224"/>
      <c r="CH282" s="6"/>
      <c r="CI282" s="23">
        <f t="shared" ca="1" si="540"/>
        <v>0</v>
      </c>
      <c r="CJ282" s="23">
        <f t="shared" ca="1" si="541"/>
        <v>0</v>
      </c>
      <c r="CK282" s="23">
        <f t="shared" ca="1" si="545"/>
        <v>0</v>
      </c>
      <c r="CL282" s="23">
        <f t="shared" ca="1" si="546"/>
        <v>0</v>
      </c>
      <c r="CM282" s="66"/>
      <c r="CN282" s="66"/>
      <c r="CO282" s="66"/>
      <c r="CP282" s="66"/>
      <c r="CQ282" s="66"/>
      <c r="CR282" s="66"/>
      <c r="CS282" s="66"/>
      <c r="CT282" s="66"/>
      <c r="CU282" s="66"/>
      <c r="CV282" s="66"/>
      <c r="CW282" s="23">
        <f t="shared" ca="1" si="486"/>
        <v>0</v>
      </c>
      <c r="CX282" s="23">
        <f t="shared" ca="1" si="487"/>
        <v>0</v>
      </c>
      <c r="CY282" s="66"/>
      <c r="CZ282" s="66"/>
      <c r="DA282" s="66"/>
      <c r="DB282" s="66"/>
      <c r="DC282" s="66"/>
      <c r="DD282" s="66"/>
      <c r="DE282" s="66"/>
      <c r="DF282" s="66"/>
      <c r="DG282" s="66"/>
      <c r="DH282" s="66"/>
      <c r="DI282" s="66"/>
      <c r="DJ282" s="66"/>
      <c r="DK282" s="66"/>
      <c r="DL282" s="66"/>
      <c r="DM282" s="66"/>
      <c r="DN282" s="66"/>
      <c r="DO282" s="66"/>
      <c r="DP282" s="66"/>
      <c r="DQ282" s="66"/>
      <c r="DR282" s="66"/>
      <c r="DS282" s="229">
        <f t="shared" ca="1" si="542"/>
        <v>0</v>
      </c>
      <c r="DT282" s="95">
        <f t="shared" ca="1" si="543"/>
        <v>0</v>
      </c>
      <c r="DU282" s="228">
        <f t="shared" ca="1" si="544"/>
        <v>0</v>
      </c>
      <c r="EB282" s="66"/>
      <c r="EC282" s="66"/>
      <c r="ED282" s="66"/>
      <c r="EE282" s="66"/>
      <c r="EF282" s="23">
        <f t="shared" ca="1" si="502"/>
        <v>0</v>
      </c>
      <c r="EG282" s="23">
        <f t="shared" ca="1" si="503"/>
        <v>0</v>
      </c>
    </row>
    <row r="283" spans="1:146" s="66" customFormat="1" x14ac:dyDescent="0.2">
      <c r="A283" s="172">
        <f ca="1">VLOOKUP($D283,Curves!$A$2:$I$1700,9)</f>
        <v>6.3750407670252002E-2</v>
      </c>
      <c r="B283" s="86">
        <f t="shared" ca="1" si="513"/>
        <v>0.23787008089387032</v>
      </c>
      <c r="D283" s="139">
        <v>45261</v>
      </c>
      <c r="E283" s="136"/>
      <c r="L283" s="136"/>
      <c r="M283" s="136"/>
      <c r="N283" s="136"/>
      <c r="O283" s="136"/>
      <c r="Q283" s="136"/>
      <c r="R283" s="136"/>
      <c r="S283" s="136"/>
      <c r="T283" s="136"/>
      <c r="U283" s="136"/>
      <c r="V283" s="136"/>
      <c r="W283" s="136"/>
      <c r="X283" s="342"/>
      <c r="Y283" s="136"/>
      <c r="Z283" s="136"/>
      <c r="AA283" s="136"/>
      <c r="AB283" s="136"/>
      <c r="AC283" s="136"/>
      <c r="AD283" s="136"/>
      <c r="AE283" s="136"/>
      <c r="AF283" s="136"/>
      <c r="AG283" s="136"/>
      <c r="AH283" s="136"/>
      <c r="AI283" s="136"/>
      <c r="AJ283" s="136"/>
      <c r="AK283" s="136"/>
      <c r="AR283" s="23">
        <f t="shared" si="479"/>
        <v>0</v>
      </c>
      <c r="AS283" s="23">
        <f t="shared" si="480"/>
        <v>0</v>
      </c>
      <c r="AT283" s="23">
        <f t="shared" si="500"/>
        <v>0</v>
      </c>
      <c r="AU283" s="23">
        <f t="shared" si="501"/>
        <v>0</v>
      </c>
      <c r="AV283" s="26"/>
      <c r="AW283" s="26"/>
      <c r="AX283" s="224"/>
      <c r="AY283" s="23">
        <f t="shared" si="547"/>
        <v>0</v>
      </c>
      <c r="AZ283" s="23">
        <f t="shared" si="548"/>
        <v>0</v>
      </c>
      <c r="BW283" s="224"/>
      <c r="BX283" s="224"/>
      <c r="BY283" s="224"/>
      <c r="CF283" s="224"/>
      <c r="CG283" s="224"/>
      <c r="CH283" s="6"/>
      <c r="CI283" s="23">
        <f t="shared" si="540"/>
        <v>0</v>
      </c>
      <c r="CJ283" s="23">
        <f t="shared" si="541"/>
        <v>0</v>
      </c>
      <c r="CW283" s="23">
        <f t="shared" si="486"/>
        <v>0</v>
      </c>
      <c r="CX283" s="23">
        <f t="shared" si="487"/>
        <v>0</v>
      </c>
      <c r="DS283" s="224"/>
      <c r="DT283" s="224"/>
      <c r="DU283" s="224"/>
      <c r="EF283" s="23">
        <f t="shared" si="502"/>
        <v>0</v>
      </c>
      <c r="EG283" s="23">
        <f t="shared" si="503"/>
        <v>0</v>
      </c>
    </row>
    <row r="284" spans="1:146" s="66" customFormat="1" x14ac:dyDescent="0.2">
      <c r="D284" s="137"/>
      <c r="E284" s="136"/>
      <c r="L284" s="136"/>
      <c r="M284" s="136"/>
      <c r="N284" s="136"/>
      <c r="O284" s="136"/>
      <c r="Q284" s="136"/>
      <c r="R284" s="136"/>
      <c r="S284" s="136"/>
      <c r="T284" s="136"/>
      <c r="U284" s="136"/>
      <c r="V284" s="136"/>
      <c r="W284" s="136"/>
      <c r="X284" s="342"/>
      <c r="Y284" s="136"/>
      <c r="Z284" s="136"/>
      <c r="AA284" s="136"/>
      <c r="AB284" s="136"/>
      <c r="AC284" s="136"/>
      <c r="AD284" s="136"/>
      <c r="AE284" s="136"/>
      <c r="AF284" s="136"/>
      <c r="AG284" s="136"/>
      <c r="AH284" s="136"/>
      <c r="AI284" s="136"/>
      <c r="AJ284" s="136"/>
      <c r="AK284" s="136"/>
      <c r="AR284" s="23">
        <f t="shared" si="479"/>
        <v>0</v>
      </c>
      <c r="AS284" s="23">
        <f t="shared" si="480"/>
        <v>0</v>
      </c>
      <c r="AT284" s="23">
        <f t="shared" si="500"/>
        <v>0</v>
      </c>
      <c r="AU284" s="23">
        <f t="shared" si="501"/>
        <v>0</v>
      </c>
      <c r="AV284" s="26"/>
      <c r="AW284" s="26"/>
      <c r="AX284" s="224"/>
      <c r="BW284" s="224"/>
      <c r="BX284" s="224"/>
      <c r="BY284" s="224"/>
      <c r="CF284" s="224"/>
      <c r="CG284" s="224"/>
      <c r="CH284" s="6"/>
      <c r="CI284" s="23">
        <f t="shared" si="540"/>
        <v>0</v>
      </c>
      <c r="CJ284" s="23">
        <f t="shared" si="541"/>
        <v>0</v>
      </c>
      <c r="CW284" s="23">
        <f t="shared" si="486"/>
        <v>0</v>
      </c>
      <c r="CX284" s="23">
        <f t="shared" si="487"/>
        <v>0</v>
      </c>
      <c r="DS284" s="224"/>
      <c r="DT284" s="224"/>
      <c r="DU284" s="224"/>
      <c r="EF284" s="23">
        <f t="shared" si="502"/>
        <v>0</v>
      </c>
      <c r="EG284" s="23">
        <f t="shared" si="503"/>
        <v>0</v>
      </c>
    </row>
    <row r="285" spans="1:146" s="66" customFormat="1" x14ac:dyDescent="0.2">
      <c r="D285" s="137"/>
      <c r="E285" s="136"/>
      <c r="L285" s="136"/>
      <c r="M285" s="136"/>
      <c r="N285" s="136"/>
      <c r="O285" s="136"/>
      <c r="Q285" s="136"/>
      <c r="R285" s="136"/>
      <c r="S285" s="136"/>
      <c r="T285" s="136"/>
      <c r="U285" s="136"/>
      <c r="V285" s="136"/>
      <c r="W285" s="136"/>
      <c r="X285" s="342"/>
      <c r="Y285" s="136"/>
      <c r="Z285" s="136"/>
      <c r="AA285" s="136"/>
      <c r="AB285" s="136"/>
      <c r="AC285" s="136"/>
      <c r="AD285" s="136"/>
      <c r="AE285" s="136"/>
      <c r="AF285" s="136"/>
      <c r="AG285" s="136"/>
      <c r="AH285" s="136"/>
      <c r="AI285" s="136"/>
      <c r="AJ285" s="136"/>
      <c r="AK285" s="136"/>
      <c r="AR285" s="23">
        <f t="shared" si="479"/>
        <v>0</v>
      </c>
      <c r="AS285" s="23">
        <f t="shared" si="480"/>
        <v>0</v>
      </c>
      <c r="AT285" s="23">
        <f t="shared" si="500"/>
        <v>0</v>
      </c>
      <c r="AU285" s="23">
        <f t="shared" si="501"/>
        <v>0</v>
      </c>
      <c r="AV285" s="26"/>
      <c r="AW285" s="26"/>
      <c r="AX285" s="224"/>
      <c r="BW285" s="224"/>
      <c r="BX285" s="224"/>
      <c r="BY285" s="224"/>
      <c r="CF285" s="224"/>
      <c r="CG285" s="224"/>
      <c r="CH285" s="6"/>
      <c r="CW285" s="23">
        <f t="shared" si="486"/>
        <v>0</v>
      </c>
      <c r="CX285" s="23">
        <f t="shared" si="487"/>
        <v>0</v>
      </c>
      <c r="DS285" s="224"/>
      <c r="DT285" s="224"/>
      <c r="DU285" s="224"/>
      <c r="EF285" s="23">
        <f t="shared" si="502"/>
        <v>0</v>
      </c>
      <c r="EG285" s="23">
        <f t="shared" si="503"/>
        <v>0</v>
      </c>
    </row>
    <row r="286" spans="1:146" s="66" customFormat="1" x14ac:dyDescent="0.2">
      <c r="D286" s="137"/>
      <c r="E286" s="136"/>
      <c r="L286" s="136"/>
      <c r="M286" s="136"/>
      <c r="N286" s="136"/>
      <c r="O286" s="136"/>
      <c r="Q286" s="136"/>
      <c r="R286" s="136"/>
      <c r="S286" s="136"/>
      <c r="T286" s="136"/>
      <c r="U286" s="136"/>
      <c r="V286" s="136"/>
      <c r="W286" s="136"/>
      <c r="X286" s="342"/>
      <c r="Y286" s="136"/>
      <c r="Z286" s="136"/>
      <c r="AA286" s="136"/>
      <c r="AB286" s="136"/>
      <c r="AC286" s="136"/>
      <c r="AD286" s="136"/>
      <c r="AE286" s="136"/>
      <c r="AF286" s="136"/>
      <c r="AG286" s="136"/>
      <c r="AH286" s="136"/>
      <c r="AI286" s="136"/>
      <c r="AJ286" s="136"/>
      <c r="AK286" s="136"/>
      <c r="AR286" s="23">
        <f t="shared" si="479"/>
        <v>0</v>
      </c>
      <c r="AS286" s="23">
        <f t="shared" si="480"/>
        <v>0</v>
      </c>
      <c r="AT286" s="23">
        <f t="shared" si="500"/>
        <v>0</v>
      </c>
      <c r="AU286" s="23">
        <f t="shared" si="501"/>
        <v>0</v>
      </c>
      <c r="AV286" s="26"/>
      <c r="AW286" s="26"/>
      <c r="AX286" s="224"/>
      <c r="BW286" s="224"/>
      <c r="BX286" s="224"/>
      <c r="BY286" s="224"/>
      <c r="CF286" s="224"/>
      <c r="CG286" s="224"/>
      <c r="CH286" s="6"/>
      <c r="CW286" s="23">
        <f t="shared" si="486"/>
        <v>0</v>
      </c>
      <c r="CX286" s="23">
        <f t="shared" si="487"/>
        <v>0</v>
      </c>
      <c r="DS286" s="224"/>
      <c r="DT286" s="224"/>
      <c r="DU286" s="224"/>
      <c r="EF286" s="23">
        <f t="shared" si="502"/>
        <v>0</v>
      </c>
      <c r="EG286" s="23">
        <f t="shared" si="503"/>
        <v>0</v>
      </c>
    </row>
    <row r="287" spans="1:146" s="66" customFormat="1" x14ac:dyDescent="0.2">
      <c r="D287" s="137"/>
      <c r="E287" s="136"/>
      <c r="L287" s="136"/>
      <c r="M287" s="136"/>
      <c r="N287" s="136"/>
      <c r="O287" s="136"/>
      <c r="Q287" s="136"/>
      <c r="R287" s="136"/>
      <c r="S287" s="136"/>
      <c r="T287" s="136"/>
      <c r="U287" s="136"/>
      <c r="V287" s="136"/>
      <c r="W287" s="136"/>
      <c r="X287" s="342"/>
      <c r="Y287" s="136"/>
      <c r="Z287" s="136"/>
      <c r="AA287" s="136"/>
      <c r="AB287" s="136"/>
      <c r="AC287" s="136"/>
      <c r="AD287" s="136"/>
      <c r="AE287" s="136"/>
      <c r="AF287" s="136"/>
      <c r="AG287" s="136"/>
      <c r="AH287" s="136"/>
      <c r="AI287" s="136"/>
      <c r="AJ287" s="136"/>
      <c r="AK287" s="136"/>
      <c r="AR287" s="23">
        <f t="shared" si="479"/>
        <v>0</v>
      </c>
      <c r="AS287" s="23">
        <f t="shared" si="480"/>
        <v>0</v>
      </c>
      <c r="AT287" s="23">
        <f t="shared" si="500"/>
        <v>0</v>
      </c>
      <c r="AU287" s="23">
        <f t="shared" si="501"/>
        <v>0</v>
      </c>
      <c r="AV287" s="26"/>
      <c r="AW287" s="26"/>
      <c r="AX287" s="224"/>
      <c r="BW287" s="224"/>
      <c r="BX287" s="224"/>
      <c r="BY287" s="224"/>
      <c r="CF287" s="224"/>
      <c r="CG287" s="224"/>
      <c r="CH287" s="6"/>
      <c r="CW287" s="23">
        <f t="shared" si="486"/>
        <v>0</v>
      </c>
      <c r="CX287" s="23">
        <f t="shared" si="487"/>
        <v>0</v>
      </c>
      <c r="DS287" s="224"/>
      <c r="DT287" s="224"/>
      <c r="DU287" s="224"/>
      <c r="EF287" s="23">
        <f t="shared" si="502"/>
        <v>0</v>
      </c>
      <c r="EG287" s="23">
        <f t="shared" si="503"/>
        <v>0</v>
      </c>
    </row>
    <row r="288" spans="1:146" s="66" customFormat="1" x14ac:dyDescent="0.2">
      <c r="D288" s="137"/>
      <c r="E288" s="136"/>
      <c r="L288" s="136"/>
      <c r="M288" s="136"/>
      <c r="N288" s="136"/>
      <c r="O288" s="136"/>
      <c r="Q288" s="136"/>
      <c r="R288" s="136"/>
      <c r="S288" s="136"/>
      <c r="T288" s="136"/>
      <c r="U288" s="136"/>
      <c r="V288" s="136"/>
      <c r="W288" s="136"/>
      <c r="X288" s="342"/>
      <c r="Y288" s="136"/>
      <c r="Z288" s="136"/>
      <c r="AA288" s="136"/>
      <c r="AB288" s="136"/>
      <c r="AC288" s="136"/>
      <c r="AD288" s="136"/>
      <c r="AE288" s="136"/>
      <c r="AF288" s="136"/>
      <c r="AG288" s="136"/>
      <c r="AH288" s="136"/>
      <c r="AI288" s="136"/>
      <c r="AJ288" s="136"/>
      <c r="AK288" s="136"/>
      <c r="AT288" s="23">
        <f t="shared" si="500"/>
        <v>0</v>
      </c>
      <c r="AU288" s="23">
        <f t="shared" si="501"/>
        <v>0</v>
      </c>
      <c r="AV288" s="26"/>
      <c r="AW288" s="26"/>
      <c r="AX288" s="224"/>
      <c r="BW288" s="224"/>
      <c r="BX288" s="224"/>
      <c r="BY288" s="224"/>
      <c r="CF288" s="224"/>
      <c r="CG288" s="224"/>
      <c r="CH288" s="6"/>
      <c r="CW288" s="23">
        <f t="shared" si="486"/>
        <v>0</v>
      </c>
      <c r="CX288" s="23">
        <f t="shared" si="487"/>
        <v>0</v>
      </c>
      <c r="DS288" s="224"/>
      <c r="DT288" s="224"/>
      <c r="DU288" s="224"/>
    </row>
    <row r="289" spans="4:125" s="66" customFormat="1" x14ac:dyDescent="0.2">
      <c r="D289" s="137"/>
      <c r="E289" s="136"/>
      <c r="L289" s="136"/>
      <c r="M289" s="136"/>
      <c r="N289" s="136"/>
      <c r="O289" s="136"/>
      <c r="Q289" s="136"/>
      <c r="R289" s="136"/>
      <c r="S289" s="136"/>
      <c r="T289" s="136"/>
      <c r="U289" s="136"/>
      <c r="V289" s="136"/>
      <c r="W289" s="136"/>
      <c r="X289" s="342"/>
      <c r="Y289" s="136"/>
      <c r="Z289" s="136"/>
      <c r="AA289" s="136"/>
      <c r="AB289" s="136"/>
      <c r="AC289" s="136"/>
      <c r="AD289" s="136"/>
      <c r="AE289" s="136"/>
      <c r="AF289" s="136"/>
      <c r="AG289" s="136"/>
      <c r="AH289" s="136"/>
      <c r="AI289" s="136"/>
      <c r="AJ289" s="136"/>
      <c r="AK289" s="136"/>
      <c r="AT289" s="23">
        <f t="shared" si="500"/>
        <v>0</v>
      </c>
      <c r="AU289" s="23">
        <f t="shared" si="501"/>
        <v>0</v>
      </c>
      <c r="AV289" s="26"/>
      <c r="AW289" s="26"/>
      <c r="AX289" s="224"/>
      <c r="BW289" s="224"/>
      <c r="BX289" s="224"/>
      <c r="BY289" s="224"/>
      <c r="CF289" s="224"/>
      <c r="CG289" s="224"/>
      <c r="CH289" s="6"/>
      <c r="CW289" s="23">
        <f t="shared" si="486"/>
        <v>0</v>
      </c>
      <c r="CX289" s="23">
        <f t="shared" si="487"/>
        <v>0</v>
      </c>
      <c r="DS289" s="224"/>
      <c r="DT289" s="224"/>
      <c r="DU289" s="224"/>
    </row>
    <row r="290" spans="4:125" s="66" customFormat="1" x14ac:dyDescent="0.2">
      <c r="D290" s="137"/>
      <c r="E290" s="136"/>
      <c r="L290" s="136"/>
      <c r="M290" s="136"/>
      <c r="N290" s="136"/>
      <c r="O290" s="136"/>
      <c r="Q290" s="136"/>
      <c r="R290" s="136"/>
      <c r="S290" s="136"/>
      <c r="T290" s="136"/>
      <c r="U290" s="136"/>
      <c r="V290" s="136"/>
      <c r="W290" s="136"/>
      <c r="X290" s="342"/>
      <c r="Y290" s="136"/>
      <c r="Z290" s="136"/>
      <c r="AA290" s="136"/>
      <c r="AB290" s="136"/>
      <c r="AC290" s="136"/>
      <c r="AD290" s="136"/>
      <c r="AE290" s="136"/>
      <c r="AF290" s="136"/>
      <c r="AG290" s="136"/>
      <c r="AH290" s="136"/>
      <c r="AI290" s="136"/>
      <c r="AJ290" s="136"/>
      <c r="AK290" s="136"/>
      <c r="AV290" s="289"/>
      <c r="AW290" s="289"/>
      <c r="AX290" s="224"/>
      <c r="BW290" s="224"/>
      <c r="BX290" s="224"/>
      <c r="BY290" s="224"/>
      <c r="CF290" s="224"/>
      <c r="CG290" s="224"/>
      <c r="CH290" s="6"/>
      <c r="CW290" s="23">
        <f t="shared" si="486"/>
        <v>0</v>
      </c>
      <c r="CX290" s="23">
        <f t="shared" si="487"/>
        <v>0</v>
      </c>
      <c r="DS290" s="224"/>
      <c r="DT290" s="224"/>
      <c r="DU290" s="224"/>
    </row>
    <row r="291" spans="4:125" s="66" customFormat="1" x14ac:dyDescent="0.2">
      <c r="D291" s="137"/>
      <c r="E291" s="136"/>
      <c r="L291" s="136"/>
      <c r="M291" s="136"/>
      <c r="N291" s="136"/>
      <c r="O291" s="136"/>
      <c r="Q291" s="136"/>
      <c r="R291" s="136"/>
      <c r="S291" s="136"/>
      <c r="T291" s="136"/>
      <c r="U291" s="136"/>
      <c r="V291" s="136"/>
      <c r="W291" s="136"/>
      <c r="X291" s="342"/>
      <c r="Y291" s="136"/>
      <c r="Z291" s="136"/>
      <c r="AA291" s="136"/>
      <c r="AB291" s="136"/>
      <c r="AC291" s="136"/>
      <c r="AD291" s="136"/>
      <c r="AE291" s="136"/>
      <c r="AF291" s="136"/>
      <c r="AG291" s="136"/>
      <c r="AH291" s="136"/>
      <c r="AI291" s="136"/>
      <c r="AJ291" s="136"/>
      <c r="AK291" s="136"/>
      <c r="AV291" s="289"/>
      <c r="AW291" s="289"/>
      <c r="AX291" s="224"/>
      <c r="BW291" s="224"/>
      <c r="BX291" s="224"/>
      <c r="BY291" s="224"/>
      <c r="CF291" s="224"/>
      <c r="CG291" s="224"/>
      <c r="CH291" s="6"/>
      <c r="CW291" s="23">
        <f t="shared" si="486"/>
        <v>0</v>
      </c>
      <c r="CX291" s="23">
        <f t="shared" si="487"/>
        <v>0</v>
      </c>
      <c r="DS291" s="224"/>
      <c r="DT291" s="224"/>
      <c r="DU291" s="224"/>
    </row>
    <row r="292" spans="4:125" s="66" customFormat="1" x14ac:dyDescent="0.2">
      <c r="D292" s="137"/>
      <c r="E292" s="136"/>
      <c r="L292" s="136"/>
      <c r="M292" s="136"/>
      <c r="N292" s="136"/>
      <c r="O292" s="136"/>
      <c r="Q292" s="136"/>
      <c r="R292" s="136"/>
      <c r="S292" s="136"/>
      <c r="T292" s="136"/>
      <c r="U292" s="136"/>
      <c r="V292" s="136"/>
      <c r="W292" s="136"/>
      <c r="X292" s="342"/>
      <c r="Y292" s="136"/>
      <c r="Z292" s="136"/>
      <c r="AA292" s="136"/>
      <c r="AB292" s="136"/>
      <c r="AC292" s="136"/>
      <c r="AD292" s="136"/>
      <c r="AE292" s="136"/>
      <c r="AF292" s="136"/>
      <c r="AG292" s="136"/>
      <c r="AH292" s="136"/>
      <c r="AI292" s="136"/>
      <c r="AJ292" s="136"/>
      <c r="AK292" s="136"/>
      <c r="AV292" s="289"/>
      <c r="AW292" s="289"/>
      <c r="AX292" s="224"/>
      <c r="BW292" s="224"/>
      <c r="BX292" s="224"/>
      <c r="BY292" s="224"/>
      <c r="CF292" s="224"/>
      <c r="CG292" s="224"/>
      <c r="CH292" s="6"/>
      <c r="CW292" s="23">
        <f t="shared" si="486"/>
        <v>0</v>
      </c>
      <c r="CX292" s="23">
        <f t="shared" si="487"/>
        <v>0</v>
      </c>
      <c r="DS292" s="224"/>
      <c r="DT292" s="224"/>
      <c r="DU292" s="224"/>
    </row>
    <row r="293" spans="4:125" s="66" customFormat="1" x14ac:dyDescent="0.2">
      <c r="D293" s="137"/>
      <c r="E293" s="136"/>
      <c r="L293" s="136"/>
      <c r="M293" s="136"/>
      <c r="N293" s="136"/>
      <c r="O293" s="136"/>
      <c r="Q293" s="136"/>
      <c r="R293" s="136"/>
      <c r="S293" s="136"/>
      <c r="T293" s="136"/>
      <c r="U293" s="136"/>
      <c r="V293" s="136"/>
      <c r="W293" s="136"/>
      <c r="X293" s="342"/>
      <c r="Y293" s="136"/>
      <c r="Z293" s="136"/>
      <c r="AA293" s="136"/>
      <c r="AB293" s="136"/>
      <c r="AC293" s="136"/>
      <c r="AD293" s="136"/>
      <c r="AE293" s="136"/>
      <c r="AF293" s="136"/>
      <c r="AG293" s="136"/>
      <c r="AH293" s="136"/>
      <c r="AI293" s="136"/>
      <c r="AJ293" s="136"/>
      <c r="AK293" s="136"/>
      <c r="AV293" s="289"/>
      <c r="AW293" s="289"/>
      <c r="AX293" s="224"/>
      <c r="BW293" s="224"/>
      <c r="BX293" s="224"/>
      <c r="BY293" s="224"/>
      <c r="CF293" s="224"/>
      <c r="CG293" s="224"/>
      <c r="CH293" s="6"/>
      <c r="CW293" s="23">
        <f t="shared" si="486"/>
        <v>0</v>
      </c>
      <c r="CX293" s="23">
        <f t="shared" si="487"/>
        <v>0</v>
      </c>
      <c r="DS293" s="224"/>
      <c r="DT293" s="224"/>
      <c r="DU293" s="224"/>
    </row>
    <row r="294" spans="4:125" s="66" customFormat="1" x14ac:dyDescent="0.2">
      <c r="D294" s="137"/>
      <c r="E294" s="136"/>
      <c r="L294" s="136"/>
      <c r="M294" s="136"/>
      <c r="N294" s="136"/>
      <c r="O294" s="136"/>
      <c r="Q294" s="136"/>
      <c r="R294" s="136"/>
      <c r="S294" s="136"/>
      <c r="T294" s="136"/>
      <c r="U294" s="136"/>
      <c r="V294" s="136"/>
      <c r="W294" s="136"/>
      <c r="X294" s="342"/>
      <c r="Y294" s="136"/>
      <c r="Z294" s="136"/>
      <c r="AA294" s="136"/>
      <c r="AB294" s="136"/>
      <c r="AC294" s="136"/>
      <c r="AD294" s="136"/>
      <c r="AE294" s="136"/>
      <c r="AF294" s="136"/>
      <c r="AG294" s="136"/>
      <c r="AH294" s="136"/>
      <c r="AI294" s="136"/>
      <c r="AJ294" s="136"/>
      <c r="AK294" s="136"/>
      <c r="AV294" s="289"/>
      <c r="AW294" s="289"/>
      <c r="AX294" s="224"/>
      <c r="BW294" s="224"/>
      <c r="BX294" s="224"/>
      <c r="BY294" s="224"/>
      <c r="CF294" s="224"/>
      <c r="CG294" s="224"/>
      <c r="CH294" s="6"/>
      <c r="CW294" s="23">
        <f t="shared" si="486"/>
        <v>0</v>
      </c>
      <c r="CX294" s="23">
        <f t="shared" si="487"/>
        <v>0</v>
      </c>
      <c r="DS294" s="224"/>
      <c r="DT294" s="224"/>
      <c r="DU294" s="224"/>
    </row>
    <row r="295" spans="4:125" s="66" customFormat="1" x14ac:dyDescent="0.2">
      <c r="D295" s="137"/>
      <c r="E295" s="136"/>
      <c r="L295" s="136"/>
      <c r="M295" s="136"/>
      <c r="N295" s="136"/>
      <c r="O295" s="136"/>
      <c r="Q295" s="136"/>
      <c r="R295" s="136"/>
      <c r="S295" s="136"/>
      <c r="T295" s="136"/>
      <c r="U295" s="136"/>
      <c r="V295" s="136"/>
      <c r="W295" s="136"/>
      <c r="X295" s="342"/>
      <c r="Y295" s="136"/>
      <c r="Z295" s="136"/>
      <c r="AA295" s="136"/>
      <c r="AB295" s="136"/>
      <c r="AC295" s="136"/>
      <c r="AD295" s="136"/>
      <c r="AE295" s="136"/>
      <c r="AF295" s="136"/>
      <c r="AG295" s="136"/>
      <c r="AH295" s="136"/>
      <c r="AI295" s="136"/>
      <c r="AJ295" s="136"/>
      <c r="AK295" s="136"/>
      <c r="AV295" s="289"/>
      <c r="AW295" s="289"/>
      <c r="AX295" s="224"/>
      <c r="BW295" s="224"/>
      <c r="BX295" s="224"/>
      <c r="BY295" s="224"/>
      <c r="CF295" s="224"/>
      <c r="CG295" s="224"/>
      <c r="CH295" s="6"/>
      <c r="CW295" s="23">
        <f t="shared" ref="CW295:CW304" si="571">$CW$7*$J$2*$J$5*$AB295</f>
        <v>0</v>
      </c>
      <c r="CX295" s="23">
        <f t="shared" ref="CX295:CX304" si="572">$CW$7*$J$3*$J$5*$AC295</f>
        <v>0</v>
      </c>
      <c r="DS295" s="224"/>
      <c r="DT295" s="224"/>
      <c r="DU295" s="224"/>
    </row>
    <row r="296" spans="4:125" s="66" customFormat="1" x14ac:dyDescent="0.2">
      <c r="D296" s="137"/>
      <c r="E296" s="136"/>
      <c r="L296" s="136"/>
      <c r="M296" s="136"/>
      <c r="N296" s="136"/>
      <c r="O296" s="136"/>
      <c r="Q296" s="136"/>
      <c r="R296" s="136"/>
      <c r="S296" s="136"/>
      <c r="T296" s="136"/>
      <c r="U296" s="136"/>
      <c r="V296" s="136"/>
      <c r="W296" s="136"/>
      <c r="X296" s="342"/>
      <c r="Y296" s="136"/>
      <c r="Z296" s="136"/>
      <c r="AA296" s="136"/>
      <c r="AB296" s="136"/>
      <c r="AC296" s="136"/>
      <c r="AD296" s="136"/>
      <c r="AE296" s="136"/>
      <c r="AF296" s="136"/>
      <c r="AG296" s="136"/>
      <c r="AH296" s="136"/>
      <c r="AI296" s="136"/>
      <c r="AJ296" s="136"/>
      <c r="AK296" s="136"/>
      <c r="AV296" s="289"/>
      <c r="AW296" s="289"/>
      <c r="AX296" s="224"/>
      <c r="BW296" s="224"/>
      <c r="BX296" s="224"/>
      <c r="BY296" s="224"/>
      <c r="CF296" s="224"/>
      <c r="CG296" s="224"/>
      <c r="CH296" s="6"/>
      <c r="CW296" s="23">
        <f t="shared" si="571"/>
        <v>0</v>
      </c>
      <c r="CX296" s="23">
        <f t="shared" si="572"/>
        <v>0</v>
      </c>
      <c r="DS296" s="224"/>
      <c r="DT296" s="224"/>
      <c r="DU296" s="224"/>
    </row>
    <row r="297" spans="4:125" s="66" customFormat="1" x14ac:dyDescent="0.2">
      <c r="D297" s="137"/>
      <c r="E297" s="136"/>
      <c r="L297" s="136"/>
      <c r="M297" s="136"/>
      <c r="N297" s="136"/>
      <c r="O297" s="136"/>
      <c r="Q297" s="136"/>
      <c r="R297" s="136"/>
      <c r="S297" s="136"/>
      <c r="T297" s="136"/>
      <c r="U297" s="136"/>
      <c r="V297" s="136"/>
      <c r="W297" s="136"/>
      <c r="X297" s="342"/>
      <c r="Y297" s="136"/>
      <c r="Z297" s="136"/>
      <c r="AA297" s="136"/>
      <c r="AB297" s="136"/>
      <c r="AC297" s="136"/>
      <c r="AD297" s="136"/>
      <c r="AE297" s="136"/>
      <c r="AF297" s="136"/>
      <c r="AG297" s="136"/>
      <c r="AH297" s="136"/>
      <c r="AI297" s="136"/>
      <c r="AJ297" s="136"/>
      <c r="AK297" s="136"/>
      <c r="AV297" s="289"/>
      <c r="AW297" s="289"/>
      <c r="AX297" s="224"/>
      <c r="BW297" s="224"/>
      <c r="BX297" s="224"/>
      <c r="BY297" s="224"/>
      <c r="CF297" s="224"/>
      <c r="CG297" s="224"/>
      <c r="CH297" s="6"/>
      <c r="CW297" s="23">
        <f t="shared" si="571"/>
        <v>0</v>
      </c>
      <c r="CX297" s="23">
        <f t="shared" si="572"/>
        <v>0</v>
      </c>
      <c r="DS297" s="224"/>
      <c r="DT297" s="224"/>
      <c r="DU297" s="224"/>
    </row>
    <row r="298" spans="4:125" s="66" customFormat="1" x14ac:dyDescent="0.2">
      <c r="D298" s="137"/>
      <c r="E298" s="136"/>
      <c r="L298" s="136"/>
      <c r="M298" s="136"/>
      <c r="N298" s="136"/>
      <c r="O298" s="136"/>
      <c r="Q298" s="136"/>
      <c r="R298" s="136"/>
      <c r="S298" s="136"/>
      <c r="T298" s="136"/>
      <c r="U298" s="136"/>
      <c r="V298" s="136"/>
      <c r="W298" s="136"/>
      <c r="X298" s="342"/>
      <c r="Y298" s="136"/>
      <c r="Z298" s="136"/>
      <c r="AA298" s="136"/>
      <c r="AB298" s="136"/>
      <c r="AC298" s="136"/>
      <c r="AD298" s="136"/>
      <c r="AE298" s="136"/>
      <c r="AF298" s="136"/>
      <c r="AG298" s="136"/>
      <c r="AH298" s="136"/>
      <c r="AI298" s="136"/>
      <c r="AJ298" s="136"/>
      <c r="AK298" s="136"/>
      <c r="AV298" s="289"/>
      <c r="AW298" s="289"/>
      <c r="AX298" s="224"/>
      <c r="BW298" s="224"/>
      <c r="BX298" s="224"/>
      <c r="BY298" s="224"/>
      <c r="CF298" s="224"/>
      <c r="CG298" s="224"/>
      <c r="CH298" s="6"/>
      <c r="CW298" s="23">
        <f t="shared" si="571"/>
        <v>0</v>
      </c>
      <c r="CX298" s="23">
        <f t="shared" si="572"/>
        <v>0</v>
      </c>
      <c r="DS298" s="224"/>
      <c r="DT298" s="224"/>
      <c r="DU298" s="224"/>
    </row>
    <row r="299" spans="4:125" s="66" customFormat="1" x14ac:dyDescent="0.2">
      <c r="D299" s="137"/>
      <c r="E299" s="136"/>
      <c r="L299" s="136"/>
      <c r="M299" s="136"/>
      <c r="N299" s="136"/>
      <c r="O299" s="136"/>
      <c r="Q299" s="136"/>
      <c r="R299" s="136"/>
      <c r="S299" s="136"/>
      <c r="T299" s="136"/>
      <c r="U299" s="136"/>
      <c r="V299" s="136"/>
      <c r="W299" s="136"/>
      <c r="X299" s="342"/>
      <c r="Y299" s="136"/>
      <c r="Z299" s="136"/>
      <c r="AA299" s="136"/>
      <c r="AB299" s="136"/>
      <c r="AC299" s="136"/>
      <c r="AD299" s="136"/>
      <c r="AE299" s="136"/>
      <c r="AF299" s="136"/>
      <c r="AG299" s="136"/>
      <c r="AH299" s="136"/>
      <c r="AI299" s="136"/>
      <c r="AJ299" s="136"/>
      <c r="AK299" s="136"/>
      <c r="AV299" s="289"/>
      <c r="AW299" s="289"/>
      <c r="AX299" s="224"/>
      <c r="BW299" s="224"/>
      <c r="BX299" s="224"/>
      <c r="BY299" s="224"/>
      <c r="CF299" s="224"/>
      <c r="CG299" s="224"/>
      <c r="CH299" s="6"/>
      <c r="CW299" s="23">
        <f t="shared" si="571"/>
        <v>0</v>
      </c>
      <c r="CX299" s="23">
        <f t="shared" si="572"/>
        <v>0</v>
      </c>
      <c r="DS299" s="224"/>
      <c r="DT299" s="224"/>
      <c r="DU299" s="224"/>
    </row>
    <row r="300" spans="4:125" s="66" customFormat="1" x14ac:dyDescent="0.2">
      <c r="D300" s="137"/>
      <c r="E300" s="136"/>
      <c r="L300" s="136"/>
      <c r="M300" s="136"/>
      <c r="N300" s="136"/>
      <c r="O300" s="136"/>
      <c r="Q300" s="136"/>
      <c r="R300" s="136"/>
      <c r="S300" s="136"/>
      <c r="T300" s="136"/>
      <c r="U300" s="136"/>
      <c r="V300" s="136"/>
      <c r="W300" s="136"/>
      <c r="X300" s="342"/>
      <c r="Y300" s="136"/>
      <c r="Z300" s="136"/>
      <c r="AA300" s="136"/>
      <c r="AB300" s="136"/>
      <c r="AC300" s="136"/>
      <c r="AD300" s="136"/>
      <c r="AE300" s="136"/>
      <c r="AF300" s="136"/>
      <c r="AG300" s="136"/>
      <c r="AH300" s="136"/>
      <c r="AI300" s="136"/>
      <c r="AJ300" s="136"/>
      <c r="AK300" s="136"/>
      <c r="AV300" s="289"/>
      <c r="AW300" s="289"/>
      <c r="AX300" s="224"/>
      <c r="BW300" s="224"/>
      <c r="BX300" s="224"/>
      <c r="BY300" s="224"/>
      <c r="CF300" s="224"/>
      <c r="CG300" s="224"/>
      <c r="CH300" s="6"/>
      <c r="CW300" s="23">
        <f t="shared" si="571"/>
        <v>0</v>
      </c>
      <c r="CX300" s="23">
        <f t="shared" si="572"/>
        <v>0</v>
      </c>
      <c r="DS300" s="224"/>
      <c r="DT300" s="224"/>
      <c r="DU300" s="224"/>
    </row>
    <row r="301" spans="4:125" s="66" customFormat="1" x14ac:dyDescent="0.2">
      <c r="D301" s="137"/>
      <c r="E301" s="136"/>
      <c r="L301" s="136"/>
      <c r="M301" s="136"/>
      <c r="N301" s="136"/>
      <c r="O301" s="136"/>
      <c r="Q301" s="136"/>
      <c r="R301" s="136"/>
      <c r="S301" s="136"/>
      <c r="T301" s="136"/>
      <c r="U301" s="136"/>
      <c r="V301" s="136"/>
      <c r="W301" s="136"/>
      <c r="X301" s="342"/>
      <c r="Y301" s="136"/>
      <c r="Z301" s="136"/>
      <c r="AA301" s="136"/>
      <c r="AB301" s="136"/>
      <c r="AC301" s="136"/>
      <c r="AD301" s="136"/>
      <c r="AE301" s="136"/>
      <c r="AF301" s="136"/>
      <c r="AG301" s="136"/>
      <c r="AH301" s="136"/>
      <c r="AI301" s="136"/>
      <c r="AJ301" s="136"/>
      <c r="AK301" s="136"/>
      <c r="AV301" s="289"/>
      <c r="AW301" s="289"/>
      <c r="AX301" s="224"/>
      <c r="BW301" s="224"/>
      <c r="BX301" s="224"/>
      <c r="BY301" s="224"/>
      <c r="CF301" s="224"/>
      <c r="CG301" s="224"/>
      <c r="CH301" s="6"/>
      <c r="CW301" s="23">
        <f t="shared" si="571"/>
        <v>0</v>
      </c>
      <c r="CX301" s="23">
        <f t="shared" si="572"/>
        <v>0</v>
      </c>
      <c r="DS301" s="224"/>
      <c r="DT301" s="224"/>
      <c r="DU301" s="224"/>
    </row>
    <row r="302" spans="4:125" s="66" customFormat="1" x14ac:dyDescent="0.2">
      <c r="D302" s="137"/>
      <c r="E302" s="136"/>
      <c r="L302" s="136"/>
      <c r="M302" s="136"/>
      <c r="N302" s="136"/>
      <c r="O302" s="136"/>
      <c r="Q302" s="136"/>
      <c r="R302" s="136"/>
      <c r="S302" s="136"/>
      <c r="T302" s="136"/>
      <c r="U302" s="136"/>
      <c r="V302" s="136"/>
      <c r="W302" s="136"/>
      <c r="X302" s="342"/>
      <c r="Y302" s="136"/>
      <c r="Z302" s="136"/>
      <c r="AA302" s="136"/>
      <c r="AB302" s="136"/>
      <c r="AC302" s="136"/>
      <c r="AD302" s="136"/>
      <c r="AE302" s="136"/>
      <c r="AF302" s="136"/>
      <c r="AG302" s="136"/>
      <c r="AH302" s="136"/>
      <c r="AI302" s="136"/>
      <c r="AJ302" s="136"/>
      <c r="AK302" s="136"/>
      <c r="AV302" s="289"/>
      <c r="AW302" s="289"/>
      <c r="AX302" s="224"/>
      <c r="BW302" s="224"/>
      <c r="BX302" s="224"/>
      <c r="BY302" s="224"/>
      <c r="CF302" s="224"/>
      <c r="CG302" s="224"/>
      <c r="CH302" s="6"/>
      <c r="CW302" s="23">
        <f t="shared" si="571"/>
        <v>0</v>
      </c>
      <c r="CX302" s="23">
        <f t="shared" si="572"/>
        <v>0</v>
      </c>
      <c r="DS302" s="224"/>
      <c r="DT302" s="224"/>
      <c r="DU302" s="224"/>
    </row>
    <row r="303" spans="4:125" s="66" customFormat="1" x14ac:dyDescent="0.2">
      <c r="D303" s="137"/>
      <c r="E303" s="136"/>
      <c r="L303" s="136"/>
      <c r="M303" s="136"/>
      <c r="N303" s="136"/>
      <c r="O303" s="136"/>
      <c r="Q303" s="136"/>
      <c r="R303" s="136"/>
      <c r="S303" s="136"/>
      <c r="T303" s="136"/>
      <c r="U303" s="136"/>
      <c r="V303" s="136"/>
      <c r="W303" s="136"/>
      <c r="X303" s="342"/>
      <c r="Y303" s="136"/>
      <c r="Z303" s="136"/>
      <c r="AA303" s="136"/>
      <c r="AB303" s="136"/>
      <c r="AC303" s="136"/>
      <c r="AD303" s="136"/>
      <c r="AE303" s="136"/>
      <c r="AF303" s="136"/>
      <c r="AG303" s="136"/>
      <c r="AH303" s="136"/>
      <c r="AI303" s="136"/>
      <c r="AJ303" s="136"/>
      <c r="AK303" s="136"/>
      <c r="AV303" s="289"/>
      <c r="AW303" s="289"/>
      <c r="AX303" s="224"/>
      <c r="BW303" s="224"/>
      <c r="BX303" s="224"/>
      <c r="BY303" s="224"/>
      <c r="CF303" s="224"/>
      <c r="CG303" s="224"/>
      <c r="CH303" s="6"/>
      <c r="CW303" s="23">
        <f t="shared" si="571"/>
        <v>0</v>
      </c>
      <c r="CX303" s="23">
        <f t="shared" si="572"/>
        <v>0</v>
      </c>
      <c r="DS303" s="224"/>
      <c r="DT303" s="224"/>
      <c r="DU303" s="224"/>
    </row>
    <row r="304" spans="4:125" s="66" customFormat="1" x14ac:dyDescent="0.2">
      <c r="D304" s="137"/>
      <c r="E304" s="136"/>
      <c r="L304" s="136"/>
      <c r="M304" s="136"/>
      <c r="N304" s="136"/>
      <c r="O304" s="136"/>
      <c r="Q304" s="136"/>
      <c r="R304" s="136"/>
      <c r="S304" s="136"/>
      <c r="T304" s="136"/>
      <c r="U304" s="136"/>
      <c r="V304" s="136"/>
      <c r="W304" s="136"/>
      <c r="X304" s="342"/>
      <c r="Y304" s="136"/>
      <c r="Z304" s="136"/>
      <c r="AA304" s="136"/>
      <c r="AB304" s="136"/>
      <c r="AC304" s="136"/>
      <c r="AD304" s="136"/>
      <c r="AE304" s="136"/>
      <c r="AF304" s="136"/>
      <c r="AG304" s="136"/>
      <c r="AH304" s="136"/>
      <c r="AI304" s="136"/>
      <c r="AJ304" s="136"/>
      <c r="AK304" s="136"/>
      <c r="AV304" s="289"/>
      <c r="AW304" s="289"/>
      <c r="AX304" s="224"/>
      <c r="BW304" s="224"/>
      <c r="BX304" s="224"/>
      <c r="BY304" s="224"/>
      <c r="CF304" s="224"/>
      <c r="CG304" s="224"/>
      <c r="CH304" s="6"/>
      <c r="CW304" s="23">
        <f t="shared" si="571"/>
        <v>0</v>
      </c>
      <c r="CX304" s="23">
        <f t="shared" si="572"/>
        <v>0</v>
      </c>
      <c r="DS304" s="224"/>
      <c r="DT304" s="224"/>
      <c r="DU304" s="224"/>
    </row>
    <row r="305" spans="4:125" s="66" customFormat="1" x14ac:dyDescent="0.2">
      <c r="D305" s="137"/>
      <c r="E305" s="136"/>
      <c r="L305" s="136"/>
      <c r="M305" s="136"/>
      <c r="N305" s="136"/>
      <c r="O305" s="136"/>
      <c r="Q305" s="136"/>
      <c r="R305" s="136"/>
      <c r="S305" s="136"/>
      <c r="T305" s="136"/>
      <c r="U305" s="136"/>
      <c r="V305" s="136"/>
      <c r="W305" s="136"/>
      <c r="X305" s="342"/>
      <c r="Y305" s="136"/>
      <c r="Z305" s="136"/>
      <c r="AA305" s="136"/>
      <c r="AB305" s="136"/>
      <c r="AC305" s="136"/>
      <c r="AD305" s="136"/>
      <c r="AE305" s="136"/>
      <c r="AF305" s="136"/>
      <c r="AG305" s="136"/>
      <c r="AH305" s="136"/>
      <c r="AI305" s="136"/>
      <c r="AJ305" s="136"/>
      <c r="AK305" s="136"/>
      <c r="AV305" s="289"/>
      <c r="AW305" s="289"/>
      <c r="AX305" s="224"/>
      <c r="BW305" s="224"/>
      <c r="BX305" s="224"/>
      <c r="BY305" s="224"/>
      <c r="CF305" s="224"/>
      <c r="CG305" s="224"/>
      <c r="CH305" s="6"/>
      <c r="DS305" s="224"/>
      <c r="DT305" s="224"/>
      <c r="DU305" s="224"/>
    </row>
    <row r="306" spans="4:125" s="66" customFormat="1" x14ac:dyDescent="0.2">
      <c r="D306" s="137"/>
      <c r="E306" s="136"/>
      <c r="L306" s="136"/>
      <c r="M306" s="136"/>
      <c r="N306" s="136"/>
      <c r="O306" s="136"/>
      <c r="Q306" s="136"/>
      <c r="R306" s="136"/>
      <c r="S306" s="136"/>
      <c r="T306" s="136"/>
      <c r="U306" s="136"/>
      <c r="V306" s="136"/>
      <c r="W306" s="136"/>
      <c r="X306" s="342"/>
      <c r="Y306" s="136"/>
      <c r="Z306" s="136"/>
      <c r="AA306" s="136"/>
      <c r="AB306" s="136"/>
      <c r="AC306" s="136"/>
      <c r="AD306" s="136"/>
      <c r="AE306" s="136"/>
      <c r="AF306" s="136"/>
      <c r="AG306" s="136"/>
      <c r="AH306" s="136"/>
      <c r="AI306" s="136"/>
      <c r="AJ306" s="136"/>
      <c r="AK306" s="136"/>
      <c r="AV306" s="289"/>
      <c r="AW306" s="289"/>
      <c r="AX306" s="224"/>
      <c r="BW306" s="224"/>
      <c r="BX306" s="224"/>
      <c r="BY306" s="224"/>
      <c r="CF306" s="224"/>
      <c r="CG306" s="224"/>
      <c r="CH306" s="6"/>
      <c r="DS306" s="224"/>
      <c r="DT306" s="224"/>
      <c r="DU306" s="224"/>
    </row>
    <row r="307" spans="4:125" s="66" customFormat="1" x14ac:dyDescent="0.2">
      <c r="D307" s="137"/>
      <c r="E307" s="136"/>
      <c r="L307" s="136"/>
      <c r="M307" s="136"/>
      <c r="N307" s="136"/>
      <c r="O307" s="136"/>
      <c r="Q307" s="136"/>
      <c r="R307" s="136"/>
      <c r="S307" s="136"/>
      <c r="T307" s="136"/>
      <c r="U307" s="136"/>
      <c r="V307" s="136"/>
      <c r="W307" s="136"/>
      <c r="X307" s="342"/>
      <c r="Y307" s="136"/>
      <c r="Z307" s="136"/>
      <c r="AA307" s="136"/>
      <c r="AB307" s="136"/>
      <c r="AC307" s="136"/>
      <c r="AD307" s="136"/>
      <c r="AE307" s="136"/>
      <c r="AF307" s="136"/>
      <c r="AG307" s="136"/>
      <c r="AH307" s="136"/>
      <c r="AI307" s="136"/>
      <c r="AJ307" s="136"/>
      <c r="AK307" s="136"/>
      <c r="AV307" s="289"/>
      <c r="AW307" s="289"/>
      <c r="AX307" s="224"/>
      <c r="BW307" s="224"/>
      <c r="BX307" s="224"/>
      <c r="BY307" s="224"/>
      <c r="CF307" s="224"/>
      <c r="CG307" s="224"/>
      <c r="CH307" s="6"/>
      <c r="DS307" s="224"/>
      <c r="DT307" s="224"/>
      <c r="DU307" s="224"/>
    </row>
    <row r="308" spans="4:125" s="66" customFormat="1" x14ac:dyDescent="0.2">
      <c r="D308" s="137"/>
      <c r="E308" s="136"/>
      <c r="L308" s="136"/>
      <c r="M308" s="136"/>
      <c r="N308" s="136"/>
      <c r="O308" s="136"/>
      <c r="Q308" s="136"/>
      <c r="R308" s="136"/>
      <c r="S308" s="136"/>
      <c r="T308" s="136"/>
      <c r="U308" s="136"/>
      <c r="V308" s="136"/>
      <c r="W308" s="136"/>
      <c r="X308" s="342"/>
      <c r="Y308" s="136"/>
      <c r="Z308" s="136"/>
      <c r="AA308" s="136"/>
      <c r="AB308" s="136"/>
      <c r="AC308" s="136"/>
      <c r="AD308" s="136"/>
      <c r="AE308" s="136"/>
      <c r="AF308" s="136"/>
      <c r="AG308" s="136"/>
      <c r="AH308" s="136"/>
      <c r="AI308" s="136"/>
      <c r="AJ308" s="136"/>
      <c r="AK308" s="136"/>
      <c r="AV308" s="289"/>
      <c r="AW308" s="289"/>
      <c r="AX308" s="224"/>
      <c r="BW308" s="224"/>
      <c r="BX308" s="224"/>
      <c r="BY308" s="224"/>
      <c r="CF308" s="224"/>
      <c r="CG308" s="224"/>
      <c r="CH308" s="6"/>
      <c r="DS308" s="224"/>
      <c r="DT308" s="224"/>
      <c r="DU308" s="224"/>
    </row>
    <row r="309" spans="4:125" s="66" customFormat="1" x14ac:dyDescent="0.2">
      <c r="D309" s="137"/>
      <c r="E309" s="136"/>
      <c r="L309" s="136"/>
      <c r="M309" s="136"/>
      <c r="N309" s="136"/>
      <c r="O309" s="136"/>
      <c r="Q309" s="136"/>
      <c r="R309" s="136"/>
      <c r="S309" s="136"/>
      <c r="T309" s="136"/>
      <c r="U309" s="136"/>
      <c r="V309" s="136"/>
      <c r="W309" s="136"/>
      <c r="X309" s="342"/>
      <c r="Y309" s="136"/>
      <c r="Z309" s="136"/>
      <c r="AA309" s="136"/>
      <c r="AB309" s="136"/>
      <c r="AC309" s="136"/>
      <c r="AD309" s="136"/>
      <c r="AE309" s="136"/>
      <c r="AF309" s="136"/>
      <c r="AG309" s="136"/>
      <c r="AH309" s="136"/>
      <c r="AI309" s="136"/>
      <c r="AJ309" s="136"/>
      <c r="AK309" s="136"/>
      <c r="AV309" s="289"/>
      <c r="AW309" s="289"/>
      <c r="AX309" s="224"/>
      <c r="BW309" s="224"/>
      <c r="BX309" s="224"/>
      <c r="BY309" s="224"/>
      <c r="CF309" s="224"/>
      <c r="CG309" s="224"/>
      <c r="CH309" s="6"/>
      <c r="DS309" s="224"/>
      <c r="DT309" s="224"/>
      <c r="DU309" s="224"/>
    </row>
    <row r="310" spans="4:125" s="66" customFormat="1" x14ac:dyDescent="0.2">
      <c r="D310" s="137"/>
      <c r="E310" s="136"/>
      <c r="L310" s="136"/>
      <c r="M310" s="136"/>
      <c r="N310" s="136"/>
      <c r="O310" s="136"/>
      <c r="Q310" s="136"/>
      <c r="R310" s="136"/>
      <c r="S310" s="136"/>
      <c r="T310" s="136"/>
      <c r="U310" s="136"/>
      <c r="V310" s="136"/>
      <c r="W310" s="136"/>
      <c r="X310" s="342"/>
      <c r="Y310" s="136"/>
      <c r="Z310" s="136"/>
      <c r="AA310" s="136"/>
      <c r="AB310" s="136"/>
      <c r="AC310" s="136"/>
      <c r="AD310" s="136"/>
      <c r="AE310" s="136"/>
      <c r="AF310" s="136"/>
      <c r="AG310" s="136"/>
      <c r="AH310" s="136"/>
      <c r="AI310" s="136"/>
      <c r="AJ310" s="136"/>
      <c r="AK310" s="136"/>
      <c r="AV310" s="289"/>
      <c r="AW310" s="289"/>
      <c r="AX310" s="224"/>
      <c r="BW310" s="224"/>
      <c r="BX310" s="224"/>
      <c r="BY310" s="224"/>
      <c r="CF310" s="224"/>
      <c r="CG310" s="224"/>
      <c r="CH310" s="6"/>
      <c r="DS310" s="224"/>
      <c r="DT310" s="224"/>
      <c r="DU310" s="224"/>
    </row>
    <row r="311" spans="4:125" s="66" customFormat="1" x14ac:dyDescent="0.2">
      <c r="D311" s="137"/>
      <c r="E311" s="136"/>
      <c r="L311" s="136"/>
      <c r="M311" s="136"/>
      <c r="N311" s="136"/>
      <c r="O311" s="136"/>
      <c r="Q311" s="136"/>
      <c r="R311" s="136"/>
      <c r="S311" s="136"/>
      <c r="T311" s="136"/>
      <c r="U311" s="136"/>
      <c r="V311" s="136"/>
      <c r="W311" s="136"/>
      <c r="X311" s="342"/>
      <c r="Y311" s="136"/>
      <c r="Z311" s="136"/>
      <c r="AA311" s="136"/>
      <c r="AB311" s="136"/>
      <c r="AC311" s="136"/>
      <c r="AD311" s="136"/>
      <c r="AE311" s="136"/>
      <c r="AF311" s="136"/>
      <c r="AG311" s="136"/>
      <c r="AH311" s="136"/>
      <c r="AI311" s="136"/>
      <c r="AJ311" s="136"/>
      <c r="AK311" s="136"/>
      <c r="AV311" s="289"/>
      <c r="AW311" s="289"/>
      <c r="AX311" s="224"/>
      <c r="BW311" s="224"/>
      <c r="BX311" s="224"/>
      <c r="BY311" s="224"/>
      <c r="CF311" s="224"/>
      <c r="CG311" s="224"/>
      <c r="CH311" s="6"/>
      <c r="DS311" s="224"/>
      <c r="DT311" s="224"/>
      <c r="DU311" s="224"/>
    </row>
    <row r="312" spans="4:125" s="66" customFormat="1" x14ac:dyDescent="0.2">
      <c r="D312" s="137"/>
      <c r="E312" s="136"/>
      <c r="L312" s="136"/>
      <c r="M312" s="136"/>
      <c r="N312" s="136"/>
      <c r="O312" s="136"/>
      <c r="Q312" s="136"/>
      <c r="R312" s="136"/>
      <c r="S312" s="136"/>
      <c r="T312" s="136"/>
      <c r="U312" s="136"/>
      <c r="V312" s="136"/>
      <c r="W312" s="136"/>
      <c r="X312" s="342"/>
      <c r="Y312" s="136"/>
      <c r="Z312" s="136"/>
      <c r="AA312" s="136"/>
      <c r="AB312" s="136"/>
      <c r="AC312" s="136"/>
      <c r="AD312" s="136"/>
      <c r="AE312" s="136"/>
      <c r="AF312" s="136"/>
      <c r="AG312" s="136"/>
      <c r="AH312" s="136"/>
      <c r="AI312" s="136"/>
      <c r="AJ312" s="136"/>
      <c r="AK312" s="136"/>
      <c r="AV312" s="289"/>
      <c r="AW312" s="289"/>
      <c r="AX312" s="224"/>
      <c r="BW312" s="224"/>
      <c r="BX312" s="224"/>
      <c r="BY312" s="224"/>
      <c r="CF312" s="224"/>
      <c r="CG312" s="224"/>
      <c r="CH312" s="6"/>
      <c r="DS312" s="224"/>
      <c r="DT312" s="224"/>
      <c r="DU312" s="224"/>
    </row>
    <row r="313" spans="4:125" s="66" customFormat="1" x14ac:dyDescent="0.2">
      <c r="D313" s="137"/>
      <c r="E313" s="136"/>
      <c r="L313" s="136"/>
      <c r="M313" s="136"/>
      <c r="N313" s="136"/>
      <c r="O313" s="136"/>
      <c r="Q313" s="136"/>
      <c r="R313" s="136"/>
      <c r="S313" s="136"/>
      <c r="T313" s="136"/>
      <c r="U313" s="136"/>
      <c r="V313" s="136"/>
      <c r="W313" s="136"/>
      <c r="X313" s="342"/>
      <c r="Y313" s="136"/>
      <c r="Z313" s="136"/>
      <c r="AA313" s="136"/>
      <c r="AB313" s="136"/>
      <c r="AC313" s="136"/>
      <c r="AD313" s="136"/>
      <c r="AE313" s="136"/>
      <c r="AF313" s="136"/>
      <c r="AG313" s="136"/>
      <c r="AH313" s="136"/>
      <c r="AI313" s="136"/>
      <c r="AJ313" s="136"/>
      <c r="AK313" s="136"/>
      <c r="AV313" s="289"/>
      <c r="AW313" s="289"/>
      <c r="AX313" s="224"/>
      <c r="BW313" s="224"/>
      <c r="BX313" s="224"/>
      <c r="BY313" s="224"/>
      <c r="CF313" s="224"/>
      <c r="CG313" s="224"/>
      <c r="CH313" s="6"/>
      <c r="DS313" s="224"/>
      <c r="DT313" s="224"/>
      <c r="DU313" s="224"/>
    </row>
    <row r="314" spans="4:125" s="66" customFormat="1" x14ac:dyDescent="0.2">
      <c r="D314" s="137"/>
      <c r="E314" s="136"/>
      <c r="L314" s="136"/>
      <c r="M314" s="136"/>
      <c r="N314" s="136"/>
      <c r="O314" s="136"/>
      <c r="Q314" s="136"/>
      <c r="R314" s="136"/>
      <c r="S314" s="136"/>
      <c r="T314" s="136"/>
      <c r="U314" s="136"/>
      <c r="V314" s="136"/>
      <c r="W314" s="136"/>
      <c r="X314" s="342"/>
      <c r="Y314" s="136"/>
      <c r="Z314" s="136"/>
      <c r="AA314" s="136"/>
      <c r="AB314" s="136"/>
      <c r="AC314" s="136"/>
      <c r="AD314" s="136"/>
      <c r="AE314" s="136"/>
      <c r="AF314" s="136"/>
      <c r="AG314" s="136"/>
      <c r="AH314" s="136"/>
      <c r="AI314" s="136"/>
      <c r="AJ314" s="136"/>
      <c r="AK314" s="136"/>
      <c r="AV314" s="289"/>
      <c r="AW314" s="289"/>
      <c r="AX314" s="224"/>
      <c r="BW314" s="224"/>
      <c r="BX314" s="224"/>
      <c r="BY314" s="224"/>
      <c r="CF314" s="224"/>
      <c r="CG314" s="224"/>
      <c r="CH314" s="6"/>
      <c r="DS314" s="224"/>
      <c r="DT314" s="224"/>
      <c r="DU314" s="224"/>
    </row>
    <row r="315" spans="4:125" s="66" customFormat="1" x14ac:dyDescent="0.2">
      <c r="D315" s="137"/>
      <c r="E315" s="136"/>
      <c r="L315" s="136"/>
      <c r="M315" s="136"/>
      <c r="N315" s="136"/>
      <c r="O315" s="136"/>
      <c r="Q315" s="136"/>
      <c r="R315" s="136"/>
      <c r="S315" s="136"/>
      <c r="T315" s="136"/>
      <c r="U315" s="136"/>
      <c r="V315" s="136"/>
      <c r="W315" s="136"/>
      <c r="X315" s="342"/>
      <c r="Y315" s="136"/>
      <c r="Z315" s="136"/>
      <c r="AA315" s="136"/>
      <c r="AB315" s="136"/>
      <c r="AC315" s="136"/>
      <c r="AD315" s="136"/>
      <c r="AE315" s="136"/>
      <c r="AF315" s="136"/>
      <c r="AG315" s="136"/>
      <c r="AH315" s="136"/>
      <c r="AI315" s="136"/>
      <c r="AJ315" s="136"/>
      <c r="AK315" s="136"/>
      <c r="AV315" s="289"/>
      <c r="AW315" s="289"/>
      <c r="AX315" s="224"/>
      <c r="BW315" s="224"/>
      <c r="BX315" s="224"/>
      <c r="BY315" s="224"/>
      <c r="CF315" s="224"/>
      <c r="CG315" s="224"/>
      <c r="CH315" s="6"/>
      <c r="DS315" s="224"/>
      <c r="DT315" s="224"/>
      <c r="DU315" s="224"/>
    </row>
    <row r="316" spans="4:125" s="66" customFormat="1" x14ac:dyDescent="0.2">
      <c r="D316" s="137"/>
      <c r="E316" s="136"/>
      <c r="L316" s="136"/>
      <c r="M316" s="136"/>
      <c r="N316" s="136"/>
      <c r="O316" s="136"/>
      <c r="Q316" s="136"/>
      <c r="R316" s="136"/>
      <c r="S316" s="136"/>
      <c r="T316" s="136"/>
      <c r="U316" s="136"/>
      <c r="V316" s="136"/>
      <c r="W316" s="136"/>
      <c r="X316" s="342"/>
      <c r="Y316" s="136"/>
      <c r="Z316" s="136"/>
      <c r="AA316" s="136"/>
      <c r="AB316" s="136"/>
      <c r="AC316" s="136"/>
      <c r="AD316" s="136"/>
      <c r="AE316" s="136"/>
      <c r="AF316" s="136"/>
      <c r="AG316" s="136"/>
      <c r="AH316" s="136"/>
      <c r="AI316" s="136"/>
      <c r="AJ316" s="136"/>
      <c r="AK316" s="136"/>
      <c r="AV316" s="289"/>
      <c r="AW316" s="289"/>
      <c r="AX316" s="224"/>
      <c r="BW316" s="224"/>
      <c r="BX316" s="224"/>
      <c r="BY316" s="224"/>
      <c r="CF316" s="224"/>
      <c r="CG316" s="224"/>
      <c r="CH316" s="6"/>
      <c r="DS316" s="224"/>
      <c r="DT316" s="224"/>
      <c r="DU316" s="224"/>
    </row>
    <row r="317" spans="4:125" s="66" customFormat="1" x14ac:dyDescent="0.2">
      <c r="D317" s="137"/>
      <c r="E317" s="136"/>
      <c r="L317" s="136"/>
      <c r="M317" s="136"/>
      <c r="N317" s="136"/>
      <c r="O317" s="136"/>
      <c r="Q317" s="136"/>
      <c r="R317" s="136"/>
      <c r="S317" s="136"/>
      <c r="T317" s="136"/>
      <c r="U317" s="136"/>
      <c r="V317" s="136"/>
      <c r="W317" s="136"/>
      <c r="X317" s="342"/>
      <c r="Y317" s="136"/>
      <c r="Z317" s="136"/>
      <c r="AA317" s="136"/>
      <c r="AB317" s="136"/>
      <c r="AC317" s="136"/>
      <c r="AD317" s="136"/>
      <c r="AE317" s="136"/>
      <c r="AF317" s="136"/>
      <c r="AG317" s="136"/>
      <c r="AH317" s="136"/>
      <c r="AI317" s="136"/>
      <c r="AJ317" s="136"/>
      <c r="AK317" s="136"/>
      <c r="AV317" s="289"/>
      <c r="AW317" s="289"/>
      <c r="AX317" s="224"/>
      <c r="BW317" s="224"/>
      <c r="BX317" s="224"/>
      <c r="BY317" s="224"/>
      <c r="CF317" s="224"/>
      <c r="CG317" s="224"/>
      <c r="CH317" s="6"/>
      <c r="DS317" s="224"/>
      <c r="DT317" s="224"/>
      <c r="DU317" s="224"/>
    </row>
    <row r="318" spans="4:125" s="66" customFormat="1" x14ac:dyDescent="0.2">
      <c r="D318" s="137"/>
      <c r="E318" s="136"/>
      <c r="L318" s="136"/>
      <c r="M318" s="136"/>
      <c r="N318" s="136"/>
      <c r="O318" s="136"/>
      <c r="Q318" s="136"/>
      <c r="R318" s="136"/>
      <c r="S318" s="136"/>
      <c r="T318" s="136"/>
      <c r="U318" s="136"/>
      <c r="V318" s="136"/>
      <c r="W318" s="136"/>
      <c r="X318" s="342"/>
      <c r="Y318" s="136"/>
      <c r="Z318" s="136"/>
      <c r="AA318" s="136"/>
      <c r="AB318" s="136"/>
      <c r="AC318" s="136"/>
      <c r="AD318" s="136"/>
      <c r="AE318" s="136"/>
      <c r="AF318" s="136"/>
      <c r="AG318" s="136"/>
      <c r="AH318" s="136"/>
      <c r="AI318" s="136"/>
      <c r="AJ318" s="136"/>
      <c r="AK318" s="136"/>
      <c r="AV318" s="289"/>
      <c r="AW318" s="289"/>
      <c r="AX318" s="224"/>
      <c r="BW318" s="224"/>
      <c r="BX318" s="224"/>
      <c r="BY318" s="224"/>
      <c r="CF318" s="224"/>
      <c r="CG318" s="224"/>
      <c r="CH318" s="6"/>
      <c r="DS318" s="224"/>
      <c r="DT318" s="224"/>
      <c r="DU318" s="224"/>
    </row>
    <row r="319" spans="4:125" s="66" customFormat="1" x14ac:dyDescent="0.2">
      <c r="D319" s="137"/>
      <c r="E319" s="136"/>
      <c r="L319" s="136"/>
      <c r="M319" s="136"/>
      <c r="N319" s="136"/>
      <c r="O319" s="136"/>
      <c r="Q319" s="136"/>
      <c r="R319" s="136"/>
      <c r="S319" s="136"/>
      <c r="T319" s="136"/>
      <c r="U319" s="136"/>
      <c r="V319" s="136"/>
      <c r="W319" s="136"/>
      <c r="X319" s="342"/>
      <c r="Y319" s="136"/>
      <c r="Z319" s="136"/>
      <c r="AA319" s="136"/>
      <c r="AB319" s="136"/>
      <c r="AC319" s="136"/>
      <c r="AD319" s="136"/>
      <c r="AE319" s="136"/>
      <c r="AF319" s="136"/>
      <c r="AG319" s="136"/>
      <c r="AH319" s="136"/>
      <c r="AI319" s="136"/>
      <c r="AJ319" s="136"/>
      <c r="AK319" s="136"/>
      <c r="AV319" s="289"/>
      <c r="AW319" s="289"/>
      <c r="AX319" s="224"/>
      <c r="BW319" s="224"/>
      <c r="BX319" s="224"/>
      <c r="BY319" s="224"/>
      <c r="CF319" s="224"/>
      <c r="CG319" s="224"/>
      <c r="CH319" s="6"/>
      <c r="DS319" s="224"/>
      <c r="DT319" s="224"/>
      <c r="DU319" s="224"/>
    </row>
    <row r="320" spans="4:125" s="66" customFormat="1" x14ac:dyDescent="0.2">
      <c r="D320" s="137"/>
      <c r="E320" s="136"/>
      <c r="L320" s="136"/>
      <c r="M320" s="136"/>
      <c r="N320" s="136"/>
      <c r="O320" s="136"/>
      <c r="Q320" s="136"/>
      <c r="R320" s="136"/>
      <c r="S320" s="136"/>
      <c r="T320" s="136"/>
      <c r="U320" s="136"/>
      <c r="V320" s="136"/>
      <c r="W320" s="136"/>
      <c r="X320" s="342"/>
      <c r="Y320" s="136"/>
      <c r="Z320" s="136"/>
      <c r="AA320" s="136"/>
      <c r="AB320" s="136"/>
      <c r="AC320" s="136"/>
      <c r="AD320" s="136"/>
      <c r="AE320" s="136"/>
      <c r="AF320" s="136"/>
      <c r="AG320" s="136"/>
      <c r="AH320" s="136"/>
      <c r="AI320" s="136"/>
      <c r="AJ320" s="136"/>
      <c r="AK320" s="136"/>
      <c r="AV320" s="289"/>
      <c r="AW320" s="289"/>
      <c r="AX320" s="224"/>
      <c r="BW320" s="224"/>
      <c r="BX320" s="224"/>
      <c r="BY320" s="224"/>
      <c r="CF320" s="224"/>
      <c r="CG320" s="224"/>
      <c r="CH320" s="6"/>
      <c r="DS320" s="224"/>
      <c r="DT320" s="224"/>
      <c r="DU320" s="224"/>
    </row>
    <row r="321" spans="4:125" s="66" customFormat="1" x14ac:dyDescent="0.2">
      <c r="D321" s="137"/>
      <c r="E321" s="136"/>
      <c r="L321" s="136"/>
      <c r="M321" s="136"/>
      <c r="N321" s="136"/>
      <c r="O321" s="136"/>
      <c r="Q321" s="136"/>
      <c r="R321" s="136"/>
      <c r="S321" s="136"/>
      <c r="T321" s="136"/>
      <c r="U321" s="136"/>
      <c r="V321" s="136"/>
      <c r="W321" s="136"/>
      <c r="X321" s="342"/>
      <c r="Y321" s="136"/>
      <c r="Z321" s="136"/>
      <c r="AA321" s="136"/>
      <c r="AB321" s="136"/>
      <c r="AC321" s="136"/>
      <c r="AD321" s="136"/>
      <c r="AE321" s="136"/>
      <c r="AF321" s="136"/>
      <c r="AG321" s="136"/>
      <c r="AH321" s="136"/>
      <c r="AI321" s="136"/>
      <c r="AJ321" s="136"/>
      <c r="AK321" s="136"/>
      <c r="AV321" s="289"/>
      <c r="AW321" s="289"/>
      <c r="AX321" s="224"/>
      <c r="BW321" s="224"/>
      <c r="BX321" s="224"/>
      <c r="BY321" s="224"/>
      <c r="CF321" s="224"/>
      <c r="CG321" s="224"/>
      <c r="CH321" s="6"/>
      <c r="DS321" s="224"/>
      <c r="DT321" s="224"/>
      <c r="DU321" s="224"/>
    </row>
    <row r="322" spans="4:125" s="66" customFormat="1" x14ac:dyDescent="0.2">
      <c r="D322" s="137"/>
      <c r="E322" s="136"/>
      <c r="L322" s="136"/>
      <c r="M322" s="136"/>
      <c r="N322" s="136"/>
      <c r="O322" s="136"/>
      <c r="Q322" s="136"/>
      <c r="R322" s="136"/>
      <c r="S322" s="136"/>
      <c r="T322" s="136"/>
      <c r="U322" s="136"/>
      <c r="V322" s="136"/>
      <c r="W322" s="136"/>
      <c r="X322" s="342"/>
      <c r="Y322" s="136"/>
      <c r="Z322" s="136"/>
      <c r="AA322" s="136"/>
      <c r="AB322" s="136"/>
      <c r="AC322" s="136"/>
      <c r="AD322" s="136"/>
      <c r="AE322" s="136"/>
      <c r="AF322" s="136"/>
      <c r="AG322" s="136"/>
      <c r="AH322" s="136"/>
      <c r="AI322" s="136"/>
      <c r="AJ322" s="136"/>
      <c r="AK322" s="136"/>
      <c r="AV322" s="289"/>
      <c r="AW322" s="289"/>
      <c r="AX322" s="224"/>
      <c r="BW322" s="224"/>
      <c r="BX322" s="224"/>
      <c r="BY322" s="224"/>
      <c r="CF322" s="224"/>
      <c r="CG322" s="224"/>
      <c r="CH322" s="6"/>
      <c r="DS322" s="224"/>
      <c r="DT322" s="224"/>
      <c r="DU322" s="224"/>
    </row>
    <row r="323" spans="4:125" s="66" customFormat="1" x14ac:dyDescent="0.2">
      <c r="D323" s="137"/>
      <c r="E323" s="136"/>
      <c r="L323" s="136"/>
      <c r="M323" s="136"/>
      <c r="N323" s="136"/>
      <c r="O323" s="136"/>
      <c r="Q323" s="136"/>
      <c r="R323" s="136"/>
      <c r="S323" s="136"/>
      <c r="T323" s="136"/>
      <c r="U323" s="136"/>
      <c r="V323" s="136"/>
      <c r="W323" s="136"/>
      <c r="X323" s="342"/>
      <c r="Y323" s="136"/>
      <c r="Z323" s="136"/>
      <c r="AA323" s="136"/>
      <c r="AB323" s="136"/>
      <c r="AC323" s="136"/>
      <c r="AD323" s="136"/>
      <c r="AE323" s="136"/>
      <c r="AF323" s="136"/>
      <c r="AG323" s="136"/>
      <c r="AH323" s="136"/>
      <c r="AI323" s="136"/>
      <c r="AJ323" s="136"/>
      <c r="AK323" s="136"/>
      <c r="AV323" s="289"/>
      <c r="AW323" s="289"/>
      <c r="AX323" s="224"/>
      <c r="BW323" s="224"/>
      <c r="BX323" s="224"/>
      <c r="BY323" s="224"/>
      <c r="CF323" s="224"/>
      <c r="CG323" s="224"/>
      <c r="CH323" s="6"/>
      <c r="DS323" s="224"/>
      <c r="DT323" s="224"/>
      <c r="DU323" s="224"/>
    </row>
    <row r="324" spans="4:125" s="66" customFormat="1" x14ac:dyDescent="0.2">
      <c r="D324" s="137"/>
      <c r="E324" s="136"/>
      <c r="L324" s="136"/>
      <c r="M324" s="136"/>
      <c r="N324" s="136"/>
      <c r="O324" s="136"/>
      <c r="Q324" s="136"/>
      <c r="R324" s="136"/>
      <c r="S324" s="136"/>
      <c r="T324" s="136"/>
      <c r="U324" s="136"/>
      <c r="V324" s="136"/>
      <c r="W324" s="136"/>
      <c r="X324" s="342"/>
      <c r="Y324" s="136"/>
      <c r="Z324" s="136"/>
      <c r="AA324" s="136"/>
      <c r="AB324" s="136"/>
      <c r="AC324" s="136"/>
      <c r="AD324" s="136"/>
      <c r="AE324" s="136"/>
      <c r="AF324" s="136"/>
      <c r="AG324" s="136"/>
      <c r="AH324" s="136"/>
      <c r="AI324" s="136"/>
      <c r="AJ324" s="136"/>
      <c r="AK324" s="136"/>
      <c r="AV324" s="289"/>
      <c r="AW324" s="289"/>
      <c r="AX324" s="224"/>
      <c r="BW324" s="224"/>
      <c r="BX324" s="224"/>
      <c r="BY324" s="224"/>
      <c r="CF324" s="224"/>
      <c r="CG324" s="224"/>
      <c r="CH324" s="6"/>
      <c r="DS324" s="224"/>
      <c r="DT324" s="224"/>
      <c r="DU324" s="224"/>
    </row>
    <row r="325" spans="4:125" s="66" customFormat="1" x14ac:dyDescent="0.2">
      <c r="D325" s="137"/>
      <c r="E325" s="136"/>
      <c r="L325" s="136"/>
      <c r="M325" s="136"/>
      <c r="N325" s="136"/>
      <c r="O325" s="136"/>
      <c r="Q325" s="136"/>
      <c r="R325" s="136"/>
      <c r="S325" s="136"/>
      <c r="T325" s="136"/>
      <c r="U325" s="136"/>
      <c r="V325" s="136"/>
      <c r="W325" s="136"/>
      <c r="X325" s="342"/>
      <c r="Y325" s="136"/>
      <c r="Z325" s="136"/>
      <c r="AA325" s="136"/>
      <c r="AB325" s="136"/>
      <c r="AC325" s="136"/>
      <c r="AD325" s="136"/>
      <c r="AE325" s="136"/>
      <c r="AF325" s="136"/>
      <c r="AG325" s="136"/>
      <c r="AH325" s="136"/>
      <c r="AI325" s="136"/>
      <c r="AJ325" s="136"/>
      <c r="AK325" s="136"/>
      <c r="AV325" s="289"/>
      <c r="AW325" s="289"/>
      <c r="AX325" s="224"/>
      <c r="BW325" s="224"/>
      <c r="BX325" s="224"/>
      <c r="BY325" s="224"/>
      <c r="CF325" s="224"/>
      <c r="CG325" s="224"/>
      <c r="CH325" s="6"/>
      <c r="DS325" s="224"/>
      <c r="DT325" s="224"/>
      <c r="DU325" s="224"/>
    </row>
    <row r="326" spans="4:125" s="66" customFormat="1" x14ac:dyDescent="0.2">
      <c r="D326" s="137"/>
      <c r="E326" s="136"/>
      <c r="L326" s="136"/>
      <c r="M326" s="136"/>
      <c r="N326" s="136"/>
      <c r="O326" s="136"/>
      <c r="Q326" s="136"/>
      <c r="R326" s="136"/>
      <c r="S326" s="136"/>
      <c r="T326" s="136"/>
      <c r="U326" s="136"/>
      <c r="V326" s="136"/>
      <c r="W326" s="136"/>
      <c r="X326" s="342"/>
      <c r="Y326" s="136"/>
      <c r="Z326" s="136"/>
      <c r="AA326" s="136"/>
      <c r="AB326" s="136"/>
      <c r="AC326" s="136"/>
      <c r="AD326" s="136"/>
      <c r="AE326" s="136"/>
      <c r="AF326" s="136"/>
      <c r="AG326" s="136"/>
      <c r="AH326" s="136"/>
      <c r="AI326" s="136"/>
      <c r="AJ326" s="136"/>
      <c r="AK326" s="136"/>
      <c r="AV326" s="289"/>
      <c r="AW326" s="289"/>
      <c r="AX326" s="224"/>
      <c r="BW326" s="224"/>
      <c r="BX326" s="224"/>
      <c r="BY326" s="224"/>
      <c r="CF326" s="224"/>
      <c r="CG326" s="224"/>
      <c r="CH326" s="6"/>
      <c r="DS326" s="224"/>
      <c r="DT326" s="224"/>
      <c r="DU326" s="224"/>
    </row>
    <row r="327" spans="4:125" s="66" customFormat="1" x14ac:dyDescent="0.2">
      <c r="D327" s="137"/>
      <c r="E327" s="136"/>
      <c r="L327" s="136"/>
      <c r="M327" s="136"/>
      <c r="N327" s="136"/>
      <c r="O327" s="136"/>
      <c r="Q327" s="136"/>
      <c r="R327" s="136"/>
      <c r="S327" s="136"/>
      <c r="T327" s="136"/>
      <c r="U327" s="136"/>
      <c r="V327" s="136"/>
      <c r="W327" s="136"/>
      <c r="X327" s="342"/>
      <c r="Y327" s="136"/>
      <c r="Z327" s="136"/>
      <c r="AA327" s="136"/>
      <c r="AB327" s="136"/>
      <c r="AC327" s="136"/>
      <c r="AD327" s="136"/>
      <c r="AE327" s="136"/>
      <c r="AF327" s="136"/>
      <c r="AG327" s="136"/>
      <c r="AH327" s="136"/>
      <c r="AI327" s="136"/>
      <c r="AJ327" s="136"/>
      <c r="AK327" s="136"/>
      <c r="AV327" s="289"/>
      <c r="AW327" s="289"/>
      <c r="AX327" s="224"/>
      <c r="BW327" s="224"/>
      <c r="BX327" s="224"/>
      <c r="BY327" s="224"/>
      <c r="CF327" s="224"/>
      <c r="CG327" s="224"/>
      <c r="CH327" s="6"/>
      <c r="DS327" s="224"/>
      <c r="DT327" s="224"/>
      <c r="DU327" s="224"/>
    </row>
    <row r="328" spans="4:125" s="66" customFormat="1" x14ac:dyDescent="0.2">
      <c r="D328" s="137"/>
      <c r="E328" s="136"/>
      <c r="L328" s="136"/>
      <c r="M328" s="136"/>
      <c r="N328" s="136"/>
      <c r="O328" s="136"/>
      <c r="Q328" s="136"/>
      <c r="R328" s="136"/>
      <c r="S328" s="136"/>
      <c r="T328" s="136"/>
      <c r="U328" s="136"/>
      <c r="V328" s="136"/>
      <c r="W328" s="136"/>
      <c r="X328" s="342"/>
      <c r="Y328" s="136"/>
      <c r="Z328" s="136"/>
      <c r="AA328" s="136"/>
      <c r="AB328" s="136"/>
      <c r="AC328" s="136"/>
      <c r="AD328" s="136"/>
      <c r="AE328" s="136"/>
      <c r="AF328" s="136"/>
      <c r="AG328" s="136"/>
      <c r="AH328" s="136"/>
      <c r="AI328" s="136"/>
      <c r="AJ328" s="136"/>
      <c r="AK328" s="136"/>
      <c r="AV328" s="289"/>
      <c r="AW328" s="289"/>
      <c r="AX328" s="224"/>
      <c r="BW328" s="224"/>
      <c r="BX328" s="224"/>
      <c r="BY328" s="224"/>
      <c r="CF328" s="224"/>
      <c r="CG328" s="224"/>
      <c r="CH328" s="6"/>
      <c r="DS328" s="224"/>
      <c r="DT328" s="224"/>
      <c r="DU328" s="224"/>
    </row>
    <row r="329" spans="4:125" s="66" customFormat="1" x14ac:dyDescent="0.2">
      <c r="D329" s="137"/>
      <c r="E329" s="136"/>
      <c r="L329" s="136"/>
      <c r="M329" s="136"/>
      <c r="N329" s="136"/>
      <c r="O329" s="136"/>
      <c r="Q329" s="136"/>
      <c r="R329" s="136"/>
      <c r="S329" s="136"/>
      <c r="T329" s="136"/>
      <c r="U329" s="136"/>
      <c r="V329" s="136"/>
      <c r="W329" s="136"/>
      <c r="X329" s="342"/>
      <c r="Y329" s="136"/>
      <c r="Z329" s="136"/>
      <c r="AA329" s="136"/>
      <c r="AB329" s="136"/>
      <c r="AC329" s="136"/>
      <c r="AD329" s="136"/>
      <c r="AE329" s="136"/>
      <c r="AF329" s="136"/>
      <c r="AG329" s="136"/>
      <c r="AH329" s="136"/>
      <c r="AI329" s="136"/>
      <c r="AJ329" s="136"/>
      <c r="AK329" s="136"/>
      <c r="AV329" s="289"/>
      <c r="AW329" s="289"/>
      <c r="AX329" s="224"/>
      <c r="BW329" s="224"/>
      <c r="BX329" s="224"/>
      <c r="BY329" s="224"/>
      <c r="CF329" s="224"/>
      <c r="CG329" s="224"/>
      <c r="CH329" s="6"/>
      <c r="DS329" s="224"/>
      <c r="DT329" s="224"/>
      <c r="DU329" s="224"/>
    </row>
    <row r="330" spans="4:125" s="66" customFormat="1" x14ac:dyDescent="0.2">
      <c r="D330" s="137"/>
      <c r="E330" s="136"/>
      <c r="L330" s="136"/>
      <c r="M330" s="136"/>
      <c r="N330" s="136"/>
      <c r="O330" s="136"/>
      <c r="Q330" s="136"/>
      <c r="R330" s="136"/>
      <c r="S330" s="136"/>
      <c r="T330" s="136"/>
      <c r="U330" s="136"/>
      <c r="V330" s="136"/>
      <c r="W330" s="136"/>
      <c r="X330" s="342"/>
      <c r="Y330" s="136"/>
      <c r="Z330" s="136"/>
      <c r="AA330" s="136"/>
      <c r="AB330" s="136"/>
      <c r="AC330" s="136"/>
      <c r="AD330" s="136"/>
      <c r="AE330" s="136"/>
      <c r="AF330" s="136"/>
      <c r="AG330" s="136"/>
      <c r="AH330" s="136"/>
      <c r="AI330" s="136"/>
      <c r="AJ330" s="136"/>
      <c r="AK330" s="136"/>
      <c r="AV330" s="289"/>
      <c r="AW330" s="289"/>
      <c r="AX330" s="224"/>
      <c r="BW330" s="224"/>
      <c r="BX330" s="224"/>
      <c r="BY330" s="224"/>
      <c r="CF330" s="224"/>
      <c r="CG330" s="224"/>
      <c r="CH330" s="6"/>
      <c r="DS330" s="224"/>
      <c r="DT330" s="224"/>
      <c r="DU330" s="224"/>
    </row>
    <row r="331" spans="4:125" s="66" customFormat="1" x14ac:dyDescent="0.2">
      <c r="D331" s="137"/>
      <c r="E331" s="136"/>
      <c r="L331" s="136"/>
      <c r="M331" s="136"/>
      <c r="N331" s="136"/>
      <c r="O331" s="136"/>
      <c r="Q331" s="136"/>
      <c r="R331" s="136"/>
      <c r="S331" s="136"/>
      <c r="T331" s="136"/>
      <c r="U331" s="136"/>
      <c r="V331" s="136"/>
      <c r="W331" s="136"/>
      <c r="X331" s="342"/>
      <c r="Y331" s="136"/>
      <c r="Z331" s="136"/>
      <c r="AA331" s="136"/>
      <c r="AB331" s="136"/>
      <c r="AC331" s="136"/>
      <c r="AD331" s="136"/>
      <c r="AE331" s="136"/>
      <c r="AF331" s="136"/>
      <c r="AG331" s="136"/>
      <c r="AH331" s="136"/>
      <c r="AI331" s="136"/>
      <c r="AJ331" s="136"/>
      <c r="AK331" s="136"/>
      <c r="AV331" s="289"/>
      <c r="AW331" s="289"/>
      <c r="AX331" s="224"/>
      <c r="BW331" s="224"/>
      <c r="BX331" s="224"/>
      <c r="BY331" s="224"/>
      <c r="CF331" s="224"/>
      <c r="CG331" s="224"/>
      <c r="CH331" s="6"/>
      <c r="DS331" s="224"/>
      <c r="DT331" s="224"/>
      <c r="DU331" s="224"/>
    </row>
    <row r="332" spans="4:125" s="66" customFormat="1" x14ac:dyDescent="0.2">
      <c r="D332" s="137"/>
      <c r="E332" s="136"/>
      <c r="L332" s="136"/>
      <c r="M332" s="136"/>
      <c r="N332" s="136"/>
      <c r="O332" s="136"/>
      <c r="Q332" s="136"/>
      <c r="R332" s="136"/>
      <c r="S332" s="136"/>
      <c r="T332" s="136"/>
      <c r="U332" s="136"/>
      <c r="V332" s="136"/>
      <c r="W332" s="136"/>
      <c r="X332" s="342"/>
      <c r="Y332" s="136"/>
      <c r="Z332" s="136"/>
      <c r="AA332" s="136"/>
      <c r="AB332" s="136"/>
      <c r="AC332" s="136"/>
      <c r="AD332" s="136"/>
      <c r="AE332" s="136"/>
      <c r="AF332" s="136"/>
      <c r="AG332" s="136"/>
      <c r="AH332" s="136"/>
      <c r="AI332" s="136"/>
      <c r="AJ332" s="136"/>
      <c r="AK332" s="136"/>
      <c r="AV332" s="289"/>
      <c r="AW332" s="289"/>
      <c r="AX332" s="224"/>
      <c r="BW332" s="224"/>
      <c r="BX332" s="224"/>
      <c r="BY332" s="224"/>
      <c r="CF332" s="224"/>
      <c r="CG332" s="224"/>
      <c r="CH332" s="6"/>
      <c r="DS332" s="224"/>
      <c r="DT332" s="224"/>
      <c r="DU332" s="224"/>
    </row>
    <row r="333" spans="4:125" s="66" customFormat="1" x14ac:dyDescent="0.2">
      <c r="D333" s="137"/>
      <c r="E333" s="136"/>
      <c r="L333" s="136"/>
      <c r="M333" s="136"/>
      <c r="N333" s="136"/>
      <c r="O333" s="136"/>
      <c r="Q333" s="136"/>
      <c r="R333" s="136"/>
      <c r="S333" s="136"/>
      <c r="T333" s="136"/>
      <c r="U333" s="136"/>
      <c r="V333" s="136"/>
      <c r="W333" s="136"/>
      <c r="X333" s="342"/>
      <c r="Y333" s="136"/>
      <c r="Z333" s="136"/>
      <c r="AA333" s="136"/>
      <c r="AB333" s="136"/>
      <c r="AC333" s="136"/>
      <c r="AD333" s="136"/>
      <c r="AE333" s="136"/>
      <c r="AF333" s="136"/>
      <c r="AG333" s="136"/>
      <c r="AH333" s="136"/>
      <c r="AI333" s="136"/>
      <c r="AJ333" s="136"/>
      <c r="AK333" s="136"/>
      <c r="AV333" s="289"/>
      <c r="AW333" s="289"/>
      <c r="AX333" s="224"/>
      <c r="BW333" s="224"/>
      <c r="BX333" s="224"/>
      <c r="BY333" s="224"/>
      <c r="CF333" s="224"/>
      <c r="CG333" s="224"/>
      <c r="CH333" s="6"/>
      <c r="DS333" s="224"/>
      <c r="DT333" s="224"/>
      <c r="DU333" s="224"/>
    </row>
    <row r="334" spans="4:125" s="66" customFormat="1" x14ac:dyDescent="0.2">
      <c r="D334" s="137"/>
      <c r="E334" s="136"/>
      <c r="L334" s="136"/>
      <c r="M334" s="136"/>
      <c r="N334" s="136"/>
      <c r="O334" s="136"/>
      <c r="Q334" s="136"/>
      <c r="R334" s="136"/>
      <c r="S334" s="136"/>
      <c r="T334" s="136"/>
      <c r="U334" s="136"/>
      <c r="V334" s="136"/>
      <c r="W334" s="136"/>
      <c r="X334" s="342"/>
      <c r="Y334" s="136"/>
      <c r="Z334" s="136"/>
      <c r="AA334" s="136"/>
      <c r="AB334" s="136"/>
      <c r="AC334" s="136"/>
      <c r="AD334" s="136"/>
      <c r="AE334" s="136"/>
      <c r="AF334" s="136"/>
      <c r="AG334" s="136"/>
      <c r="AH334" s="136"/>
      <c r="AI334" s="136"/>
      <c r="AJ334" s="136"/>
      <c r="AK334" s="136"/>
      <c r="AV334" s="289"/>
      <c r="AW334" s="289"/>
      <c r="AX334" s="224"/>
      <c r="BW334" s="224"/>
      <c r="BX334" s="224"/>
      <c r="BY334" s="224"/>
      <c r="CF334" s="224"/>
      <c r="CG334" s="224"/>
      <c r="CH334" s="6"/>
      <c r="DS334" s="224"/>
      <c r="DT334" s="224"/>
      <c r="DU334" s="224"/>
    </row>
    <row r="335" spans="4:125" s="66" customFormat="1" x14ac:dyDescent="0.2">
      <c r="D335" s="137"/>
      <c r="E335" s="136"/>
      <c r="L335" s="136"/>
      <c r="M335" s="136"/>
      <c r="N335" s="136"/>
      <c r="O335" s="136"/>
      <c r="Q335" s="136"/>
      <c r="R335" s="136"/>
      <c r="S335" s="136"/>
      <c r="T335" s="136"/>
      <c r="U335" s="136"/>
      <c r="V335" s="136"/>
      <c r="W335" s="136"/>
      <c r="X335" s="342"/>
      <c r="Y335" s="136"/>
      <c r="Z335" s="136"/>
      <c r="AA335" s="136"/>
      <c r="AB335" s="136"/>
      <c r="AC335" s="136"/>
      <c r="AD335" s="136"/>
      <c r="AE335" s="136"/>
      <c r="AF335" s="136"/>
      <c r="AG335" s="136"/>
      <c r="AH335" s="136"/>
      <c r="AI335" s="136"/>
      <c r="AJ335" s="136"/>
      <c r="AK335" s="136"/>
      <c r="AV335" s="289"/>
      <c r="AW335" s="289"/>
      <c r="AX335" s="224"/>
      <c r="BW335" s="224"/>
      <c r="BX335" s="224"/>
      <c r="BY335" s="224"/>
      <c r="CF335" s="224"/>
      <c r="CG335" s="224"/>
      <c r="CH335" s="6"/>
      <c r="DS335" s="224"/>
      <c r="DT335" s="224"/>
      <c r="DU335" s="224"/>
    </row>
    <row r="336" spans="4:125" s="66" customFormat="1" x14ac:dyDescent="0.2">
      <c r="D336" s="137"/>
      <c r="E336" s="136"/>
      <c r="L336" s="136"/>
      <c r="M336" s="136"/>
      <c r="N336" s="136"/>
      <c r="O336" s="136"/>
      <c r="Q336" s="136"/>
      <c r="R336" s="136"/>
      <c r="S336" s="136"/>
      <c r="T336" s="136"/>
      <c r="U336" s="136"/>
      <c r="V336" s="136"/>
      <c r="W336" s="136"/>
      <c r="X336" s="342"/>
      <c r="Y336" s="136"/>
      <c r="Z336" s="136"/>
      <c r="AA336" s="136"/>
      <c r="AB336" s="136"/>
      <c r="AC336" s="136"/>
      <c r="AD336" s="136"/>
      <c r="AE336" s="136"/>
      <c r="AF336" s="136"/>
      <c r="AG336" s="136"/>
      <c r="AH336" s="136"/>
      <c r="AI336" s="136"/>
      <c r="AJ336" s="136"/>
      <c r="AK336" s="136"/>
      <c r="AV336" s="289"/>
      <c r="AW336" s="289"/>
      <c r="AX336" s="224"/>
      <c r="BW336" s="224"/>
      <c r="BX336" s="224"/>
      <c r="BY336" s="224"/>
      <c r="CF336" s="224"/>
      <c r="CG336" s="224"/>
      <c r="CH336" s="6"/>
      <c r="DS336" s="224"/>
      <c r="DT336" s="224"/>
      <c r="DU336" s="224"/>
    </row>
    <row r="337" spans="4:125" s="66" customFormat="1" x14ac:dyDescent="0.2">
      <c r="D337" s="137"/>
      <c r="E337" s="136"/>
      <c r="L337" s="136"/>
      <c r="M337" s="136"/>
      <c r="N337" s="136"/>
      <c r="O337" s="136"/>
      <c r="Q337" s="136"/>
      <c r="R337" s="136"/>
      <c r="S337" s="136"/>
      <c r="T337" s="136"/>
      <c r="U337" s="136"/>
      <c r="V337" s="136"/>
      <c r="W337" s="136"/>
      <c r="X337" s="342"/>
      <c r="Y337" s="136"/>
      <c r="Z337" s="136"/>
      <c r="AA337" s="136"/>
      <c r="AB337" s="136"/>
      <c r="AC337" s="136"/>
      <c r="AD337" s="136"/>
      <c r="AE337" s="136"/>
      <c r="AF337" s="136"/>
      <c r="AG337" s="136"/>
      <c r="AH337" s="136"/>
      <c r="AI337" s="136"/>
      <c r="AJ337" s="136"/>
      <c r="AK337" s="136"/>
      <c r="AV337" s="289"/>
      <c r="AW337" s="289"/>
      <c r="AX337" s="224"/>
      <c r="BW337" s="224"/>
      <c r="BX337" s="224"/>
      <c r="BY337" s="224"/>
      <c r="CF337" s="224"/>
      <c r="CG337" s="224"/>
      <c r="CH337" s="6"/>
      <c r="DS337" s="224"/>
      <c r="DT337" s="224"/>
      <c r="DU337" s="224"/>
    </row>
    <row r="338" spans="4:125" s="66" customFormat="1" x14ac:dyDescent="0.2">
      <c r="D338" s="137"/>
      <c r="E338" s="136"/>
      <c r="L338" s="136"/>
      <c r="M338" s="136"/>
      <c r="N338" s="136"/>
      <c r="O338" s="136"/>
      <c r="Q338" s="136"/>
      <c r="R338" s="136"/>
      <c r="S338" s="136"/>
      <c r="T338" s="136"/>
      <c r="U338" s="136"/>
      <c r="V338" s="136"/>
      <c r="W338" s="136"/>
      <c r="X338" s="342"/>
      <c r="Y338" s="136"/>
      <c r="Z338" s="136"/>
      <c r="AA338" s="136"/>
      <c r="AB338" s="136"/>
      <c r="AC338" s="136"/>
      <c r="AD338" s="136"/>
      <c r="AE338" s="136"/>
      <c r="AF338" s="136"/>
      <c r="AG338" s="136"/>
      <c r="AH338" s="136"/>
      <c r="AI338" s="136"/>
      <c r="AJ338" s="136"/>
      <c r="AK338" s="136"/>
      <c r="AV338" s="289"/>
      <c r="AW338" s="289"/>
      <c r="AX338" s="224"/>
      <c r="BW338" s="224"/>
      <c r="BX338" s="224"/>
      <c r="BY338" s="224"/>
      <c r="CF338" s="224"/>
      <c r="CG338" s="224"/>
      <c r="CH338" s="6"/>
      <c r="DS338" s="224"/>
      <c r="DT338" s="224"/>
      <c r="DU338" s="224"/>
    </row>
    <row r="339" spans="4:125" s="66" customFormat="1" x14ac:dyDescent="0.2">
      <c r="D339" s="137"/>
      <c r="E339" s="136"/>
      <c r="L339" s="136"/>
      <c r="M339" s="136"/>
      <c r="N339" s="136"/>
      <c r="O339" s="136"/>
      <c r="Q339" s="136"/>
      <c r="R339" s="136"/>
      <c r="S339" s="136"/>
      <c r="T339" s="136"/>
      <c r="U339" s="136"/>
      <c r="V339" s="136"/>
      <c r="W339" s="136"/>
      <c r="X339" s="342"/>
      <c r="Y339" s="136"/>
      <c r="Z339" s="136"/>
      <c r="AA339" s="136"/>
      <c r="AB339" s="136"/>
      <c r="AC339" s="136"/>
      <c r="AD339" s="136"/>
      <c r="AE339" s="136"/>
      <c r="AF339" s="136"/>
      <c r="AG339" s="136"/>
      <c r="AH339" s="136"/>
      <c r="AI339" s="136"/>
      <c r="AJ339" s="136"/>
      <c r="AK339" s="136"/>
      <c r="AV339" s="289"/>
      <c r="AW339" s="289"/>
      <c r="AX339" s="224"/>
      <c r="BW339" s="224"/>
      <c r="BX339" s="224"/>
      <c r="BY339" s="224"/>
      <c r="CF339" s="224"/>
      <c r="CG339" s="224"/>
      <c r="CH339" s="6"/>
      <c r="DS339" s="224"/>
      <c r="DT339" s="224"/>
      <c r="DU339" s="224"/>
    </row>
    <row r="340" spans="4:125" s="66" customFormat="1" x14ac:dyDescent="0.2">
      <c r="D340" s="137"/>
      <c r="E340" s="136"/>
      <c r="L340" s="136"/>
      <c r="M340" s="136"/>
      <c r="N340" s="136"/>
      <c r="O340" s="136"/>
      <c r="Q340" s="136"/>
      <c r="R340" s="136"/>
      <c r="S340" s="136"/>
      <c r="T340" s="136"/>
      <c r="U340" s="136"/>
      <c r="V340" s="136"/>
      <c r="W340" s="136"/>
      <c r="X340" s="342"/>
      <c r="Y340" s="136"/>
      <c r="Z340" s="136"/>
      <c r="AA340" s="136"/>
      <c r="AB340" s="136"/>
      <c r="AC340" s="136"/>
      <c r="AD340" s="136"/>
      <c r="AE340" s="136"/>
      <c r="AF340" s="136"/>
      <c r="AG340" s="136"/>
      <c r="AH340" s="136"/>
      <c r="AI340" s="136"/>
      <c r="AJ340" s="136"/>
      <c r="AK340" s="136"/>
      <c r="AV340" s="289"/>
      <c r="AW340" s="289"/>
      <c r="AX340" s="224"/>
      <c r="BW340" s="224"/>
      <c r="BX340" s="224"/>
      <c r="BY340" s="224"/>
      <c r="CF340" s="224"/>
      <c r="CG340" s="224"/>
      <c r="CH340" s="6"/>
      <c r="DS340" s="224"/>
      <c r="DT340" s="224"/>
      <c r="DU340" s="224"/>
    </row>
    <row r="341" spans="4:125" s="66" customFormat="1" x14ac:dyDescent="0.2">
      <c r="D341" s="137"/>
      <c r="E341" s="136"/>
      <c r="L341" s="136"/>
      <c r="M341" s="136"/>
      <c r="N341" s="136"/>
      <c r="O341" s="136"/>
      <c r="Q341" s="136"/>
      <c r="R341" s="136"/>
      <c r="S341" s="136"/>
      <c r="T341" s="136"/>
      <c r="U341" s="136"/>
      <c r="V341" s="136"/>
      <c r="W341" s="136"/>
      <c r="X341" s="342"/>
      <c r="Y341" s="136"/>
      <c r="Z341" s="136"/>
      <c r="AA341" s="136"/>
      <c r="AB341" s="136"/>
      <c r="AC341" s="136"/>
      <c r="AD341" s="136"/>
      <c r="AE341" s="136"/>
      <c r="AF341" s="136"/>
      <c r="AG341" s="136"/>
      <c r="AH341" s="136"/>
      <c r="AI341" s="136"/>
      <c r="AJ341" s="136"/>
      <c r="AK341" s="136"/>
      <c r="AV341" s="289"/>
      <c r="AW341" s="289"/>
      <c r="AX341" s="224"/>
      <c r="BW341" s="224"/>
      <c r="BX341" s="224"/>
      <c r="BY341" s="224"/>
      <c r="CF341" s="224"/>
      <c r="CG341" s="224"/>
      <c r="CH341" s="6"/>
      <c r="DS341" s="224"/>
      <c r="DT341" s="224"/>
      <c r="DU341" s="224"/>
    </row>
    <row r="342" spans="4:125" s="66" customFormat="1" x14ac:dyDescent="0.2">
      <c r="D342" s="137"/>
      <c r="E342" s="136"/>
      <c r="L342" s="136"/>
      <c r="M342" s="136"/>
      <c r="N342" s="136"/>
      <c r="O342" s="136"/>
      <c r="Q342" s="136"/>
      <c r="R342" s="136"/>
      <c r="S342" s="136"/>
      <c r="T342" s="136"/>
      <c r="U342" s="136"/>
      <c r="V342" s="136"/>
      <c r="W342" s="136"/>
      <c r="X342" s="342"/>
      <c r="Y342" s="136"/>
      <c r="Z342" s="136"/>
      <c r="AA342" s="136"/>
      <c r="AB342" s="136"/>
      <c r="AC342" s="136"/>
      <c r="AD342" s="136"/>
      <c r="AE342" s="136"/>
      <c r="AF342" s="136"/>
      <c r="AG342" s="136"/>
      <c r="AH342" s="136"/>
      <c r="AI342" s="136"/>
      <c r="AJ342" s="136"/>
      <c r="AK342" s="136"/>
      <c r="AV342" s="289"/>
      <c r="AW342" s="289"/>
      <c r="AX342" s="224"/>
      <c r="BW342" s="224"/>
      <c r="BX342" s="224"/>
      <c r="BY342" s="224"/>
      <c r="CF342" s="224"/>
      <c r="CG342" s="224"/>
      <c r="CH342" s="6"/>
      <c r="DS342" s="224"/>
      <c r="DT342" s="224"/>
      <c r="DU342" s="224"/>
    </row>
    <row r="343" spans="4:125" s="66" customFormat="1" x14ac:dyDescent="0.2">
      <c r="D343" s="137"/>
      <c r="E343" s="136"/>
      <c r="L343" s="136"/>
      <c r="M343" s="136"/>
      <c r="N343" s="136"/>
      <c r="O343" s="136"/>
      <c r="Q343" s="136"/>
      <c r="R343" s="136"/>
      <c r="S343" s="136"/>
      <c r="T343" s="136"/>
      <c r="U343" s="136"/>
      <c r="V343" s="136"/>
      <c r="W343" s="136"/>
      <c r="X343" s="342"/>
      <c r="Y343" s="136"/>
      <c r="Z343" s="136"/>
      <c r="AA343" s="136"/>
      <c r="AB343" s="136"/>
      <c r="AC343" s="136"/>
      <c r="AD343" s="136"/>
      <c r="AE343" s="136"/>
      <c r="AF343" s="136"/>
      <c r="AG343" s="136"/>
      <c r="AH343" s="136"/>
      <c r="AI343" s="136"/>
      <c r="AJ343" s="136"/>
      <c r="AK343" s="136"/>
      <c r="AV343" s="289"/>
      <c r="AW343" s="289"/>
      <c r="AX343" s="224"/>
      <c r="BW343" s="224"/>
      <c r="BX343" s="224"/>
      <c r="BY343" s="224"/>
      <c r="CF343" s="224"/>
      <c r="CG343" s="224"/>
      <c r="CH343" s="6"/>
      <c r="DS343" s="224"/>
      <c r="DT343" s="224"/>
      <c r="DU343" s="224"/>
    </row>
    <row r="344" spans="4:125" s="66" customFormat="1" x14ac:dyDescent="0.2">
      <c r="D344" s="137"/>
      <c r="E344" s="136"/>
      <c r="L344" s="136"/>
      <c r="M344" s="136"/>
      <c r="N344" s="136"/>
      <c r="O344" s="136"/>
      <c r="Q344" s="136"/>
      <c r="R344" s="136"/>
      <c r="S344" s="136"/>
      <c r="T344" s="136"/>
      <c r="U344" s="136"/>
      <c r="V344" s="136"/>
      <c r="W344" s="136"/>
      <c r="X344" s="342"/>
      <c r="Y344" s="136"/>
      <c r="Z344" s="136"/>
      <c r="AA344" s="136"/>
      <c r="AB344" s="136"/>
      <c r="AC344" s="136"/>
      <c r="AD344" s="136"/>
      <c r="AE344" s="136"/>
      <c r="AF344" s="136"/>
      <c r="AG344" s="136"/>
      <c r="AH344" s="136"/>
      <c r="AI344" s="136"/>
      <c r="AJ344" s="136"/>
      <c r="AK344" s="136"/>
      <c r="AV344" s="289"/>
      <c r="AW344" s="289"/>
      <c r="AX344" s="224"/>
      <c r="BW344" s="224"/>
      <c r="BX344" s="224"/>
      <c r="BY344" s="224"/>
      <c r="CF344" s="224"/>
      <c r="CG344" s="224"/>
      <c r="CH344" s="6"/>
      <c r="DS344" s="224"/>
      <c r="DT344" s="224"/>
      <c r="DU344" s="224"/>
    </row>
    <row r="345" spans="4:125" s="66" customFormat="1" x14ac:dyDescent="0.2">
      <c r="D345" s="137"/>
      <c r="E345" s="136"/>
      <c r="L345" s="136"/>
      <c r="M345" s="136"/>
      <c r="N345" s="136"/>
      <c r="O345" s="136"/>
      <c r="Q345" s="136"/>
      <c r="R345" s="136"/>
      <c r="S345" s="136"/>
      <c r="T345" s="136"/>
      <c r="U345" s="136"/>
      <c r="V345" s="136"/>
      <c r="W345" s="136"/>
      <c r="X345" s="342"/>
      <c r="Y345" s="136"/>
      <c r="Z345" s="136"/>
      <c r="AA345" s="136"/>
      <c r="AB345" s="136"/>
      <c r="AC345" s="136"/>
      <c r="AD345" s="136"/>
      <c r="AE345" s="136"/>
      <c r="AF345" s="136"/>
      <c r="AG345" s="136"/>
      <c r="AH345" s="136"/>
      <c r="AI345" s="136"/>
      <c r="AJ345" s="136"/>
      <c r="AK345" s="136"/>
      <c r="AV345" s="289"/>
      <c r="AW345" s="289"/>
      <c r="AX345" s="224"/>
      <c r="BW345" s="224"/>
      <c r="BX345" s="224"/>
      <c r="BY345" s="224"/>
      <c r="CF345" s="224"/>
      <c r="CG345" s="224"/>
      <c r="CH345" s="6"/>
      <c r="DS345" s="224"/>
      <c r="DT345" s="224"/>
      <c r="DU345" s="224"/>
    </row>
    <row r="346" spans="4:125" s="66" customFormat="1" x14ac:dyDescent="0.2">
      <c r="D346" s="137"/>
      <c r="E346" s="136"/>
      <c r="L346" s="136"/>
      <c r="M346" s="136"/>
      <c r="N346" s="136"/>
      <c r="O346" s="136"/>
      <c r="Q346" s="136"/>
      <c r="R346" s="136"/>
      <c r="S346" s="136"/>
      <c r="T346" s="136"/>
      <c r="U346" s="136"/>
      <c r="V346" s="136"/>
      <c r="W346" s="136"/>
      <c r="X346" s="342"/>
      <c r="Y346" s="136"/>
      <c r="Z346" s="136"/>
      <c r="AA346" s="136"/>
      <c r="AB346" s="136"/>
      <c r="AC346" s="136"/>
      <c r="AD346" s="136"/>
      <c r="AE346" s="136"/>
      <c r="AF346" s="136"/>
      <c r="AG346" s="136"/>
      <c r="AH346" s="136"/>
      <c r="AI346" s="136"/>
      <c r="AJ346" s="136"/>
      <c r="AK346" s="136"/>
      <c r="AV346" s="289"/>
      <c r="AW346" s="289"/>
      <c r="AX346" s="224"/>
      <c r="BW346" s="224"/>
      <c r="BX346" s="224"/>
      <c r="BY346" s="224"/>
      <c r="CF346" s="224"/>
      <c r="CG346" s="224"/>
      <c r="CH346" s="6"/>
      <c r="DS346" s="224"/>
      <c r="DT346" s="224"/>
      <c r="DU346" s="224"/>
    </row>
    <row r="347" spans="4:125" s="66" customFormat="1" x14ac:dyDescent="0.2">
      <c r="D347" s="137"/>
      <c r="E347" s="136"/>
      <c r="L347" s="136"/>
      <c r="M347" s="136"/>
      <c r="N347" s="136"/>
      <c r="O347" s="136"/>
      <c r="Q347" s="136"/>
      <c r="R347" s="136"/>
      <c r="S347" s="136"/>
      <c r="T347" s="136"/>
      <c r="U347" s="136"/>
      <c r="V347" s="136"/>
      <c r="W347" s="136"/>
      <c r="X347" s="342"/>
      <c r="Y347" s="136"/>
      <c r="Z347" s="136"/>
      <c r="AA347" s="136"/>
      <c r="AB347" s="136"/>
      <c r="AC347" s="136"/>
      <c r="AD347" s="136"/>
      <c r="AE347" s="136"/>
      <c r="AF347" s="136"/>
      <c r="AG347" s="136"/>
      <c r="AH347" s="136"/>
      <c r="AI347" s="136"/>
      <c r="AJ347" s="136"/>
      <c r="AK347" s="136"/>
      <c r="AV347" s="289"/>
      <c r="AW347" s="289"/>
      <c r="AX347" s="224"/>
      <c r="BW347" s="224"/>
      <c r="BX347" s="224"/>
      <c r="BY347" s="224"/>
      <c r="CF347" s="224"/>
      <c r="CG347" s="224"/>
      <c r="CH347" s="6"/>
      <c r="DS347" s="224"/>
      <c r="DT347" s="224"/>
      <c r="DU347" s="224"/>
    </row>
    <row r="348" spans="4:125" s="66" customFormat="1" x14ac:dyDescent="0.2">
      <c r="D348" s="137"/>
      <c r="E348" s="136"/>
      <c r="L348" s="136"/>
      <c r="M348" s="136"/>
      <c r="N348" s="136"/>
      <c r="O348" s="136"/>
      <c r="Q348" s="136"/>
      <c r="R348" s="136"/>
      <c r="S348" s="136"/>
      <c r="T348" s="136"/>
      <c r="U348" s="136"/>
      <c r="V348" s="136"/>
      <c r="W348" s="136"/>
      <c r="X348" s="342"/>
      <c r="Y348" s="136"/>
      <c r="Z348" s="136"/>
      <c r="AA348" s="136"/>
      <c r="AB348" s="136"/>
      <c r="AC348" s="136"/>
      <c r="AD348" s="136"/>
      <c r="AE348" s="136"/>
      <c r="AF348" s="136"/>
      <c r="AG348" s="136"/>
      <c r="AH348" s="136"/>
      <c r="AI348" s="136"/>
      <c r="AJ348" s="136"/>
      <c r="AK348" s="136"/>
      <c r="AV348" s="289"/>
      <c r="AW348" s="289"/>
      <c r="AX348" s="224"/>
      <c r="BW348" s="224"/>
      <c r="BX348" s="224"/>
      <c r="BY348" s="224"/>
      <c r="CF348" s="224"/>
      <c r="CG348" s="224"/>
      <c r="CH348" s="6"/>
      <c r="DS348" s="224"/>
      <c r="DT348" s="224"/>
      <c r="DU348" s="224"/>
    </row>
    <row r="349" spans="4:125" s="66" customFormat="1" x14ac:dyDescent="0.2">
      <c r="D349" s="137"/>
      <c r="E349" s="136"/>
      <c r="L349" s="136"/>
      <c r="M349" s="136"/>
      <c r="N349" s="136"/>
      <c r="O349" s="136"/>
      <c r="Q349" s="136"/>
      <c r="R349" s="136"/>
      <c r="S349" s="136"/>
      <c r="T349" s="136"/>
      <c r="U349" s="136"/>
      <c r="V349" s="136"/>
      <c r="W349" s="136"/>
      <c r="X349" s="342"/>
      <c r="Y349" s="136"/>
      <c r="Z349" s="136"/>
      <c r="AA349" s="136"/>
      <c r="AB349" s="136"/>
      <c r="AC349" s="136"/>
      <c r="AD349" s="136"/>
      <c r="AE349" s="136"/>
      <c r="AF349" s="136"/>
      <c r="AG349" s="136"/>
      <c r="AH349" s="136"/>
      <c r="AI349" s="136"/>
      <c r="AJ349" s="136"/>
      <c r="AK349" s="136"/>
      <c r="AV349" s="289"/>
      <c r="AW349" s="289"/>
      <c r="AX349" s="224"/>
      <c r="BW349" s="224"/>
      <c r="BX349" s="224"/>
      <c r="BY349" s="224"/>
      <c r="CF349" s="224"/>
      <c r="CG349" s="224"/>
      <c r="CH349" s="6"/>
      <c r="DS349" s="224"/>
      <c r="DT349" s="224"/>
      <c r="DU349" s="224"/>
    </row>
    <row r="350" spans="4:125" s="66" customFormat="1" x14ac:dyDescent="0.2">
      <c r="D350" s="137"/>
      <c r="E350" s="136"/>
      <c r="L350" s="136"/>
      <c r="M350" s="136"/>
      <c r="N350" s="136"/>
      <c r="O350" s="136"/>
      <c r="Q350" s="136"/>
      <c r="R350" s="136"/>
      <c r="S350" s="136"/>
      <c r="T350" s="136"/>
      <c r="U350" s="136"/>
      <c r="V350" s="136"/>
      <c r="W350" s="136"/>
      <c r="X350" s="342"/>
      <c r="Y350" s="136"/>
      <c r="Z350" s="136"/>
      <c r="AA350" s="136"/>
      <c r="AB350" s="136"/>
      <c r="AC350" s="136"/>
      <c r="AD350" s="136"/>
      <c r="AE350" s="136"/>
      <c r="AF350" s="136"/>
      <c r="AG350" s="136"/>
      <c r="AH350" s="136"/>
      <c r="AI350" s="136"/>
      <c r="AJ350" s="136"/>
      <c r="AK350" s="136"/>
      <c r="AV350" s="289"/>
      <c r="AW350" s="289"/>
      <c r="AX350" s="224"/>
      <c r="BW350" s="224"/>
      <c r="BX350" s="224"/>
      <c r="BY350" s="224"/>
      <c r="CF350" s="224"/>
      <c r="CG350" s="224"/>
      <c r="CH350" s="6"/>
      <c r="DS350" s="224"/>
      <c r="DT350" s="224"/>
      <c r="DU350" s="224"/>
    </row>
    <row r="351" spans="4:125" s="66" customFormat="1" x14ac:dyDescent="0.2">
      <c r="D351" s="137"/>
      <c r="E351" s="136"/>
      <c r="L351" s="136"/>
      <c r="M351" s="136"/>
      <c r="N351" s="136"/>
      <c r="O351" s="136"/>
      <c r="Q351" s="136"/>
      <c r="R351" s="136"/>
      <c r="S351" s="136"/>
      <c r="T351" s="136"/>
      <c r="U351" s="136"/>
      <c r="V351" s="136"/>
      <c r="W351" s="136"/>
      <c r="X351" s="342"/>
      <c r="Y351" s="136"/>
      <c r="Z351" s="136"/>
      <c r="AA351" s="136"/>
      <c r="AB351" s="136"/>
      <c r="AC351" s="136"/>
      <c r="AD351" s="136"/>
      <c r="AE351" s="136"/>
      <c r="AF351" s="136"/>
      <c r="AG351" s="136"/>
      <c r="AH351" s="136"/>
      <c r="AI351" s="136"/>
      <c r="AJ351" s="136"/>
      <c r="AK351" s="136"/>
      <c r="AV351" s="289"/>
      <c r="AW351" s="289"/>
      <c r="AX351" s="224"/>
      <c r="BW351" s="224"/>
      <c r="BX351" s="224"/>
      <c r="BY351" s="224"/>
      <c r="CF351" s="224"/>
      <c r="CG351" s="224"/>
      <c r="CH351" s="6"/>
      <c r="DS351" s="224"/>
      <c r="DT351" s="224"/>
      <c r="DU351" s="224"/>
    </row>
    <row r="352" spans="4:125" s="66" customFormat="1" x14ac:dyDescent="0.2">
      <c r="D352" s="137"/>
      <c r="E352" s="136"/>
      <c r="L352" s="136"/>
      <c r="M352" s="136"/>
      <c r="N352" s="136"/>
      <c r="O352" s="136"/>
      <c r="Q352" s="136"/>
      <c r="R352" s="136"/>
      <c r="S352" s="136"/>
      <c r="T352" s="136"/>
      <c r="U352" s="136"/>
      <c r="V352" s="136"/>
      <c r="W352" s="136"/>
      <c r="X352" s="342"/>
      <c r="Y352" s="136"/>
      <c r="Z352" s="136"/>
      <c r="AA352" s="136"/>
      <c r="AB352" s="136"/>
      <c r="AC352" s="136"/>
      <c r="AD352" s="136"/>
      <c r="AE352" s="136"/>
      <c r="AF352" s="136"/>
      <c r="AG352" s="136"/>
      <c r="AH352" s="136"/>
      <c r="AI352" s="136"/>
      <c r="AJ352" s="136"/>
      <c r="AK352" s="136"/>
      <c r="AV352" s="289"/>
      <c r="AW352" s="289"/>
      <c r="AX352" s="224"/>
      <c r="BW352" s="224"/>
      <c r="BX352" s="224"/>
      <c r="BY352" s="224"/>
      <c r="CF352" s="224"/>
      <c r="CG352" s="224"/>
      <c r="CH352" s="6"/>
      <c r="DS352" s="224"/>
      <c r="DT352" s="224"/>
      <c r="DU352" s="224"/>
    </row>
    <row r="353" spans="4:125" s="66" customFormat="1" x14ac:dyDescent="0.2">
      <c r="D353" s="137"/>
      <c r="E353" s="136"/>
      <c r="L353" s="136"/>
      <c r="M353" s="136"/>
      <c r="N353" s="136"/>
      <c r="O353" s="136"/>
      <c r="Q353" s="136"/>
      <c r="R353" s="136"/>
      <c r="S353" s="136"/>
      <c r="T353" s="136"/>
      <c r="U353" s="136"/>
      <c r="V353" s="136"/>
      <c r="W353" s="136"/>
      <c r="X353" s="342"/>
      <c r="Y353" s="136"/>
      <c r="Z353" s="136"/>
      <c r="AA353" s="136"/>
      <c r="AB353" s="136"/>
      <c r="AC353" s="136"/>
      <c r="AD353" s="136"/>
      <c r="AE353" s="136"/>
      <c r="AF353" s="136"/>
      <c r="AG353" s="136"/>
      <c r="AH353" s="136"/>
      <c r="AI353" s="136"/>
      <c r="AJ353" s="136"/>
      <c r="AK353" s="136"/>
      <c r="AV353" s="289"/>
      <c r="AW353" s="289"/>
      <c r="AX353" s="224"/>
      <c r="BW353" s="224"/>
      <c r="BX353" s="224"/>
      <c r="BY353" s="224"/>
      <c r="CF353" s="224"/>
      <c r="CG353" s="224"/>
      <c r="CH353" s="6"/>
      <c r="DS353" s="224"/>
      <c r="DT353" s="224"/>
      <c r="DU353" s="224"/>
    </row>
    <row r="354" spans="4:125" s="66" customFormat="1" x14ac:dyDescent="0.2">
      <c r="D354" s="137"/>
      <c r="E354" s="136"/>
      <c r="L354" s="136"/>
      <c r="M354" s="136"/>
      <c r="N354" s="136"/>
      <c r="O354" s="136"/>
      <c r="Q354" s="136"/>
      <c r="R354" s="136"/>
      <c r="S354" s="136"/>
      <c r="T354" s="136"/>
      <c r="U354" s="136"/>
      <c r="V354" s="136"/>
      <c r="W354" s="136"/>
      <c r="X354" s="342"/>
      <c r="Y354" s="136"/>
      <c r="Z354" s="136"/>
      <c r="AA354" s="136"/>
      <c r="AB354" s="136"/>
      <c r="AC354" s="136"/>
      <c r="AD354" s="136"/>
      <c r="AE354" s="136"/>
      <c r="AF354" s="136"/>
      <c r="AG354" s="136"/>
      <c r="AH354" s="136"/>
      <c r="AI354" s="136"/>
      <c r="AJ354" s="136"/>
      <c r="AK354" s="136"/>
      <c r="AV354" s="289"/>
      <c r="AW354" s="289"/>
      <c r="AX354" s="224"/>
      <c r="BW354" s="224"/>
      <c r="BX354" s="224"/>
      <c r="BY354" s="224"/>
      <c r="CF354" s="224"/>
      <c r="CG354" s="224"/>
      <c r="CH354" s="6"/>
      <c r="DS354" s="224"/>
      <c r="DT354" s="224"/>
      <c r="DU354" s="224"/>
    </row>
    <row r="355" spans="4:125" s="66" customFormat="1" x14ac:dyDescent="0.2">
      <c r="D355" s="137"/>
      <c r="E355" s="136"/>
      <c r="L355" s="136"/>
      <c r="M355" s="136"/>
      <c r="N355" s="136"/>
      <c r="O355" s="136"/>
      <c r="Q355" s="136"/>
      <c r="R355" s="136"/>
      <c r="S355" s="136"/>
      <c r="T355" s="136"/>
      <c r="U355" s="136"/>
      <c r="V355" s="136"/>
      <c r="W355" s="136"/>
      <c r="X355" s="342"/>
      <c r="Y355" s="136"/>
      <c r="Z355" s="136"/>
      <c r="AA355" s="136"/>
      <c r="AB355" s="136"/>
      <c r="AC355" s="136"/>
      <c r="AD355" s="136"/>
      <c r="AE355" s="136"/>
      <c r="AF355" s="136"/>
      <c r="AG355" s="136"/>
      <c r="AH355" s="136"/>
      <c r="AI355" s="136"/>
      <c r="AJ355" s="136"/>
      <c r="AK355" s="136"/>
      <c r="AV355" s="289"/>
      <c r="AW355" s="289"/>
      <c r="AX355" s="224"/>
      <c r="BW355" s="224"/>
      <c r="BX355" s="224"/>
      <c r="BY355" s="224"/>
      <c r="CF355" s="224"/>
      <c r="CG355" s="224"/>
      <c r="CH355" s="6"/>
      <c r="DS355" s="224"/>
      <c r="DT355" s="224"/>
      <c r="DU355" s="224"/>
    </row>
    <row r="356" spans="4:125" s="66" customFormat="1" x14ac:dyDescent="0.2">
      <c r="D356" s="137"/>
      <c r="E356" s="136"/>
      <c r="L356" s="136"/>
      <c r="M356" s="136"/>
      <c r="N356" s="136"/>
      <c r="O356" s="136"/>
      <c r="Q356" s="136"/>
      <c r="R356" s="136"/>
      <c r="S356" s="136"/>
      <c r="T356" s="136"/>
      <c r="U356" s="136"/>
      <c r="V356" s="136"/>
      <c r="W356" s="136"/>
      <c r="X356" s="342"/>
      <c r="Y356" s="136"/>
      <c r="Z356" s="136"/>
      <c r="AA356" s="136"/>
      <c r="AB356" s="136"/>
      <c r="AC356" s="136"/>
      <c r="AD356" s="136"/>
      <c r="AE356" s="136"/>
      <c r="AF356" s="136"/>
      <c r="AG356" s="136"/>
      <c r="AH356" s="136"/>
      <c r="AI356" s="136"/>
      <c r="AJ356" s="136"/>
      <c r="AK356" s="136"/>
      <c r="AV356" s="289"/>
      <c r="AW356" s="289"/>
      <c r="AX356" s="224"/>
      <c r="BW356" s="224"/>
      <c r="BX356" s="224"/>
      <c r="BY356" s="224"/>
      <c r="CF356" s="224"/>
      <c r="CG356" s="224"/>
      <c r="CH356" s="6"/>
      <c r="DS356" s="224"/>
      <c r="DT356" s="224"/>
      <c r="DU356" s="224"/>
    </row>
    <row r="357" spans="4:125" s="66" customFormat="1" x14ac:dyDescent="0.2">
      <c r="D357" s="137"/>
      <c r="E357" s="136"/>
      <c r="L357" s="136"/>
      <c r="M357" s="136"/>
      <c r="N357" s="136"/>
      <c r="O357" s="136"/>
      <c r="Q357" s="136"/>
      <c r="R357" s="136"/>
      <c r="S357" s="136"/>
      <c r="T357" s="136"/>
      <c r="U357" s="136"/>
      <c r="V357" s="136"/>
      <c r="W357" s="136"/>
      <c r="X357" s="342"/>
      <c r="Y357" s="136"/>
      <c r="Z357" s="136"/>
      <c r="AA357" s="136"/>
      <c r="AB357" s="136"/>
      <c r="AC357" s="136"/>
      <c r="AD357" s="136"/>
      <c r="AE357" s="136"/>
      <c r="AF357" s="136"/>
      <c r="AG357" s="136"/>
      <c r="AH357" s="136"/>
      <c r="AI357" s="136"/>
      <c r="AJ357" s="136"/>
      <c r="AK357" s="136"/>
      <c r="AV357" s="289"/>
      <c r="AW357" s="289"/>
      <c r="AX357" s="224"/>
      <c r="BW357" s="224"/>
      <c r="BX357" s="224"/>
      <c r="BY357" s="224"/>
      <c r="CF357" s="224"/>
      <c r="CG357" s="224"/>
      <c r="CH357" s="6"/>
      <c r="DS357" s="224"/>
      <c r="DT357" s="224"/>
      <c r="DU357" s="224"/>
    </row>
    <row r="358" spans="4:125" s="66" customFormat="1" x14ac:dyDescent="0.2">
      <c r="D358" s="137"/>
      <c r="E358" s="136"/>
      <c r="L358" s="136"/>
      <c r="M358" s="136"/>
      <c r="N358" s="136"/>
      <c r="O358" s="136"/>
      <c r="Q358" s="136"/>
      <c r="R358" s="136"/>
      <c r="S358" s="136"/>
      <c r="T358" s="136"/>
      <c r="U358" s="136"/>
      <c r="V358" s="136"/>
      <c r="W358" s="136"/>
      <c r="X358" s="342"/>
      <c r="Y358" s="136"/>
      <c r="Z358" s="136"/>
      <c r="AA358" s="136"/>
      <c r="AB358" s="136"/>
      <c r="AC358" s="136"/>
      <c r="AD358" s="136"/>
      <c r="AE358" s="136"/>
      <c r="AF358" s="136"/>
      <c r="AG358" s="136"/>
      <c r="AH358" s="136"/>
      <c r="AI358" s="136"/>
      <c r="AJ358" s="136"/>
      <c r="AK358" s="136"/>
      <c r="AV358" s="289"/>
      <c r="AW358" s="289"/>
      <c r="AX358" s="224"/>
      <c r="BW358" s="224"/>
      <c r="BX358" s="224"/>
      <c r="BY358" s="224"/>
      <c r="CF358" s="224"/>
      <c r="CG358" s="224"/>
      <c r="CH358" s="6"/>
      <c r="DS358" s="224"/>
      <c r="DT358" s="224"/>
      <c r="DU358" s="224"/>
    </row>
    <row r="359" spans="4:125" s="66" customFormat="1" x14ac:dyDescent="0.2">
      <c r="D359" s="137"/>
      <c r="E359" s="136"/>
      <c r="L359" s="136"/>
      <c r="M359" s="136"/>
      <c r="N359" s="136"/>
      <c r="O359" s="136"/>
      <c r="Q359" s="136"/>
      <c r="R359" s="136"/>
      <c r="S359" s="136"/>
      <c r="T359" s="136"/>
      <c r="U359" s="136"/>
      <c r="V359" s="136"/>
      <c r="W359" s="136"/>
      <c r="X359" s="342"/>
      <c r="Y359" s="136"/>
      <c r="Z359" s="136"/>
      <c r="AA359" s="136"/>
      <c r="AB359" s="136"/>
      <c r="AC359" s="136"/>
      <c r="AD359" s="136"/>
      <c r="AE359" s="136"/>
      <c r="AF359" s="136"/>
      <c r="AG359" s="136"/>
      <c r="AH359" s="136"/>
      <c r="AI359" s="136"/>
      <c r="AJ359" s="136"/>
      <c r="AK359" s="136"/>
      <c r="AV359" s="289"/>
      <c r="AW359" s="289"/>
      <c r="AX359" s="224"/>
      <c r="BW359" s="224"/>
      <c r="BX359" s="224"/>
      <c r="BY359" s="224"/>
      <c r="CF359" s="224"/>
      <c r="CG359" s="224"/>
      <c r="CH359" s="6"/>
      <c r="DS359" s="224"/>
      <c r="DT359" s="224"/>
      <c r="DU359" s="224"/>
    </row>
    <row r="360" spans="4:125" s="66" customFormat="1" x14ac:dyDescent="0.2">
      <c r="D360" s="137"/>
      <c r="E360" s="136"/>
      <c r="L360" s="136"/>
      <c r="M360" s="136"/>
      <c r="N360" s="136"/>
      <c r="O360" s="136"/>
      <c r="Q360" s="136"/>
      <c r="R360" s="136"/>
      <c r="S360" s="136"/>
      <c r="T360" s="136"/>
      <c r="U360" s="136"/>
      <c r="V360" s="136"/>
      <c r="W360" s="136"/>
      <c r="X360" s="342"/>
      <c r="Y360" s="136"/>
      <c r="Z360" s="136"/>
      <c r="AA360" s="136"/>
      <c r="AB360" s="136"/>
      <c r="AC360" s="136"/>
      <c r="AD360" s="136"/>
      <c r="AE360" s="136"/>
      <c r="AF360" s="136"/>
      <c r="AG360" s="136"/>
      <c r="AH360" s="136"/>
      <c r="AI360" s="136"/>
      <c r="AJ360" s="136"/>
      <c r="AK360" s="136"/>
      <c r="AV360" s="289"/>
      <c r="AW360" s="289"/>
      <c r="AX360" s="224"/>
      <c r="BW360" s="224"/>
      <c r="BX360" s="224"/>
      <c r="BY360" s="224"/>
      <c r="CF360" s="224"/>
      <c r="CG360" s="224"/>
      <c r="CH360" s="6"/>
      <c r="DS360" s="224"/>
      <c r="DT360" s="224"/>
      <c r="DU360" s="224"/>
    </row>
    <row r="361" spans="4:125" s="66" customFormat="1" x14ac:dyDescent="0.2">
      <c r="D361" s="137"/>
      <c r="E361" s="136"/>
      <c r="L361" s="136"/>
      <c r="M361" s="136"/>
      <c r="N361" s="136"/>
      <c r="O361" s="136"/>
      <c r="Q361" s="136"/>
      <c r="R361" s="136"/>
      <c r="S361" s="136"/>
      <c r="T361" s="136"/>
      <c r="U361" s="136"/>
      <c r="V361" s="136"/>
      <c r="W361" s="136"/>
      <c r="X361" s="342"/>
      <c r="Y361" s="136"/>
      <c r="Z361" s="136"/>
      <c r="AA361" s="136"/>
      <c r="AB361" s="136"/>
      <c r="AC361" s="136"/>
      <c r="AD361" s="136"/>
      <c r="AE361" s="136"/>
      <c r="AF361" s="136"/>
      <c r="AG361" s="136"/>
      <c r="AH361" s="136"/>
      <c r="AI361" s="136"/>
      <c r="AJ361" s="136"/>
      <c r="AK361" s="136"/>
      <c r="AV361" s="289"/>
      <c r="AW361" s="289"/>
      <c r="AX361" s="224"/>
      <c r="BW361" s="224"/>
      <c r="BX361" s="224"/>
      <c r="BY361" s="224"/>
      <c r="CF361" s="224"/>
      <c r="CG361" s="224"/>
      <c r="CH361" s="6"/>
      <c r="DS361" s="224"/>
      <c r="DT361" s="224"/>
      <c r="DU361" s="224"/>
    </row>
    <row r="362" spans="4:125" s="66" customFormat="1" x14ac:dyDescent="0.2">
      <c r="D362" s="137"/>
      <c r="E362" s="136"/>
      <c r="L362" s="136"/>
      <c r="M362" s="136"/>
      <c r="N362" s="136"/>
      <c r="O362" s="136"/>
      <c r="Q362" s="136"/>
      <c r="R362" s="136"/>
      <c r="S362" s="136"/>
      <c r="T362" s="136"/>
      <c r="U362" s="136"/>
      <c r="V362" s="136"/>
      <c r="W362" s="136"/>
      <c r="X362" s="342"/>
      <c r="Y362" s="136"/>
      <c r="Z362" s="136"/>
      <c r="AA362" s="136"/>
      <c r="AB362" s="136"/>
      <c r="AC362" s="136"/>
      <c r="AD362" s="136"/>
      <c r="AE362" s="136"/>
      <c r="AF362" s="136"/>
      <c r="AG362" s="136"/>
      <c r="AH362" s="136"/>
      <c r="AI362" s="136"/>
      <c r="AJ362" s="136"/>
      <c r="AK362" s="136"/>
      <c r="AV362" s="289"/>
      <c r="AW362" s="289"/>
      <c r="AX362" s="224"/>
      <c r="BW362" s="224"/>
      <c r="BX362" s="224"/>
      <c r="BY362" s="224"/>
      <c r="CF362" s="224"/>
      <c r="CG362" s="224"/>
      <c r="CH362" s="6"/>
      <c r="DS362" s="224"/>
      <c r="DT362" s="224"/>
      <c r="DU362" s="224"/>
    </row>
    <row r="363" spans="4:125" s="66" customFormat="1" x14ac:dyDescent="0.2">
      <c r="D363" s="137"/>
      <c r="E363" s="136"/>
      <c r="L363" s="136"/>
      <c r="M363" s="136"/>
      <c r="N363" s="136"/>
      <c r="O363" s="136"/>
      <c r="Q363" s="136"/>
      <c r="R363" s="136"/>
      <c r="S363" s="136"/>
      <c r="T363" s="136"/>
      <c r="U363" s="136"/>
      <c r="V363" s="136"/>
      <c r="W363" s="136"/>
      <c r="X363" s="342"/>
      <c r="Y363" s="136"/>
      <c r="Z363" s="136"/>
      <c r="AA363" s="136"/>
      <c r="AB363" s="136"/>
      <c r="AC363" s="136"/>
      <c r="AD363" s="136"/>
      <c r="AE363" s="136"/>
      <c r="AF363" s="136"/>
      <c r="AG363" s="136"/>
      <c r="AH363" s="136"/>
      <c r="AI363" s="136"/>
      <c r="AJ363" s="136"/>
      <c r="AK363" s="136"/>
      <c r="AV363" s="289"/>
      <c r="AW363" s="289"/>
      <c r="AX363" s="224"/>
      <c r="BW363" s="224"/>
      <c r="BX363" s="224"/>
      <c r="BY363" s="224"/>
      <c r="CF363" s="224"/>
      <c r="CG363" s="224"/>
      <c r="CH363" s="6"/>
      <c r="DS363" s="224"/>
      <c r="DT363" s="224"/>
      <c r="DU363" s="224"/>
    </row>
    <row r="364" spans="4:125" s="66" customFormat="1" x14ac:dyDescent="0.2">
      <c r="D364" s="137"/>
      <c r="E364" s="136"/>
      <c r="L364" s="136"/>
      <c r="M364" s="136"/>
      <c r="N364" s="136"/>
      <c r="O364" s="136"/>
      <c r="Q364" s="136"/>
      <c r="R364" s="136"/>
      <c r="S364" s="136"/>
      <c r="T364" s="136"/>
      <c r="U364" s="136"/>
      <c r="V364" s="136"/>
      <c r="W364" s="136"/>
      <c r="X364" s="342"/>
      <c r="Y364" s="136"/>
      <c r="Z364" s="136"/>
      <c r="AA364" s="136"/>
      <c r="AB364" s="136"/>
      <c r="AC364" s="136"/>
      <c r="AD364" s="136"/>
      <c r="AE364" s="136"/>
      <c r="AF364" s="136"/>
      <c r="AG364" s="136"/>
      <c r="AH364" s="136"/>
      <c r="AI364" s="136"/>
      <c r="AJ364" s="136"/>
      <c r="AK364" s="136"/>
      <c r="AV364" s="289"/>
      <c r="AW364" s="289"/>
      <c r="AX364" s="224"/>
      <c r="BW364" s="224"/>
      <c r="BX364" s="224"/>
      <c r="BY364" s="224"/>
      <c r="CF364" s="224"/>
      <c r="CG364" s="224"/>
      <c r="CH364" s="6"/>
      <c r="DS364" s="224"/>
      <c r="DT364" s="224"/>
      <c r="DU364" s="224"/>
    </row>
    <row r="365" spans="4:125" s="66" customFormat="1" x14ac:dyDescent="0.2">
      <c r="D365" s="137"/>
      <c r="E365" s="136"/>
      <c r="L365" s="136"/>
      <c r="M365" s="136"/>
      <c r="N365" s="136"/>
      <c r="O365" s="136"/>
      <c r="Q365" s="136"/>
      <c r="R365" s="136"/>
      <c r="S365" s="136"/>
      <c r="T365" s="136"/>
      <c r="U365" s="136"/>
      <c r="V365" s="136"/>
      <c r="W365" s="136"/>
      <c r="X365" s="342"/>
      <c r="Y365" s="136"/>
      <c r="Z365" s="136"/>
      <c r="AA365" s="136"/>
      <c r="AB365" s="136"/>
      <c r="AC365" s="136"/>
      <c r="AD365" s="136"/>
      <c r="AE365" s="136"/>
      <c r="AF365" s="136"/>
      <c r="AG365" s="136"/>
      <c r="AH365" s="136"/>
      <c r="AI365" s="136"/>
      <c r="AJ365" s="136"/>
      <c r="AK365" s="136"/>
      <c r="AV365" s="289"/>
      <c r="AW365" s="289"/>
      <c r="AX365" s="224"/>
      <c r="BW365" s="224"/>
      <c r="BX365" s="224"/>
      <c r="BY365" s="224"/>
      <c r="CF365" s="224"/>
      <c r="CG365" s="224"/>
      <c r="CH365" s="6"/>
      <c r="DS365" s="224"/>
      <c r="DT365" s="224"/>
      <c r="DU365" s="224"/>
    </row>
    <row r="366" spans="4:125" s="66" customFormat="1" x14ac:dyDescent="0.2">
      <c r="D366" s="137"/>
      <c r="E366" s="136"/>
      <c r="L366" s="136"/>
      <c r="M366" s="136"/>
      <c r="N366" s="136"/>
      <c r="O366" s="136"/>
      <c r="Q366" s="136"/>
      <c r="R366" s="136"/>
      <c r="S366" s="136"/>
      <c r="T366" s="136"/>
      <c r="U366" s="136"/>
      <c r="V366" s="136"/>
      <c r="W366" s="136"/>
      <c r="X366" s="342"/>
      <c r="Y366" s="136"/>
      <c r="Z366" s="136"/>
      <c r="AA366" s="136"/>
      <c r="AB366" s="136"/>
      <c r="AC366" s="136"/>
      <c r="AD366" s="136"/>
      <c r="AE366" s="136"/>
      <c r="AF366" s="136"/>
      <c r="AG366" s="136"/>
      <c r="AH366" s="136"/>
      <c r="AI366" s="136"/>
      <c r="AJ366" s="136"/>
      <c r="AK366" s="136"/>
      <c r="AV366" s="289"/>
      <c r="AW366" s="289"/>
      <c r="AX366" s="224"/>
      <c r="BW366" s="224"/>
      <c r="BX366" s="224"/>
      <c r="BY366" s="224"/>
      <c r="CF366" s="224"/>
      <c r="CG366" s="224"/>
      <c r="CH366" s="6"/>
      <c r="DS366" s="224"/>
      <c r="DT366" s="224"/>
      <c r="DU366" s="224"/>
    </row>
    <row r="367" spans="4:125" s="66" customFormat="1" x14ac:dyDescent="0.2">
      <c r="D367" s="137"/>
      <c r="E367" s="136"/>
      <c r="L367" s="136"/>
      <c r="M367" s="136"/>
      <c r="N367" s="136"/>
      <c r="O367" s="136"/>
      <c r="Q367" s="136"/>
      <c r="R367" s="136"/>
      <c r="S367" s="136"/>
      <c r="T367" s="136"/>
      <c r="U367" s="136"/>
      <c r="V367" s="136"/>
      <c r="W367" s="136"/>
      <c r="X367" s="342"/>
      <c r="Y367" s="136"/>
      <c r="Z367" s="136"/>
      <c r="AA367" s="136"/>
      <c r="AB367" s="136"/>
      <c r="AC367" s="136"/>
      <c r="AD367" s="136"/>
      <c r="AE367" s="136"/>
      <c r="AF367" s="136"/>
      <c r="AG367" s="136"/>
      <c r="AH367" s="136"/>
      <c r="AI367" s="136"/>
      <c r="AJ367" s="136"/>
      <c r="AK367" s="136"/>
      <c r="AV367" s="289"/>
      <c r="AW367" s="289"/>
      <c r="AX367" s="224"/>
      <c r="BW367" s="224"/>
      <c r="BX367" s="224"/>
      <c r="BY367" s="224"/>
      <c r="CF367" s="224"/>
      <c r="CG367" s="224"/>
      <c r="CH367" s="6"/>
      <c r="DS367" s="224"/>
      <c r="DT367" s="224"/>
      <c r="DU367" s="224"/>
    </row>
    <row r="368" spans="4:125" s="66" customFormat="1" x14ac:dyDescent="0.2">
      <c r="D368" s="137"/>
      <c r="E368" s="136"/>
      <c r="L368" s="136"/>
      <c r="M368" s="136"/>
      <c r="N368" s="136"/>
      <c r="O368" s="136"/>
      <c r="Q368" s="136"/>
      <c r="R368" s="136"/>
      <c r="S368" s="136"/>
      <c r="T368" s="136"/>
      <c r="U368" s="136"/>
      <c r="V368" s="136"/>
      <c r="W368" s="136"/>
      <c r="X368" s="342"/>
      <c r="Y368" s="136"/>
      <c r="Z368" s="136"/>
      <c r="AA368" s="136"/>
      <c r="AB368" s="136"/>
      <c r="AC368" s="136"/>
      <c r="AD368" s="136"/>
      <c r="AE368" s="136"/>
      <c r="AF368" s="136"/>
      <c r="AG368" s="136"/>
      <c r="AH368" s="136"/>
      <c r="AI368" s="136"/>
      <c r="AJ368" s="136"/>
      <c r="AK368" s="136"/>
      <c r="AV368" s="289"/>
      <c r="AW368" s="289"/>
      <c r="AX368" s="224"/>
      <c r="BW368" s="224"/>
      <c r="BX368" s="224"/>
      <c r="BY368" s="224"/>
      <c r="CF368" s="224"/>
      <c r="CG368" s="224"/>
      <c r="CH368" s="6"/>
      <c r="DS368" s="224"/>
      <c r="DT368" s="224"/>
      <c r="DU368" s="224"/>
    </row>
    <row r="369" spans="4:125" s="66" customFormat="1" x14ac:dyDescent="0.2">
      <c r="D369" s="137"/>
      <c r="E369" s="136"/>
      <c r="L369" s="136"/>
      <c r="M369" s="136"/>
      <c r="N369" s="136"/>
      <c r="O369" s="136"/>
      <c r="Q369" s="136"/>
      <c r="R369" s="136"/>
      <c r="S369" s="136"/>
      <c r="T369" s="136"/>
      <c r="U369" s="136"/>
      <c r="V369" s="136"/>
      <c r="W369" s="136"/>
      <c r="X369" s="342"/>
      <c r="Y369" s="136"/>
      <c r="Z369" s="136"/>
      <c r="AA369" s="136"/>
      <c r="AB369" s="136"/>
      <c r="AC369" s="136"/>
      <c r="AD369" s="136"/>
      <c r="AE369" s="136"/>
      <c r="AF369" s="136"/>
      <c r="AG369" s="136"/>
      <c r="AH369" s="136"/>
      <c r="AI369" s="136"/>
      <c r="AJ369" s="136"/>
      <c r="AK369" s="136"/>
      <c r="AV369" s="289"/>
      <c r="AW369" s="289"/>
      <c r="AX369" s="224"/>
      <c r="BW369" s="224"/>
      <c r="BX369" s="224"/>
      <c r="BY369" s="224"/>
      <c r="CF369" s="224"/>
      <c r="CG369" s="224"/>
      <c r="CH369" s="6"/>
      <c r="DS369" s="224"/>
      <c r="DT369" s="224"/>
      <c r="DU369" s="224"/>
    </row>
    <row r="370" spans="4:125" s="66" customFormat="1" x14ac:dyDescent="0.2">
      <c r="D370" s="137"/>
      <c r="E370" s="136"/>
      <c r="L370" s="136"/>
      <c r="M370" s="136"/>
      <c r="N370" s="136"/>
      <c r="O370" s="136"/>
      <c r="Q370" s="136"/>
      <c r="R370" s="136"/>
      <c r="S370" s="136"/>
      <c r="T370" s="136"/>
      <c r="U370" s="136"/>
      <c r="V370" s="136"/>
      <c r="W370" s="136"/>
      <c r="X370" s="342"/>
      <c r="Y370" s="136"/>
      <c r="Z370" s="136"/>
      <c r="AA370" s="136"/>
      <c r="AB370" s="136"/>
      <c r="AC370" s="136"/>
      <c r="AD370" s="136"/>
      <c r="AE370" s="136"/>
      <c r="AF370" s="136"/>
      <c r="AG370" s="136"/>
      <c r="AH370" s="136"/>
      <c r="AI370" s="136"/>
      <c r="AJ370" s="136"/>
      <c r="AK370" s="136"/>
      <c r="AV370" s="289"/>
      <c r="AW370" s="289"/>
      <c r="AX370" s="224"/>
      <c r="BW370" s="224"/>
      <c r="BX370" s="224"/>
      <c r="BY370" s="224"/>
      <c r="CF370" s="224"/>
      <c r="CG370" s="224"/>
      <c r="CH370" s="6"/>
      <c r="DS370" s="224"/>
      <c r="DT370" s="224"/>
      <c r="DU370" s="224"/>
    </row>
    <row r="371" spans="4:125" s="66" customFormat="1" x14ac:dyDescent="0.2">
      <c r="D371" s="137"/>
      <c r="E371" s="136"/>
      <c r="L371" s="136"/>
      <c r="M371" s="136"/>
      <c r="N371" s="136"/>
      <c r="O371" s="136"/>
      <c r="Q371" s="136"/>
      <c r="R371" s="136"/>
      <c r="S371" s="136"/>
      <c r="T371" s="136"/>
      <c r="U371" s="136"/>
      <c r="V371" s="136"/>
      <c r="W371" s="136"/>
      <c r="X371" s="342"/>
      <c r="Y371" s="136"/>
      <c r="Z371" s="136"/>
      <c r="AA371" s="136"/>
      <c r="AB371" s="136"/>
      <c r="AC371" s="136"/>
      <c r="AD371" s="136"/>
      <c r="AE371" s="136"/>
      <c r="AF371" s="136"/>
      <c r="AG371" s="136"/>
      <c r="AH371" s="136"/>
      <c r="AI371" s="136"/>
      <c r="AJ371" s="136"/>
      <c r="AK371" s="136"/>
      <c r="AV371" s="289"/>
      <c r="AW371" s="289"/>
      <c r="AX371" s="224"/>
      <c r="BW371" s="224"/>
      <c r="BX371" s="224"/>
      <c r="BY371" s="224"/>
      <c r="CF371" s="224"/>
      <c r="CG371" s="224"/>
      <c r="CH371" s="6"/>
      <c r="DS371" s="224"/>
      <c r="DT371" s="224"/>
      <c r="DU371" s="224"/>
    </row>
    <row r="372" spans="4:125" s="66" customFormat="1" x14ac:dyDescent="0.2">
      <c r="D372" s="137"/>
      <c r="E372" s="136"/>
      <c r="L372" s="136"/>
      <c r="M372" s="136"/>
      <c r="N372" s="136"/>
      <c r="O372" s="136"/>
      <c r="Q372" s="136"/>
      <c r="R372" s="136"/>
      <c r="S372" s="136"/>
      <c r="T372" s="136"/>
      <c r="U372" s="136"/>
      <c r="V372" s="136"/>
      <c r="W372" s="136"/>
      <c r="X372" s="342"/>
      <c r="Y372" s="136"/>
      <c r="Z372" s="136"/>
      <c r="AA372" s="136"/>
      <c r="AB372" s="136"/>
      <c r="AC372" s="136"/>
      <c r="AD372" s="136"/>
      <c r="AE372" s="136"/>
      <c r="AF372" s="136"/>
      <c r="AG372" s="136"/>
      <c r="AH372" s="136"/>
      <c r="AI372" s="136"/>
      <c r="AJ372" s="136"/>
      <c r="AK372" s="136"/>
      <c r="AV372" s="289"/>
      <c r="AW372" s="289"/>
      <c r="AX372" s="224"/>
      <c r="BW372" s="224"/>
      <c r="BX372" s="224"/>
      <c r="BY372" s="224"/>
      <c r="CF372" s="224"/>
      <c r="CG372" s="224"/>
      <c r="CH372" s="6"/>
      <c r="DS372" s="224"/>
      <c r="DT372" s="224"/>
      <c r="DU372" s="224"/>
    </row>
    <row r="373" spans="4:125" s="66" customFormat="1" x14ac:dyDescent="0.2">
      <c r="D373" s="137"/>
      <c r="E373" s="136"/>
      <c r="L373" s="136"/>
      <c r="M373" s="136"/>
      <c r="N373" s="136"/>
      <c r="O373" s="136"/>
      <c r="Q373" s="136"/>
      <c r="R373" s="136"/>
      <c r="S373" s="136"/>
      <c r="T373" s="136"/>
      <c r="U373" s="136"/>
      <c r="V373" s="136"/>
      <c r="W373" s="136"/>
      <c r="X373" s="342"/>
      <c r="Y373" s="136"/>
      <c r="Z373" s="136"/>
      <c r="AA373" s="136"/>
      <c r="AB373" s="136"/>
      <c r="AC373" s="136"/>
      <c r="AD373" s="136"/>
      <c r="AE373" s="136"/>
      <c r="AF373" s="136"/>
      <c r="AG373" s="136"/>
      <c r="AH373" s="136"/>
      <c r="AI373" s="136"/>
      <c r="AJ373" s="136"/>
      <c r="AK373" s="136"/>
      <c r="AV373" s="289"/>
      <c r="AW373" s="289"/>
      <c r="AX373" s="224"/>
      <c r="BW373" s="224"/>
      <c r="BX373" s="224"/>
      <c r="BY373" s="224"/>
      <c r="CF373" s="224"/>
      <c r="CG373" s="224"/>
      <c r="CH373" s="6"/>
      <c r="DS373" s="224"/>
      <c r="DT373" s="224"/>
      <c r="DU373" s="224"/>
    </row>
    <row r="374" spans="4:125" s="66" customFormat="1" x14ac:dyDescent="0.2">
      <c r="D374" s="137"/>
      <c r="E374" s="136"/>
      <c r="L374" s="136"/>
      <c r="M374" s="136"/>
      <c r="N374" s="136"/>
      <c r="O374" s="136"/>
      <c r="Q374" s="136"/>
      <c r="R374" s="136"/>
      <c r="S374" s="136"/>
      <c r="T374" s="136"/>
      <c r="U374" s="136"/>
      <c r="V374" s="136"/>
      <c r="W374" s="136"/>
      <c r="X374" s="342"/>
      <c r="Y374" s="136"/>
      <c r="Z374" s="136"/>
      <c r="AA374" s="136"/>
      <c r="AB374" s="136"/>
      <c r="AC374" s="136"/>
      <c r="AD374" s="136"/>
      <c r="AE374" s="136"/>
      <c r="AF374" s="136"/>
      <c r="AG374" s="136"/>
      <c r="AH374" s="136"/>
      <c r="AI374" s="136"/>
      <c r="AJ374" s="136"/>
      <c r="AK374" s="136"/>
      <c r="AV374" s="289"/>
      <c r="AW374" s="289"/>
      <c r="AX374" s="224"/>
      <c r="BW374" s="224"/>
      <c r="BX374" s="224"/>
      <c r="BY374" s="224"/>
      <c r="CF374" s="224"/>
      <c r="CG374" s="224"/>
      <c r="CH374" s="6"/>
      <c r="DS374" s="224"/>
      <c r="DT374" s="224"/>
      <c r="DU374" s="224"/>
    </row>
    <row r="375" spans="4:125" s="66" customFormat="1" x14ac:dyDescent="0.2">
      <c r="D375" s="137"/>
      <c r="E375" s="136"/>
      <c r="L375" s="136"/>
      <c r="M375" s="136"/>
      <c r="N375" s="136"/>
      <c r="O375" s="136"/>
      <c r="Q375" s="136"/>
      <c r="R375" s="136"/>
      <c r="S375" s="136"/>
      <c r="T375" s="136"/>
      <c r="U375" s="136"/>
      <c r="V375" s="136"/>
      <c r="W375" s="136"/>
      <c r="X375" s="342"/>
      <c r="Y375" s="136"/>
      <c r="Z375" s="136"/>
      <c r="AA375" s="136"/>
      <c r="AB375" s="136"/>
      <c r="AC375" s="136"/>
      <c r="AD375" s="136"/>
      <c r="AE375" s="136"/>
      <c r="AF375" s="136"/>
      <c r="AG375" s="136"/>
      <c r="AH375" s="136"/>
      <c r="AI375" s="136"/>
      <c r="AJ375" s="136"/>
      <c r="AK375" s="136"/>
      <c r="AV375" s="289"/>
      <c r="AW375" s="289"/>
      <c r="AX375" s="224"/>
      <c r="BW375" s="224"/>
      <c r="BX375" s="224"/>
      <c r="BY375" s="224"/>
      <c r="CF375" s="224"/>
      <c r="CG375" s="224"/>
      <c r="CH375" s="6"/>
      <c r="DS375" s="224"/>
      <c r="DT375" s="224"/>
      <c r="DU375" s="224"/>
    </row>
    <row r="376" spans="4:125" s="66" customFormat="1" x14ac:dyDescent="0.2">
      <c r="D376" s="137"/>
      <c r="E376" s="136"/>
      <c r="L376" s="136"/>
      <c r="M376" s="136"/>
      <c r="N376" s="136"/>
      <c r="O376" s="136"/>
      <c r="Q376" s="136"/>
      <c r="R376" s="136"/>
      <c r="S376" s="136"/>
      <c r="T376" s="136"/>
      <c r="U376" s="136"/>
      <c r="V376" s="136"/>
      <c r="W376" s="136"/>
      <c r="X376" s="342"/>
      <c r="Y376" s="136"/>
      <c r="Z376" s="136"/>
      <c r="AA376" s="136"/>
      <c r="AB376" s="136"/>
      <c r="AC376" s="136"/>
      <c r="AD376" s="136"/>
      <c r="AE376" s="136"/>
      <c r="AF376" s="136"/>
      <c r="AG376" s="136"/>
      <c r="AH376" s="136"/>
      <c r="AI376" s="136"/>
      <c r="AJ376" s="136"/>
      <c r="AK376" s="136"/>
      <c r="AV376" s="289"/>
      <c r="AW376" s="289"/>
      <c r="AX376" s="224"/>
      <c r="BW376" s="224"/>
      <c r="BX376" s="224"/>
      <c r="BY376" s="224"/>
      <c r="CF376" s="224"/>
      <c r="CG376" s="224"/>
      <c r="CH376" s="6"/>
      <c r="DS376" s="224"/>
      <c r="DT376" s="224"/>
      <c r="DU376" s="224"/>
    </row>
    <row r="377" spans="4:125" s="66" customFormat="1" x14ac:dyDescent="0.2">
      <c r="D377" s="137"/>
      <c r="E377" s="136"/>
      <c r="L377" s="136"/>
      <c r="M377" s="136"/>
      <c r="N377" s="136"/>
      <c r="O377" s="136"/>
      <c r="Q377" s="136"/>
      <c r="R377" s="136"/>
      <c r="S377" s="136"/>
      <c r="T377" s="136"/>
      <c r="U377" s="136"/>
      <c r="V377" s="136"/>
      <c r="W377" s="136"/>
      <c r="X377" s="342"/>
      <c r="Y377" s="136"/>
      <c r="Z377" s="136"/>
      <c r="AA377" s="136"/>
      <c r="AB377" s="136"/>
      <c r="AC377" s="136"/>
      <c r="AD377" s="136"/>
      <c r="AE377" s="136"/>
      <c r="AF377" s="136"/>
      <c r="AG377" s="136"/>
      <c r="AH377" s="136"/>
      <c r="AI377" s="136"/>
      <c r="AJ377" s="136"/>
      <c r="AK377" s="136"/>
      <c r="AV377" s="289"/>
      <c r="AW377" s="289"/>
      <c r="AX377" s="224"/>
      <c r="BW377" s="224"/>
      <c r="BX377" s="224"/>
      <c r="BY377" s="224"/>
      <c r="CF377" s="224"/>
      <c r="CG377" s="224"/>
      <c r="CH377" s="6"/>
      <c r="DS377" s="224"/>
      <c r="DT377" s="224"/>
      <c r="DU377" s="224"/>
    </row>
    <row r="378" spans="4:125" s="66" customFormat="1" x14ac:dyDescent="0.2">
      <c r="D378" s="137"/>
      <c r="E378" s="136"/>
      <c r="L378" s="136"/>
      <c r="M378" s="136"/>
      <c r="N378" s="136"/>
      <c r="O378" s="136"/>
      <c r="Q378" s="136"/>
      <c r="R378" s="136"/>
      <c r="S378" s="136"/>
      <c r="T378" s="136"/>
      <c r="U378" s="136"/>
      <c r="V378" s="136"/>
      <c r="W378" s="136"/>
      <c r="X378" s="342"/>
      <c r="Y378" s="136"/>
      <c r="Z378" s="136"/>
      <c r="AA378" s="136"/>
      <c r="AB378" s="136"/>
      <c r="AC378" s="136"/>
      <c r="AD378" s="136"/>
      <c r="AE378" s="136"/>
      <c r="AF378" s="136"/>
      <c r="AG378" s="136"/>
      <c r="AH378" s="136"/>
      <c r="AI378" s="136"/>
      <c r="AJ378" s="136"/>
      <c r="AK378" s="136"/>
      <c r="AV378" s="289"/>
      <c r="AW378" s="289"/>
      <c r="AX378" s="224"/>
      <c r="BW378" s="224"/>
      <c r="BX378" s="224"/>
      <c r="BY378" s="224"/>
      <c r="CF378" s="224"/>
      <c r="CG378" s="224"/>
      <c r="CH378" s="6"/>
      <c r="DS378" s="224"/>
      <c r="DT378" s="224"/>
      <c r="DU378" s="224"/>
    </row>
    <row r="379" spans="4:125" s="66" customFormat="1" x14ac:dyDescent="0.2">
      <c r="D379" s="137"/>
      <c r="E379" s="136"/>
      <c r="L379" s="136"/>
      <c r="M379" s="136"/>
      <c r="N379" s="136"/>
      <c r="O379" s="136"/>
      <c r="Q379" s="136"/>
      <c r="R379" s="136"/>
      <c r="S379" s="136"/>
      <c r="T379" s="136"/>
      <c r="U379" s="136"/>
      <c r="V379" s="136"/>
      <c r="W379" s="136"/>
      <c r="X379" s="342"/>
      <c r="Y379" s="136"/>
      <c r="Z379" s="136"/>
      <c r="AA379" s="136"/>
      <c r="AB379" s="136"/>
      <c r="AC379" s="136"/>
      <c r="AD379" s="136"/>
      <c r="AE379" s="136"/>
      <c r="AF379" s="136"/>
      <c r="AG379" s="136"/>
      <c r="AH379" s="136"/>
      <c r="AI379" s="136"/>
      <c r="AJ379" s="136"/>
      <c r="AK379" s="136"/>
      <c r="AV379" s="289"/>
      <c r="AW379" s="289"/>
      <c r="AX379" s="224"/>
      <c r="BW379" s="224"/>
      <c r="BX379" s="224"/>
      <c r="BY379" s="224"/>
      <c r="CF379" s="224"/>
      <c r="CG379" s="224"/>
      <c r="CH379" s="6"/>
      <c r="DS379" s="224"/>
      <c r="DT379" s="224"/>
      <c r="DU379" s="224"/>
    </row>
    <row r="380" spans="4:125" s="66" customFormat="1" x14ac:dyDescent="0.2">
      <c r="D380" s="137"/>
      <c r="E380" s="136"/>
      <c r="L380" s="136"/>
      <c r="M380" s="136"/>
      <c r="N380" s="136"/>
      <c r="O380" s="136"/>
      <c r="Q380" s="136"/>
      <c r="R380" s="136"/>
      <c r="S380" s="136"/>
      <c r="T380" s="136"/>
      <c r="U380" s="136"/>
      <c r="V380" s="136"/>
      <c r="W380" s="136"/>
      <c r="X380" s="342"/>
      <c r="Y380" s="136"/>
      <c r="Z380" s="136"/>
      <c r="AA380" s="136"/>
      <c r="AB380" s="136"/>
      <c r="AC380" s="136"/>
      <c r="AD380" s="136"/>
      <c r="AE380" s="136"/>
      <c r="AF380" s="136"/>
      <c r="AG380" s="136"/>
      <c r="AH380" s="136"/>
      <c r="AI380" s="136"/>
      <c r="AJ380" s="136"/>
      <c r="AK380" s="136"/>
      <c r="AV380" s="289"/>
      <c r="AW380" s="289"/>
      <c r="AX380" s="224"/>
      <c r="BW380" s="224"/>
      <c r="BX380" s="224"/>
      <c r="BY380" s="224"/>
      <c r="CF380" s="224"/>
      <c r="CG380" s="224"/>
      <c r="CH380" s="6"/>
      <c r="DS380" s="224"/>
      <c r="DT380" s="224"/>
      <c r="DU380" s="224"/>
    </row>
    <row r="381" spans="4:125" s="66" customFormat="1" x14ac:dyDescent="0.2">
      <c r="D381" s="137"/>
      <c r="E381" s="136"/>
      <c r="L381" s="136"/>
      <c r="M381" s="136"/>
      <c r="N381" s="136"/>
      <c r="O381" s="136"/>
      <c r="Q381" s="136"/>
      <c r="R381" s="136"/>
      <c r="S381" s="136"/>
      <c r="T381" s="136"/>
      <c r="U381" s="136"/>
      <c r="V381" s="136"/>
      <c r="W381" s="136"/>
      <c r="X381" s="342"/>
      <c r="Y381" s="136"/>
      <c r="Z381" s="136"/>
      <c r="AA381" s="136"/>
      <c r="AB381" s="136"/>
      <c r="AC381" s="136"/>
      <c r="AD381" s="136"/>
      <c r="AE381" s="136"/>
      <c r="AF381" s="136"/>
      <c r="AG381" s="136"/>
      <c r="AH381" s="136"/>
      <c r="AI381" s="136"/>
      <c r="AJ381" s="136"/>
      <c r="AK381" s="136"/>
      <c r="AV381" s="289"/>
      <c r="AW381" s="289"/>
      <c r="AX381" s="224"/>
      <c r="BW381" s="224"/>
      <c r="BX381" s="224"/>
      <c r="BY381" s="224"/>
      <c r="CF381" s="224"/>
      <c r="CG381" s="224"/>
      <c r="CH381" s="6"/>
      <c r="DS381" s="224"/>
      <c r="DT381" s="224"/>
      <c r="DU381" s="224"/>
    </row>
    <row r="382" spans="4:125" s="66" customFormat="1" x14ac:dyDescent="0.2">
      <c r="D382" s="137"/>
      <c r="E382" s="136"/>
      <c r="L382" s="136"/>
      <c r="M382" s="136"/>
      <c r="N382" s="136"/>
      <c r="O382" s="136"/>
      <c r="Q382" s="136"/>
      <c r="R382" s="136"/>
      <c r="S382" s="136"/>
      <c r="T382" s="136"/>
      <c r="U382" s="136"/>
      <c r="V382" s="136"/>
      <c r="W382" s="136"/>
      <c r="X382" s="342"/>
      <c r="Y382" s="136"/>
      <c r="Z382" s="136"/>
      <c r="AA382" s="136"/>
      <c r="AB382" s="136"/>
      <c r="AC382" s="136"/>
      <c r="AD382" s="136"/>
      <c r="AE382" s="136"/>
      <c r="AF382" s="136"/>
      <c r="AG382" s="136"/>
      <c r="AH382" s="136"/>
      <c r="AI382" s="136"/>
      <c r="AJ382" s="136"/>
      <c r="AK382" s="136"/>
      <c r="AV382" s="289"/>
      <c r="AW382" s="289"/>
      <c r="AX382" s="224"/>
      <c r="BW382" s="224"/>
      <c r="BX382" s="224"/>
      <c r="BY382" s="224"/>
      <c r="CF382" s="224"/>
      <c r="CG382" s="224"/>
      <c r="CH382" s="6"/>
      <c r="DS382" s="224"/>
      <c r="DT382" s="224"/>
      <c r="DU382" s="224"/>
    </row>
    <row r="383" spans="4:125" s="66" customFormat="1" x14ac:dyDescent="0.2">
      <c r="D383" s="137"/>
      <c r="E383" s="136"/>
      <c r="L383" s="136"/>
      <c r="M383" s="136"/>
      <c r="N383" s="136"/>
      <c r="O383" s="136"/>
      <c r="Q383" s="136"/>
      <c r="R383" s="136"/>
      <c r="S383" s="136"/>
      <c r="T383" s="136"/>
      <c r="U383" s="136"/>
      <c r="V383" s="136"/>
      <c r="W383" s="136"/>
      <c r="X383" s="342"/>
      <c r="Y383" s="136"/>
      <c r="Z383" s="136"/>
      <c r="AA383" s="136"/>
      <c r="AB383" s="136"/>
      <c r="AC383" s="136"/>
      <c r="AD383" s="136"/>
      <c r="AE383" s="136"/>
      <c r="AF383" s="136"/>
      <c r="AG383" s="136"/>
      <c r="AH383" s="136"/>
      <c r="AI383" s="136"/>
      <c r="AJ383" s="136"/>
      <c r="AK383" s="136"/>
      <c r="AV383" s="289"/>
      <c r="AW383" s="289"/>
      <c r="AX383" s="224"/>
      <c r="BW383" s="224"/>
      <c r="BX383" s="224"/>
      <c r="BY383" s="224"/>
      <c r="CF383" s="224"/>
      <c r="CG383" s="224"/>
      <c r="CH383" s="6"/>
      <c r="DS383" s="224"/>
      <c r="DT383" s="224"/>
      <c r="DU383" s="224"/>
    </row>
    <row r="384" spans="4:125" s="66" customFormat="1" x14ac:dyDescent="0.2">
      <c r="D384" s="137"/>
      <c r="E384" s="136"/>
      <c r="L384" s="136"/>
      <c r="M384" s="136"/>
      <c r="N384" s="136"/>
      <c r="O384" s="136"/>
      <c r="Q384" s="136"/>
      <c r="R384" s="136"/>
      <c r="S384" s="136"/>
      <c r="T384" s="136"/>
      <c r="U384" s="136"/>
      <c r="V384" s="136"/>
      <c r="W384" s="136"/>
      <c r="X384" s="342"/>
      <c r="Y384" s="136"/>
      <c r="Z384" s="136"/>
      <c r="AA384" s="136"/>
      <c r="AB384" s="136"/>
      <c r="AC384" s="136"/>
      <c r="AD384" s="136"/>
      <c r="AE384" s="136"/>
      <c r="AF384" s="136"/>
      <c r="AG384" s="136"/>
      <c r="AH384" s="136"/>
      <c r="AI384" s="136"/>
      <c r="AJ384" s="136"/>
      <c r="AK384" s="136"/>
      <c r="AV384" s="289"/>
      <c r="AW384" s="289"/>
      <c r="AX384" s="224"/>
      <c r="BW384" s="224"/>
      <c r="BX384" s="224"/>
      <c r="BY384" s="224"/>
      <c r="CF384" s="224"/>
      <c r="CG384" s="224"/>
      <c r="CH384" s="6"/>
      <c r="DS384" s="224"/>
      <c r="DT384" s="224"/>
      <c r="DU384" s="224"/>
    </row>
    <row r="385" spans="4:125" s="66" customFormat="1" x14ac:dyDescent="0.2">
      <c r="D385" s="137"/>
      <c r="E385" s="136"/>
      <c r="L385" s="136"/>
      <c r="M385" s="136"/>
      <c r="N385" s="136"/>
      <c r="O385" s="136"/>
      <c r="Q385" s="136"/>
      <c r="R385" s="136"/>
      <c r="S385" s="136"/>
      <c r="T385" s="136"/>
      <c r="U385" s="136"/>
      <c r="V385" s="136"/>
      <c r="W385" s="136"/>
      <c r="X385" s="342"/>
      <c r="Y385" s="136"/>
      <c r="Z385" s="136"/>
      <c r="AA385" s="136"/>
      <c r="AB385" s="136"/>
      <c r="AC385" s="136"/>
      <c r="AD385" s="136"/>
      <c r="AE385" s="136"/>
      <c r="AF385" s="136"/>
      <c r="AG385" s="136"/>
      <c r="AH385" s="136"/>
      <c r="AI385" s="136"/>
      <c r="AJ385" s="136"/>
      <c r="AK385" s="136"/>
      <c r="AV385" s="289"/>
      <c r="AW385" s="289"/>
      <c r="AX385" s="224"/>
      <c r="BW385" s="224"/>
      <c r="BX385" s="224"/>
      <c r="BY385" s="224"/>
      <c r="CF385" s="224"/>
      <c r="CG385" s="224"/>
      <c r="CH385" s="6"/>
      <c r="DS385" s="224"/>
      <c r="DT385" s="224"/>
      <c r="DU385" s="224"/>
    </row>
    <row r="386" spans="4:125" s="66" customFormat="1" x14ac:dyDescent="0.2">
      <c r="D386" s="137"/>
      <c r="E386" s="136"/>
      <c r="L386" s="136"/>
      <c r="M386" s="136"/>
      <c r="N386" s="136"/>
      <c r="O386" s="136"/>
      <c r="Q386" s="136"/>
      <c r="R386" s="136"/>
      <c r="S386" s="136"/>
      <c r="T386" s="136"/>
      <c r="U386" s="136"/>
      <c r="V386" s="136"/>
      <c r="W386" s="136"/>
      <c r="X386" s="342"/>
      <c r="Y386" s="136"/>
      <c r="Z386" s="136"/>
      <c r="AA386" s="136"/>
      <c r="AB386" s="136"/>
      <c r="AC386" s="136"/>
      <c r="AD386" s="136"/>
      <c r="AE386" s="136"/>
      <c r="AF386" s="136"/>
      <c r="AG386" s="136"/>
      <c r="AH386" s="136"/>
      <c r="AI386" s="136"/>
      <c r="AJ386" s="136"/>
      <c r="AK386" s="136"/>
      <c r="AV386" s="289"/>
      <c r="AW386" s="289"/>
      <c r="AX386" s="224"/>
      <c r="BW386" s="224"/>
      <c r="BX386" s="224"/>
      <c r="BY386" s="224"/>
      <c r="CF386" s="224"/>
      <c r="CG386" s="224"/>
      <c r="CH386" s="6"/>
      <c r="DS386" s="224"/>
      <c r="DT386" s="224"/>
      <c r="DU386" s="224"/>
    </row>
    <row r="387" spans="4:125" s="66" customFormat="1" x14ac:dyDescent="0.2">
      <c r="D387" s="137"/>
      <c r="E387" s="136"/>
      <c r="L387" s="136"/>
      <c r="M387" s="136"/>
      <c r="N387" s="136"/>
      <c r="O387" s="136"/>
      <c r="Q387" s="136"/>
      <c r="R387" s="136"/>
      <c r="S387" s="136"/>
      <c r="T387" s="136"/>
      <c r="U387" s="136"/>
      <c r="V387" s="136"/>
      <c r="W387" s="136"/>
      <c r="X387" s="342"/>
      <c r="Y387" s="136"/>
      <c r="Z387" s="136"/>
      <c r="AA387" s="136"/>
      <c r="AB387" s="136"/>
      <c r="AC387" s="136"/>
      <c r="AD387" s="136"/>
      <c r="AE387" s="136"/>
      <c r="AF387" s="136"/>
      <c r="AG387" s="136"/>
      <c r="AH387" s="136"/>
      <c r="AI387" s="136"/>
      <c r="AJ387" s="136"/>
      <c r="AK387" s="136"/>
      <c r="AV387" s="289"/>
      <c r="AW387" s="289"/>
      <c r="AX387" s="224"/>
      <c r="BW387" s="224"/>
      <c r="BX387" s="224"/>
      <c r="BY387" s="224"/>
      <c r="CF387" s="224"/>
      <c r="CG387" s="224"/>
      <c r="CH387" s="6"/>
      <c r="DS387" s="224"/>
      <c r="DT387" s="224"/>
      <c r="DU387" s="224"/>
    </row>
    <row r="388" spans="4:125" s="66" customFormat="1" x14ac:dyDescent="0.2">
      <c r="D388" s="137"/>
      <c r="E388" s="136"/>
      <c r="L388" s="136"/>
      <c r="M388" s="136"/>
      <c r="N388" s="136"/>
      <c r="O388" s="136"/>
      <c r="Q388" s="136"/>
      <c r="R388" s="136"/>
      <c r="S388" s="136"/>
      <c r="T388" s="136"/>
      <c r="U388" s="136"/>
      <c r="V388" s="136"/>
      <c r="W388" s="136"/>
      <c r="X388" s="342"/>
      <c r="Y388" s="136"/>
      <c r="Z388" s="136"/>
      <c r="AA388" s="136"/>
      <c r="AB388" s="136"/>
      <c r="AC388" s="136"/>
      <c r="AD388" s="136"/>
      <c r="AE388" s="136"/>
      <c r="AF388" s="136"/>
      <c r="AG388" s="136"/>
      <c r="AH388" s="136"/>
      <c r="AI388" s="136"/>
      <c r="AJ388" s="136"/>
      <c r="AK388" s="136"/>
      <c r="AV388" s="289"/>
      <c r="AW388" s="289"/>
      <c r="AX388" s="224"/>
      <c r="BW388" s="224"/>
      <c r="BX388" s="224"/>
      <c r="BY388" s="224"/>
      <c r="CF388" s="224"/>
      <c r="CG388" s="224"/>
      <c r="CH388" s="6"/>
      <c r="DS388" s="224"/>
      <c r="DT388" s="224"/>
      <c r="DU388" s="224"/>
    </row>
    <row r="389" spans="4:125" s="66" customFormat="1" x14ac:dyDescent="0.2">
      <c r="D389" s="137"/>
      <c r="E389" s="136"/>
      <c r="L389" s="136"/>
      <c r="M389" s="136"/>
      <c r="N389" s="136"/>
      <c r="O389" s="136"/>
      <c r="Q389" s="136"/>
      <c r="R389" s="136"/>
      <c r="S389" s="136"/>
      <c r="T389" s="136"/>
      <c r="U389" s="136"/>
      <c r="V389" s="136"/>
      <c r="W389" s="136"/>
      <c r="X389" s="342"/>
      <c r="Y389" s="136"/>
      <c r="Z389" s="136"/>
      <c r="AA389" s="136"/>
      <c r="AB389" s="136"/>
      <c r="AC389" s="136"/>
      <c r="AD389" s="136"/>
      <c r="AE389" s="136"/>
      <c r="AF389" s="136"/>
      <c r="AG389" s="136"/>
      <c r="AH389" s="136"/>
      <c r="AI389" s="136"/>
      <c r="AJ389" s="136"/>
      <c r="AK389" s="136"/>
      <c r="AV389" s="289"/>
      <c r="AW389" s="289"/>
      <c r="AX389" s="224"/>
      <c r="BW389" s="224"/>
      <c r="BX389" s="224"/>
      <c r="BY389" s="224"/>
      <c r="CF389" s="224"/>
      <c r="CG389" s="224"/>
      <c r="CH389" s="6"/>
      <c r="DS389" s="224"/>
      <c r="DT389" s="224"/>
      <c r="DU389" s="224"/>
    </row>
    <row r="390" spans="4:125" s="66" customFormat="1" x14ac:dyDescent="0.2">
      <c r="D390" s="137"/>
      <c r="E390" s="136"/>
      <c r="L390" s="136"/>
      <c r="M390" s="136"/>
      <c r="N390" s="136"/>
      <c r="O390" s="136"/>
      <c r="Q390" s="136"/>
      <c r="R390" s="136"/>
      <c r="S390" s="136"/>
      <c r="T390" s="136"/>
      <c r="U390" s="136"/>
      <c r="V390" s="136"/>
      <c r="W390" s="136"/>
      <c r="X390" s="342"/>
      <c r="Y390" s="136"/>
      <c r="Z390" s="136"/>
      <c r="AA390" s="136"/>
      <c r="AB390" s="136"/>
      <c r="AC390" s="136"/>
      <c r="AD390" s="136"/>
      <c r="AE390" s="136"/>
      <c r="AF390" s="136"/>
      <c r="AG390" s="136"/>
      <c r="AH390" s="136"/>
      <c r="AI390" s="136"/>
      <c r="AJ390" s="136"/>
      <c r="AK390" s="136"/>
      <c r="AV390" s="289"/>
      <c r="AW390" s="289"/>
      <c r="AX390" s="224"/>
      <c r="BW390" s="224"/>
      <c r="BX390" s="224"/>
      <c r="BY390" s="224"/>
      <c r="CF390" s="224"/>
      <c r="CG390" s="224"/>
      <c r="CH390" s="6"/>
      <c r="DS390" s="224"/>
      <c r="DT390" s="224"/>
      <c r="DU390" s="224"/>
    </row>
    <row r="391" spans="4:125" s="66" customFormat="1" x14ac:dyDescent="0.2">
      <c r="D391" s="137"/>
      <c r="E391" s="136"/>
      <c r="L391" s="136"/>
      <c r="M391" s="136"/>
      <c r="N391" s="136"/>
      <c r="O391" s="136"/>
      <c r="Q391" s="136"/>
      <c r="R391" s="136"/>
      <c r="S391" s="136"/>
      <c r="T391" s="136"/>
      <c r="U391" s="136"/>
      <c r="V391" s="136"/>
      <c r="W391" s="136"/>
      <c r="X391" s="342"/>
      <c r="Y391" s="136"/>
      <c r="Z391" s="136"/>
      <c r="AA391" s="136"/>
      <c r="AB391" s="136"/>
      <c r="AC391" s="136"/>
      <c r="AD391" s="136"/>
      <c r="AE391" s="136"/>
      <c r="AF391" s="136"/>
      <c r="AG391" s="136"/>
      <c r="AH391" s="136"/>
      <c r="AI391" s="136"/>
      <c r="AJ391" s="136"/>
      <c r="AK391" s="136"/>
      <c r="AV391" s="289"/>
      <c r="AW391" s="289"/>
      <c r="AX391" s="224"/>
      <c r="BW391" s="224"/>
      <c r="BX391" s="224"/>
      <c r="BY391" s="224"/>
      <c r="CF391" s="224"/>
      <c r="CG391" s="224"/>
      <c r="CH391" s="6"/>
      <c r="DS391" s="224"/>
      <c r="DT391" s="224"/>
      <c r="DU391" s="224"/>
    </row>
    <row r="392" spans="4:125" s="66" customFormat="1" x14ac:dyDescent="0.2">
      <c r="D392" s="137"/>
      <c r="E392" s="136"/>
      <c r="L392" s="136"/>
      <c r="M392" s="136"/>
      <c r="N392" s="136"/>
      <c r="O392" s="136"/>
      <c r="Q392" s="136"/>
      <c r="R392" s="136"/>
      <c r="S392" s="136"/>
      <c r="T392" s="136"/>
      <c r="U392" s="136"/>
      <c r="V392" s="136"/>
      <c r="W392" s="136"/>
      <c r="X392" s="342"/>
      <c r="Y392" s="136"/>
      <c r="Z392" s="136"/>
      <c r="AA392" s="136"/>
      <c r="AB392" s="136"/>
      <c r="AC392" s="136"/>
      <c r="AD392" s="136"/>
      <c r="AE392" s="136"/>
      <c r="AF392" s="136"/>
      <c r="AG392" s="136"/>
      <c r="AH392" s="136"/>
      <c r="AI392" s="136"/>
      <c r="AJ392" s="136"/>
      <c r="AK392" s="136"/>
      <c r="AV392" s="289"/>
      <c r="AW392" s="289"/>
      <c r="AX392" s="224"/>
      <c r="BW392" s="224"/>
      <c r="BX392" s="224"/>
      <c r="BY392" s="224"/>
      <c r="CF392" s="224"/>
      <c r="CG392" s="224"/>
      <c r="CH392" s="6"/>
      <c r="DS392" s="224"/>
      <c r="DT392" s="224"/>
      <c r="DU392" s="224"/>
    </row>
    <row r="393" spans="4:125" s="66" customFormat="1" x14ac:dyDescent="0.2">
      <c r="D393" s="137"/>
      <c r="E393" s="136"/>
      <c r="L393" s="136"/>
      <c r="M393" s="136"/>
      <c r="N393" s="136"/>
      <c r="O393" s="136"/>
      <c r="Q393" s="136"/>
      <c r="R393" s="136"/>
      <c r="S393" s="136"/>
      <c r="T393" s="136"/>
      <c r="U393" s="136"/>
      <c r="V393" s="136"/>
      <c r="W393" s="136"/>
      <c r="X393" s="342"/>
      <c r="Y393" s="136"/>
      <c r="Z393" s="136"/>
      <c r="AA393" s="136"/>
      <c r="AB393" s="136"/>
      <c r="AC393" s="136"/>
      <c r="AD393" s="136"/>
      <c r="AE393" s="136"/>
      <c r="AF393" s="136"/>
      <c r="AG393" s="136"/>
      <c r="AH393" s="136"/>
      <c r="AI393" s="136"/>
      <c r="AJ393" s="136"/>
      <c r="AK393" s="136"/>
      <c r="AV393" s="289"/>
      <c r="AW393" s="289"/>
      <c r="AX393" s="224"/>
      <c r="BW393" s="224"/>
      <c r="BX393" s="224"/>
      <c r="BY393" s="224"/>
      <c r="CF393" s="224"/>
      <c r="CG393" s="224"/>
      <c r="CH393" s="6"/>
      <c r="DS393" s="224"/>
      <c r="DT393" s="224"/>
      <c r="DU393" s="224"/>
    </row>
    <row r="394" spans="4:125" s="66" customFormat="1" x14ac:dyDescent="0.2">
      <c r="D394" s="137"/>
      <c r="E394" s="136"/>
      <c r="L394" s="136"/>
      <c r="M394" s="136"/>
      <c r="N394" s="136"/>
      <c r="O394" s="136"/>
      <c r="Q394" s="136"/>
      <c r="R394" s="136"/>
      <c r="S394" s="136"/>
      <c r="T394" s="136"/>
      <c r="U394" s="136"/>
      <c r="V394" s="136"/>
      <c r="W394" s="136"/>
      <c r="X394" s="342"/>
      <c r="Y394" s="136"/>
      <c r="Z394" s="136"/>
      <c r="AA394" s="136"/>
      <c r="AB394" s="136"/>
      <c r="AC394" s="136"/>
      <c r="AD394" s="136"/>
      <c r="AE394" s="136"/>
      <c r="AF394" s="136"/>
      <c r="AG394" s="136"/>
      <c r="AH394" s="136"/>
      <c r="AI394" s="136"/>
      <c r="AJ394" s="136"/>
      <c r="AK394" s="136"/>
      <c r="AV394" s="289"/>
      <c r="AW394" s="289"/>
      <c r="AX394" s="224"/>
      <c r="BW394" s="224"/>
      <c r="BX394" s="224"/>
      <c r="BY394" s="224"/>
      <c r="CF394" s="224"/>
      <c r="CG394" s="224"/>
      <c r="CH394" s="6"/>
      <c r="DS394" s="224"/>
      <c r="DT394" s="224"/>
      <c r="DU394" s="224"/>
    </row>
    <row r="395" spans="4:125" s="66" customFormat="1" x14ac:dyDescent="0.2">
      <c r="D395" s="137"/>
      <c r="E395" s="136"/>
      <c r="L395" s="136"/>
      <c r="M395" s="136"/>
      <c r="N395" s="136"/>
      <c r="O395" s="136"/>
      <c r="Q395" s="136"/>
      <c r="R395" s="136"/>
      <c r="S395" s="136"/>
      <c r="T395" s="136"/>
      <c r="U395" s="136"/>
      <c r="V395" s="136"/>
      <c r="W395" s="136"/>
      <c r="X395" s="342"/>
      <c r="Y395" s="136"/>
      <c r="Z395" s="136"/>
      <c r="AA395" s="136"/>
      <c r="AB395" s="136"/>
      <c r="AC395" s="136"/>
      <c r="AD395" s="136"/>
      <c r="AE395" s="136"/>
      <c r="AF395" s="136"/>
      <c r="AG395" s="136"/>
      <c r="AH395" s="136"/>
      <c r="AI395" s="136"/>
      <c r="AJ395" s="136"/>
      <c r="AK395" s="136"/>
      <c r="AV395" s="289"/>
      <c r="AW395" s="289"/>
      <c r="AX395" s="224"/>
      <c r="BW395" s="224"/>
      <c r="BX395" s="224"/>
      <c r="BY395" s="224"/>
      <c r="CF395" s="224"/>
      <c r="CG395" s="224"/>
      <c r="CH395" s="6"/>
      <c r="DS395" s="224"/>
      <c r="DT395" s="224"/>
      <c r="DU395" s="224"/>
    </row>
    <row r="396" spans="4:125" s="66" customFormat="1" x14ac:dyDescent="0.2">
      <c r="D396" s="137"/>
      <c r="E396" s="136"/>
      <c r="L396" s="136"/>
      <c r="M396" s="136"/>
      <c r="N396" s="136"/>
      <c r="O396" s="136"/>
      <c r="Q396" s="136"/>
      <c r="R396" s="136"/>
      <c r="S396" s="136"/>
      <c r="T396" s="136"/>
      <c r="U396" s="136"/>
      <c r="V396" s="136"/>
      <c r="W396" s="136"/>
      <c r="X396" s="342"/>
      <c r="Y396" s="136"/>
      <c r="Z396" s="136"/>
      <c r="AA396" s="136"/>
      <c r="AB396" s="136"/>
      <c r="AC396" s="136"/>
      <c r="AD396" s="136"/>
      <c r="AE396" s="136"/>
      <c r="AF396" s="136"/>
      <c r="AG396" s="136"/>
      <c r="AH396" s="136"/>
      <c r="AI396" s="136"/>
      <c r="AJ396" s="136"/>
      <c r="AK396" s="136"/>
      <c r="AV396" s="289"/>
      <c r="AW396" s="289"/>
      <c r="AX396" s="224"/>
      <c r="BW396" s="224"/>
      <c r="BX396" s="224"/>
      <c r="BY396" s="224"/>
      <c r="CF396" s="224"/>
      <c r="CG396" s="224"/>
      <c r="CH396" s="6"/>
      <c r="DS396" s="224"/>
      <c r="DT396" s="224"/>
      <c r="DU396" s="224"/>
    </row>
    <row r="397" spans="4:125" s="66" customFormat="1" x14ac:dyDescent="0.2">
      <c r="D397" s="137"/>
      <c r="E397" s="136"/>
      <c r="L397" s="136"/>
      <c r="M397" s="136"/>
      <c r="N397" s="136"/>
      <c r="O397" s="136"/>
      <c r="Q397" s="136"/>
      <c r="R397" s="136"/>
      <c r="S397" s="136"/>
      <c r="T397" s="136"/>
      <c r="U397" s="136"/>
      <c r="V397" s="136"/>
      <c r="W397" s="136"/>
      <c r="X397" s="342"/>
      <c r="Y397" s="136"/>
      <c r="Z397" s="136"/>
      <c r="AA397" s="136"/>
      <c r="AB397" s="136"/>
      <c r="AC397" s="136"/>
      <c r="AD397" s="136"/>
      <c r="AE397" s="136"/>
      <c r="AF397" s="136"/>
      <c r="AG397" s="136"/>
      <c r="AH397" s="136"/>
      <c r="AI397" s="136"/>
      <c r="AJ397" s="136"/>
      <c r="AK397" s="136"/>
      <c r="AV397" s="289"/>
      <c r="AW397" s="289"/>
      <c r="AX397" s="224"/>
      <c r="BW397" s="224"/>
      <c r="BX397" s="224"/>
      <c r="BY397" s="224"/>
      <c r="CF397" s="224"/>
      <c r="CG397" s="224"/>
      <c r="CH397" s="6"/>
      <c r="DS397" s="224"/>
      <c r="DT397" s="224"/>
      <c r="DU397" s="224"/>
    </row>
    <row r="398" spans="4:125" s="66" customFormat="1" x14ac:dyDescent="0.2">
      <c r="D398" s="137"/>
      <c r="E398" s="136"/>
      <c r="L398" s="136"/>
      <c r="M398" s="136"/>
      <c r="N398" s="136"/>
      <c r="O398" s="136"/>
      <c r="Q398" s="136"/>
      <c r="R398" s="136"/>
      <c r="S398" s="136"/>
      <c r="T398" s="136"/>
      <c r="U398" s="136"/>
      <c r="V398" s="136"/>
      <c r="W398" s="136"/>
      <c r="X398" s="342"/>
      <c r="Y398" s="136"/>
      <c r="Z398" s="136"/>
      <c r="AA398" s="136"/>
      <c r="AB398" s="136"/>
      <c r="AC398" s="136"/>
      <c r="AD398" s="136"/>
      <c r="AE398" s="136"/>
      <c r="AF398" s="136"/>
      <c r="AG398" s="136"/>
      <c r="AH398" s="136"/>
      <c r="AI398" s="136"/>
      <c r="AJ398" s="136"/>
      <c r="AK398" s="136"/>
      <c r="AV398" s="289"/>
      <c r="AW398" s="289"/>
      <c r="AX398" s="224"/>
      <c r="BW398" s="224"/>
      <c r="BX398" s="224"/>
      <c r="BY398" s="224"/>
      <c r="CF398" s="224"/>
      <c r="CG398" s="224"/>
      <c r="CH398" s="6"/>
      <c r="DS398" s="224"/>
      <c r="DT398" s="224"/>
      <c r="DU398" s="224"/>
    </row>
    <row r="399" spans="4:125" s="66" customFormat="1" x14ac:dyDescent="0.2">
      <c r="D399" s="137"/>
      <c r="E399" s="136"/>
      <c r="L399" s="136"/>
      <c r="M399" s="136"/>
      <c r="N399" s="136"/>
      <c r="O399" s="136"/>
      <c r="Q399" s="136"/>
      <c r="R399" s="136"/>
      <c r="S399" s="136"/>
      <c r="T399" s="136"/>
      <c r="U399" s="136"/>
      <c r="V399" s="136"/>
      <c r="W399" s="136"/>
      <c r="X399" s="342"/>
      <c r="Y399" s="136"/>
      <c r="Z399" s="136"/>
      <c r="AA399" s="136"/>
      <c r="AB399" s="136"/>
      <c r="AC399" s="136"/>
      <c r="AD399" s="136"/>
      <c r="AE399" s="136"/>
      <c r="AF399" s="136"/>
      <c r="AG399" s="136"/>
      <c r="AH399" s="136"/>
      <c r="AI399" s="136"/>
      <c r="AJ399" s="136"/>
      <c r="AK399" s="136"/>
      <c r="AV399" s="289"/>
      <c r="AW399" s="289"/>
      <c r="AX399" s="224"/>
      <c r="BW399" s="224"/>
      <c r="BX399" s="224"/>
      <c r="BY399" s="224"/>
      <c r="CF399" s="224"/>
      <c r="CG399" s="224"/>
      <c r="CH399" s="6"/>
      <c r="DS399" s="224"/>
      <c r="DT399" s="224"/>
      <c r="DU399" s="224"/>
    </row>
    <row r="400" spans="4:125" s="66" customFormat="1" x14ac:dyDescent="0.2">
      <c r="D400" s="137"/>
      <c r="E400" s="136"/>
      <c r="L400" s="136"/>
      <c r="M400" s="136"/>
      <c r="N400" s="136"/>
      <c r="O400" s="136"/>
      <c r="Q400" s="136"/>
      <c r="R400" s="136"/>
      <c r="S400" s="136"/>
      <c r="T400" s="136"/>
      <c r="U400" s="136"/>
      <c r="V400" s="136"/>
      <c r="W400" s="136"/>
      <c r="X400" s="342"/>
      <c r="Y400" s="136"/>
      <c r="Z400" s="136"/>
      <c r="AA400" s="136"/>
      <c r="AB400" s="136"/>
      <c r="AC400" s="136"/>
      <c r="AD400" s="136"/>
      <c r="AE400" s="136"/>
      <c r="AF400" s="136"/>
      <c r="AG400" s="136"/>
      <c r="AH400" s="136"/>
      <c r="AI400" s="136"/>
      <c r="AJ400" s="136"/>
      <c r="AK400" s="136"/>
      <c r="AV400" s="289"/>
      <c r="AW400" s="289"/>
      <c r="AX400" s="224"/>
      <c r="BW400" s="224"/>
      <c r="BX400" s="224"/>
      <c r="BY400" s="224"/>
      <c r="CF400" s="224"/>
      <c r="CG400" s="224"/>
      <c r="CH400" s="6"/>
      <c r="DS400" s="224"/>
      <c r="DT400" s="224"/>
      <c r="DU400" s="224"/>
    </row>
    <row r="401" spans="4:125" s="66" customFormat="1" x14ac:dyDescent="0.2">
      <c r="D401" s="137"/>
      <c r="E401" s="136"/>
      <c r="L401" s="136"/>
      <c r="M401" s="136"/>
      <c r="N401" s="136"/>
      <c r="O401" s="136"/>
      <c r="Q401" s="136"/>
      <c r="R401" s="136"/>
      <c r="S401" s="136"/>
      <c r="T401" s="136"/>
      <c r="U401" s="136"/>
      <c r="V401" s="136"/>
      <c r="W401" s="136"/>
      <c r="X401" s="342"/>
      <c r="Y401" s="136"/>
      <c r="Z401" s="136"/>
      <c r="AA401" s="136"/>
      <c r="AB401" s="136"/>
      <c r="AC401" s="136"/>
      <c r="AD401" s="136"/>
      <c r="AE401" s="136"/>
      <c r="AF401" s="136"/>
      <c r="AG401" s="136"/>
      <c r="AH401" s="136"/>
      <c r="AI401" s="136"/>
      <c r="AJ401" s="136"/>
      <c r="AK401" s="136"/>
      <c r="AV401" s="289"/>
      <c r="AW401" s="289"/>
      <c r="AX401" s="224"/>
      <c r="BW401" s="224"/>
      <c r="BX401" s="224"/>
      <c r="BY401" s="224"/>
      <c r="CF401" s="224"/>
      <c r="CG401" s="224"/>
      <c r="CH401" s="6"/>
      <c r="DS401" s="224"/>
      <c r="DT401" s="224"/>
      <c r="DU401" s="224"/>
    </row>
    <row r="402" spans="4:125" s="66" customFormat="1" x14ac:dyDescent="0.2">
      <c r="D402" s="137"/>
      <c r="E402" s="136"/>
      <c r="L402" s="136"/>
      <c r="M402" s="136"/>
      <c r="N402" s="136"/>
      <c r="O402" s="136"/>
      <c r="Q402" s="136"/>
      <c r="R402" s="136"/>
      <c r="S402" s="136"/>
      <c r="T402" s="136"/>
      <c r="U402" s="136"/>
      <c r="V402" s="136"/>
      <c r="W402" s="136"/>
      <c r="X402" s="342"/>
      <c r="Y402" s="136"/>
      <c r="Z402" s="136"/>
      <c r="AA402" s="136"/>
      <c r="AB402" s="136"/>
      <c r="AC402" s="136"/>
      <c r="AD402" s="136"/>
      <c r="AE402" s="136"/>
      <c r="AF402" s="136"/>
      <c r="AG402" s="136"/>
      <c r="AH402" s="136"/>
      <c r="AI402" s="136"/>
      <c r="AJ402" s="136"/>
      <c r="AK402" s="136"/>
      <c r="AV402" s="289"/>
      <c r="AW402" s="289"/>
      <c r="AX402" s="224"/>
      <c r="BW402" s="224"/>
      <c r="BX402" s="224"/>
      <c r="BY402" s="224"/>
      <c r="CF402" s="224"/>
      <c r="CG402" s="224"/>
      <c r="CH402" s="6"/>
      <c r="DS402" s="224"/>
      <c r="DT402" s="224"/>
      <c r="DU402" s="224"/>
    </row>
    <row r="403" spans="4:125" s="66" customFormat="1" x14ac:dyDescent="0.2">
      <c r="D403" s="137"/>
      <c r="E403" s="136"/>
      <c r="L403" s="136"/>
      <c r="M403" s="136"/>
      <c r="N403" s="136"/>
      <c r="O403" s="136"/>
      <c r="Q403" s="136"/>
      <c r="R403" s="136"/>
      <c r="S403" s="136"/>
      <c r="T403" s="136"/>
      <c r="U403" s="136"/>
      <c r="V403" s="136"/>
      <c r="W403" s="136"/>
      <c r="X403" s="342"/>
      <c r="Y403" s="136"/>
      <c r="Z403" s="136"/>
      <c r="AA403" s="136"/>
      <c r="AB403" s="136"/>
      <c r="AC403" s="136"/>
      <c r="AD403" s="136"/>
      <c r="AE403" s="136"/>
      <c r="AF403" s="136"/>
      <c r="AG403" s="136"/>
      <c r="AH403" s="136"/>
      <c r="AI403" s="136"/>
      <c r="AJ403" s="136"/>
      <c r="AK403" s="136"/>
      <c r="AV403" s="289"/>
      <c r="AW403" s="289"/>
      <c r="AX403" s="224"/>
      <c r="BW403" s="224"/>
      <c r="BX403" s="224"/>
      <c r="BY403" s="224"/>
      <c r="CF403" s="224"/>
      <c r="CG403" s="224"/>
      <c r="CH403" s="6"/>
      <c r="DS403" s="224"/>
      <c r="DT403" s="224"/>
      <c r="DU403" s="224"/>
    </row>
    <row r="404" spans="4:125" s="66" customFormat="1" x14ac:dyDescent="0.2">
      <c r="D404" s="137"/>
      <c r="E404" s="136"/>
      <c r="L404" s="136"/>
      <c r="M404" s="136"/>
      <c r="N404" s="136"/>
      <c r="O404" s="136"/>
      <c r="Q404" s="136"/>
      <c r="R404" s="136"/>
      <c r="S404" s="136"/>
      <c r="T404" s="136"/>
      <c r="U404" s="136"/>
      <c r="V404" s="136"/>
      <c r="W404" s="136"/>
      <c r="X404" s="342"/>
      <c r="Y404" s="136"/>
      <c r="Z404" s="136"/>
      <c r="AA404" s="136"/>
      <c r="AB404" s="136"/>
      <c r="AC404" s="136"/>
      <c r="AD404" s="136"/>
      <c r="AE404" s="136"/>
      <c r="AF404" s="136"/>
      <c r="AG404" s="136"/>
      <c r="AH404" s="136"/>
      <c r="AI404" s="136"/>
      <c r="AJ404" s="136"/>
      <c r="AK404" s="136"/>
      <c r="AV404" s="289"/>
      <c r="AW404" s="289"/>
      <c r="AX404" s="224"/>
      <c r="BW404" s="224"/>
      <c r="BX404" s="224"/>
      <c r="BY404" s="224"/>
      <c r="CF404" s="224"/>
      <c r="CG404" s="224"/>
      <c r="CH404" s="6"/>
      <c r="DS404" s="224"/>
      <c r="DT404" s="224"/>
      <c r="DU404" s="224"/>
    </row>
    <row r="405" spans="4:125" s="66" customFormat="1" x14ac:dyDescent="0.2">
      <c r="D405" s="137"/>
      <c r="E405" s="136"/>
      <c r="L405" s="136"/>
      <c r="M405" s="136"/>
      <c r="N405" s="136"/>
      <c r="O405" s="136"/>
      <c r="Q405" s="136"/>
      <c r="R405" s="136"/>
      <c r="S405" s="136"/>
      <c r="T405" s="136"/>
      <c r="U405" s="136"/>
      <c r="V405" s="136"/>
      <c r="W405" s="136"/>
      <c r="X405" s="342"/>
      <c r="Y405" s="136"/>
      <c r="Z405" s="136"/>
      <c r="AA405" s="136"/>
      <c r="AB405" s="136"/>
      <c r="AC405" s="136"/>
      <c r="AD405" s="136"/>
      <c r="AE405" s="136"/>
      <c r="AF405" s="136"/>
      <c r="AG405" s="136"/>
      <c r="AH405" s="136"/>
      <c r="AI405" s="136"/>
      <c r="AJ405" s="136"/>
      <c r="AK405" s="136"/>
      <c r="AV405" s="289"/>
      <c r="AW405" s="289"/>
      <c r="AX405" s="224"/>
      <c r="BW405" s="224"/>
      <c r="BX405" s="224"/>
      <c r="BY405" s="224"/>
      <c r="CF405" s="224"/>
      <c r="CG405" s="224"/>
      <c r="CH405" s="6"/>
      <c r="DS405" s="224"/>
      <c r="DT405" s="224"/>
      <c r="DU405" s="224"/>
    </row>
    <row r="406" spans="4:125" s="66" customFormat="1" x14ac:dyDescent="0.2">
      <c r="D406" s="137"/>
      <c r="E406" s="136"/>
      <c r="L406" s="136"/>
      <c r="M406" s="136"/>
      <c r="N406" s="136"/>
      <c r="O406" s="136"/>
      <c r="Q406" s="136"/>
      <c r="R406" s="136"/>
      <c r="S406" s="136"/>
      <c r="T406" s="136"/>
      <c r="U406" s="136"/>
      <c r="V406" s="136"/>
      <c r="W406" s="136"/>
      <c r="X406" s="342"/>
      <c r="Y406" s="136"/>
      <c r="Z406" s="136"/>
      <c r="AA406" s="136"/>
      <c r="AB406" s="136"/>
      <c r="AC406" s="136"/>
      <c r="AD406" s="136"/>
      <c r="AE406" s="136"/>
      <c r="AF406" s="136"/>
      <c r="AG406" s="136"/>
      <c r="AH406" s="136"/>
      <c r="AI406" s="136"/>
      <c r="AJ406" s="136"/>
      <c r="AK406" s="136"/>
      <c r="AV406" s="289"/>
      <c r="AW406" s="289"/>
      <c r="AX406" s="224"/>
      <c r="BW406" s="224"/>
      <c r="BX406" s="224"/>
      <c r="BY406" s="224"/>
      <c r="CF406" s="224"/>
      <c r="CG406" s="224"/>
      <c r="CH406" s="6"/>
      <c r="DS406" s="224"/>
      <c r="DT406" s="224"/>
      <c r="DU406" s="224"/>
    </row>
    <row r="407" spans="4:125" s="66" customFormat="1" x14ac:dyDescent="0.2">
      <c r="D407" s="137"/>
      <c r="E407" s="136"/>
      <c r="L407" s="136"/>
      <c r="M407" s="136"/>
      <c r="N407" s="136"/>
      <c r="O407" s="136"/>
      <c r="Q407" s="136"/>
      <c r="R407" s="136"/>
      <c r="S407" s="136"/>
      <c r="T407" s="136"/>
      <c r="U407" s="136"/>
      <c r="V407" s="136"/>
      <c r="W407" s="136"/>
      <c r="X407" s="342"/>
      <c r="Y407" s="136"/>
      <c r="Z407" s="136"/>
      <c r="AA407" s="136"/>
      <c r="AB407" s="136"/>
      <c r="AC407" s="136"/>
      <c r="AD407" s="136"/>
      <c r="AE407" s="136"/>
      <c r="AF407" s="136"/>
      <c r="AG407" s="136"/>
      <c r="AH407" s="136"/>
      <c r="AI407" s="136"/>
      <c r="AJ407" s="136"/>
      <c r="AK407" s="136"/>
      <c r="AV407" s="289"/>
      <c r="AW407" s="289"/>
      <c r="AX407" s="224"/>
      <c r="BW407" s="224"/>
      <c r="BX407" s="224"/>
      <c r="BY407" s="224"/>
      <c r="CF407" s="224"/>
      <c r="CG407" s="224"/>
      <c r="CH407" s="6"/>
      <c r="DS407" s="224"/>
      <c r="DT407" s="224"/>
      <c r="DU407" s="224"/>
    </row>
    <row r="408" spans="4:125" s="66" customFormat="1" x14ac:dyDescent="0.2">
      <c r="D408" s="137"/>
      <c r="E408" s="136"/>
      <c r="L408" s="136"/>
      <c r="M408" s="136"/>
      <c r="N408" s="136"/>
      <c r="O408" s="136"/>
      <c r="Q408" s="136"/>
      <c r="R408" s="136"/>
      <c r="S408" s="136"/>
      <c r="T408" s="136"/>
      <c r="U408" s="136"/>
      <c r="V408" s="136"/>
      <c r="W408" s="136"/>
      <c r="X408" s="342"/>
      <c r="Y408" s="136"/>
      <c r="Z408" s="136"/>
      <c r="AA408" s="136"/>
      <c r="AB408" s="136"/>
      <c r="AC408" s="136"/>
      <c r="AD408" s="136"/>
      <c r="AE408" s="136"/>
      <c r="AF408" s="136"/>
      <c r="AG408" s="136"/>
      <c r="AH408" s="136"/>
      <c r="AI408" s="136"/>
      <c r="AJ408" s="136"/>
      <c r="AK408" s="136"/>
      <c r="AV408" s="289"/>
      <c r="AW408" s="289"/>
      <c r="AX408" s="224"/>
      <c r="BW408" s="224"/>
      <c r="BX408" s="224"/>
      <c r="BY408" s="224"/>
      <c r="CF408" s="224"/>
      <c r="CG408" s="224"/>
      <c r="CH408" s="6"/>
      <c r="DS408" s="224"/>
      <c r="DT408" s="224"/>
      <c r="DU408" s="224"/>
    </row>
    <row r="409" spans="4:125" s="66" customFormat="1" x14ac:dyDescent="0.2">
      <c r="D409" s="137"/>
      <c r="E409" s="136"/>
      <c r="L409" s="136"/>
      <c r="M409" s="136"/>
      <c r="N409" s="136"/>
      <c r="O409" s="136"/>
      <c r="Q409" s="136"/>
      <c r="R409" s="136"/>
      <c r="S409" s="136"/>
      <c r="T409" s="136"/>
      <c r="U409" s="136"/>
      <c r="V409" s="136"/>
      <c r="W409" s="136"/>
      <c r="X409" s="342"/>
      <c r="Y409" s="136"/>
      <c r="Z409" s="136"/>
      <c r="AA409" s="136"/>
      <c r="AB409" s="136"/>
      <c r="AC409" s="136"/>
      <c r="AD409" s="136"/>
      <c r="AE409" s="136"/>
      <c r="AF409" s="136"/>
      <c r="AG409" s="136"/>
      <c r="AH409" s="136"/>
      <c r="AI409" s="136"/>
      <c r="AJ409" s="136"/>
      <c r="AK409" s="136"/>
      <c r="AV409" s="289"/>
      <c r="AW409" s="289"/>
      <c r="AX409" s="224"/>
      <c r="BW409" s="224"/>
      <c r="BX409" s="224"/>
      <c r="BY409" s="224"/>
      <c r="CF409" s="224"/>
      <c r="CG409" s="224"/>
      <c r="CH409" s="6"/>
      <c r="DS409" s="224"/>
      <c r="DT409" s="224"/>
      <c r="DU409" s="224"/>
    </row>
    <row r="410" spans="4:125" s="66" customFormat="1" x14ac:dyDescent="0.2">
      <c r="D410" s="137"/>
      <c r="E410" s="136"/>
      <c r="L410" s="136"/>
      <c r="M410" s="136"/>
      <c r="N410" s="136"/>
      <c r="O410" s="136"/>
      <c r="Q410" s="136"/>
      <c r="R410" s="136"/>
      <c r="S410" s="136"/>
      <c r="T410" s="136"/>
      <c r="U410" s="136"/>
      <c r="V410" s="136"/>
      <c r="W410" s="136"/>
      <c r="X410" s="342"/>
      <c r="Y410" s="136"/>
      <c r="Z410" s="136"/>
      <c r="AA410" s="136"/>
      <c r="AB410" s="136"/>
      <c r="AC410" s="136"/>
      <c r="AD410" s="136"/>
      <c r="AE410" s="136"/>
      <c r="AF410" s="136"/>
      <c r="AG410" s="136"/>
      <c r="AH410" s="136"/>
      <c r="AI410" s="136"/>
      <c r="AJ410" s="136"/>
      <c r="AK410" s="136"/>
      <c r="AV410" s="289"/>
      <c r="AW410" s="289"/>
      <c r="AX410" s="224"/>
      <c r="BW410" s="224"/>
      <c r="BX410" s="224"/>
      <c r="BY410" s="224"/>
      <c r="CF410" s="224"/>
      <c r="CG410" s="224"/>
      <c r="CH410" s="6"/>
      <c r="DS410" s="224"/>
      <c r="DT410" s="224"/>
      <c r="DU410" s="224"/>
    </row>
    <row r="411" spans="4:125" s="66" customFormat="1" x14ac:dyDescent="0.2">
      <c r="D411" s="137"/>
      <c r="E411" s="136"/>
      <c r="L411" s="136"/>
      <c r="M411" s="136"/>
      <c r="N411" s="136"/>
      <c r="O411" s="136"/>
      <c r="Q411" s="136"/>
      <c r="R411" s="136"/>
      <c r="S411" s="136"/>
      <c r="T411" s="136"/>
      <c r="U411" s="136"/>
      <c r="V411" s="136"/>
      <c r="W411" s="136"/>
      <c r="X411" s="342"/>
      <c r="Y411" s="136"/>
      <c r="Z411" s="136"/>
      <c r="AA411" s="136"/>
      <c r="AB411" s="136"/>
      <c r="AC411" s="136"/>
      <c r="AD411" s="136"/>
      <c r="AE411" s="136"/>
      <c r="AF411" s="136"/>
      <c r="AG411" s="136"/>
      <c r="AH411" s="136"/>
      <c r="AI411" s="136"/>
      <c r="AJ411" s="136"/>
      <c r="AK411" s="136"/>
      <c r="AV411" s="289"/>
      <c r="AW411" s="289"/>
      <c r="AX411" s="224"/>
      <c r="BW411" s="224"/>
      <c r="BX411" s="224"/>
      <c r="BY411" s="224"/>
      <c r="CF411" s="224"/>
      <c r="CG411" s="224"/>
      <c r="CH411" s="6"/>
      <c r="DS411" s="224"/>
      <c r="DT411" s="224"/>
      <c r="DU411" s="224"/>
    </row>
    <row r="412" spans="4:125" s="66" customFormat="1" x14ac:dyDescent="0.2">
      <c r="D412" s="137"/>
      <c r="E412" s="136"/>
      <c r="L412" s="136"/>
      <c r="M412" s="136"/>
      <c r="N412" s="136"/>
      <c r="O412" s="136"/>
      <c r="Q412" s="136"/>
      <c r="R412" s="136"/>
      <c r="S412" s="136"/>
      <c r="T412" s="136"/>
      <c r="U412" s="136"/>
      <c r="V412" s="136"/>
      <c r="W412" s="136"/>
      <c r="X412" s="342"/>
      <c r="Y412" s="136"/>
      <c r="Z412" s="136"/>
      <c r="AA412" s="136"/>
      <c r="AB412" s="136"/>
      <c r="AC412" s="136"/>
      <c r="AD412" s="136"/>
      <c r="AE412" s="136"/>
      <c r="AF412" s="136"/>
      <c r="AG412" s="136"/>
      <c r="AH412" s="136"/>
      <c r="AI412" s="136"/>
      <c r="AJ412" s="136"/>
      <c r="AK412" s="136"/>
      <c r="AV412" s="289"/>
      <c r="AW412" s="289"/>
      <c r="AX412" s="224"/>
      <c r="BW412" s="224"/>
      <c r="BX412" s="224"/>
      <c r="BY412" s="224"/>
      <c r="CF412" s="224"/>
      <c r="CG412" s="224"/>
      <c r="CH412" s="6"/>
      <c r="DS412" s="224"/>
      <c r="DT412" s="224"/>
      <c r="DU412" s="224"/>
    </row>
    <row r="413" spans="4:125" s="66" customFormat="1" x14ac:dyDescent="0.2">
      <c r="D413" s="137"/>
      <c r="E413" s="136"/>
      <c r="L413" s="136"/>
      <c r="M413" s="136"/>
      <c r="N413" s="136"/>
      <c r="O413" s="136"/>
      <c r="Q413" s="136"/>
      <c r="R413" s="136"/>
      <c r="S413" s="136"/>
      <c r="T413" s="136"/>
      <c r="U413" s="136"/>
      <c r="V413" s="136"/>
      <c r="W413" s="136"/>
      <c r="X413" s="342"/>
      <c r="Y413" s="136"/>
      <c r="Z413" s="136"/>
      <c r="AA413" s="136"/>
      <c r="AB413" s="136"/>
      <c r="AC413" s="136"/>
      <c r="AD413" s="136"/>
      <c r="AE413" s="136"/>
      <c r="AF413" s="136"/>
      <c r="AG413" s="136"/>
      <c r="AH413" s="136"/>
      <c r="AI413" s="136"/>
      <c r="AJ413" s="136"/>
      <c r="AK413" s="136"/>
      <c r="AV413" s="289"/>
      <c r="AW413" s="289"/>
      <c r="AX413" s="224"/>
      <c r="BW413" s="224"/>
      <c r="BX413" s="224"/>
      <c r="BY413" s="224"/>
      <c r="CF413" s="224"/>
      <c r="CG413" s="224"/>
      <c r="CH413" s="6"/>
      <c r="DS413" s="224"/>
      <c r="DT413" s="224"/>
      <c r="DU413" s="224"/>
    </row>
    <row r="414" spans="4:125" s="66" customFormat="1" x14ac:dyDescent="0.2">
      <c r="D414" s="137"/>
      <c r="E414" s="136"/>
      <c r="L414" s="136"/>
      <c r="M414" s="136"/>
      <c r="N414" s="136"/>
      <c r="O414" s="136"/>
      <c r="Q414" s="136"/>
      <c r="R414" s="136"/>
      <c r="S414" s="136"/>
      <c r="T414" s="136"/>
      <c r="U414" s="136"/>
      <c r="V414" s="136"/>
      <c r="W414" s="136"/>
      <c r="X414" s="342"/>
      <c r="Y414" s="136"/>
      <c r="Z414" s="136"/>
      <c r="AA414" s="136"/>
      <c r="AB414" s="136"/>
      <c r="AC414" s="136"/>
      <c r="AD414" s="136"/>
      <c r="AE414" s="136"/>
      <c r="AF414" s="136"/>
      <c r="AG414" s="136"/>
      <c r="AH414" s="136"/>
      <c r="AI414" s="136"/>
      <c r="AJ414" s="136"/>
      <c r="AK414" s="136"/>
      <c r="AV414" s="289"/>
      <c r="AW414" s="289"/>
      <c r="AX414" s="224"/>
      <c r="BW414" s="224"/>
      <c r="BX414" s="224"/>
      <c r="BY414" s="224"/>
      <c r="CF414" s="224"/>
      <c r="CG414" s="224"/>
      <c r="CH414" s="6"/>
      <c r="DS414" s="224"/>
      <c r="DT414" s="224"/>
      <c r="DU414" s="224"/>
    </row>
    <row r="415" spans="4:125" s="66" customFormat="1" x14ac:dyDescent="0.2">
      <c r="D415" s="137"/>
      <c r="E415" s="136"/>
      <c r="L415" s="136"/>
      <c r="M415" s="136"/>
      <c r="N415" s="136"/>
      <c r="O415" s="136"/>
      <c r="Q415" s="136"/>
      <c r="R415" s="136"/>
      <c r="S415" s="136"/>
      <c r="T415" s="136"/>
      <c r="U415" s="136"/>
      <c r="V415" s="136"/>
      <c r="W415" s="136"/>
      <c r="X415" s="342"/>
      <c r="Y415" s="136"/>
      <c r="Z415" s="136"/>
      <c r="AA415" s="136"/>
      <c r="AB415" s="136"/>
      <c r="AC415" s="136"/>
      <c r="AD415" s="136"/>
      <c r="AE415" s="136"/>
      <c r="AF415" s="136"/>
      <c r="AG415" s="136"/>
      <c r="AH415" s="136"/>
      <c r="AI415" s="136"/>
      <c r="AJ415" s="136"/>
      <c r="AK415" s="136"/>
      <c r="AV415" s="289"/>
      <c r="AW415" s="289"/>
      <c r="AX415" s="224"/>
      <c r="BW415" s="224"/>
      <c r="BX415" s="224"/>
      <c r="BY415" s="224"/>
      <c r="CF415" s="224"/>
      <c r="CG415" s="224"/>
      <c r="CH415" s="6"/>
      <c r="DS415" s="224"/>
      <c r="DT415" s="224"/>
      <c r="DU415" s="224"/>
    </row>
    <row r="416" spans="4:125" s="66" customFormat="1" x14ac:dyDescent="0.2">
      <c r="D416" s="137"/>
      <c r="E416" s="136"/>
      <c r="L416" s="136"/>
      <c r="M416" s="136"/>
      <c r="N416" s="136"/>
      <c r="O416" s="136"/>
      <c r="Q416" s="136"/>
      <c r="R416" s="136"/>
      <c r="S416" s="136"/>
      <c r="T416" s="136"/>
      <c r="U416" s="136"/>
      <c r="V416" s="136"/>
      <c r="W416" s="136"/>
      <c r="X416" s="342"/>
      <c r="Y416" s="136"/>
      <c r="Z416" s="136"/>
      <c r="AA416" s="136"/>
      <c r="AB416" s="136"/>
      <c r="AC416" s="136"/>
      <c r="AD416" s="136"/>
      <c r="AE416" s="136"/>
      <c r="AF416" s="136"/>
      <c r="AG416" s="136"/>
      <c r="AH416" s="136"/>
      <c r="AI416" s="136"/>
      <c r="AJ416" s="136"/>
      <c r="AK416" s="136"/>
      <c r="AV416" s="289"/>
      <c r="AW416" s="289"/>
      <c r="AX416" s="224"/>
      <c r="BW416" s="224"/>
      <c r="BX416" s="224"/>
      <c r="BY416" s="224"/>
      <c r="CF416" s="224"/>
      <c r="CG416" s="224"/>
      <c r="CH416" s="6"/>
      <c r="DS416" s="224"/>
      <c r="DT416" s="224"/>
      <c r="DU416" s="224"/>
    </row>
    <row r="417" spans="4:125" s="66" customFormat="1" x14ac:dyDescent="0.2">
      <c r="D417" s="137"/>
      <c r="E417" s="136"/>
      <c r="L417" s="136"/>
      <c r="M417" s="136"/>
      <c r="N417" s="136"/>
      <c r="O417" s="136"/>
      <c r="Q417" s="136"/>
      <c r="R417" s="136"/>
      <c r="S417" s="136"/>
      <c r="T417" s="136"/>
      <c r="U417" s="136"/>
      <c r="V417" s="136"/>
      <c r="W417" s="136"/>
      <c r="X417" s="342"/>
      <c r="Y417" s="136"/>
      <c r="Z417" s="136"/>
      <c r="AA417" s="136"/>
      <c r="AB417" s="136"/>
      <c r="AC417" s="136"/>
      <c r="AD417" s="136"/>
      <c r="AE417" s="136"/>
      <c r="AF417" s="136"/>
      <c r="AG417" s="136"/>
      <c r="AH417" s="136"/>
      <c r="AI417" s="136"/>
      <c r="AJ417" s="136"/>
      <c r="AK417" s="136"/>
      <c r="AV417" s="289"/>
      <c r="AW417" s="289"/>
      <c r="AX417" s="224"/>
      <c r="BW417" s="224"/>
      <c r="BX417" s="224"/>
      <c r="BY417" s="224"/>
      <c r="CF417" s="224"/>
      <c r="CG417" s="224"/>
      <c r="CH417" s="6"/>
      <c r="DS417" s="224"/>
      <c r="DT417" s="224"/>
      <c r="DU417" s="224"/>
    </row>
    <row r="418" spans="4:125" s="66" customFormat="1" x14ac:dyDescent="0.2">
      <c r="D418" s="137"/>
      <c r="E418" s="136"/>
      <c r="L418" s="136"/>
      <c r="M418" s="136"/>
      <c r="N418" s="136"/>
      <c r="O418" s="136"/>
      <c r="Q418" s="136"/>
      <c r="R418" s="136"/>
      <c r="S418" s="136"/>
      <c r="T418" s="136"/>
      <c r="U418" s="136"/>
      <c r="V418" s="136"/>
      <c r="W418" s="136"/>
      <c r="X418" s="342"/>
      <c r="Y418" s="136"/>
      <c r="Z418" s="136"/>
      <c r="AA418" s="136"/>
      <c r="AB418" s="136"/>
      <c r="AC418" s="136"/>
      <c r="AD418" s="136"/>
      <c r="AE418" s="136"/>
      <c r="AF418" s="136"/>
      <c r="AG418" s="136"/>
      <c r="AH418" s="136"/>
      <c r="AI418" s="136"/>
      <c r="AJ418" s="136"/>
      <c r="AK418" s="136"/>
      <c r="AV418" s="289"/>
      <c r="AW418" s="289"/>
      <c r="AX418" s="224"/>
      <c r="BW418" s="224"/>
      <c r="BX418" s="224"/>
      <c r="BY418" s="224"/>
      <c r="CF418" s="224"/>
      <c r="CG418" s="224"/>
      <c r="CH418" s="6"/>
      <c r="DS418" s="224"/>
      <c r="DT418" s="224"/>
      <c r="DU418" s="224"/>
    </row>
    <row r="419" spans="4:125" s="66" customFormat="1" x14ac:dyDescent="0.2">
      <c r="D419" s="137"/>
      <c r="E419" s="136"/>
      <c r="L419" s="136"/>
      <c r="M419" s="136"/>
      <c r="N419" s="136"/>
      <c r="O419" s="136"/>
      <c r="Q419" s="136"/>
      <c r="R419" s="136"/>
      <c r="S419" s="136"/>
      <c r="T419" s="136"/>
      <c r="U419" s="136"/>
      <c r="V419" s="136"/>
      <c r="W419" s="136"/>
      <c r="X419" s="342"/>
      <c r="Y419" s="136"/>
      <c r="Z419" s="136"/>
      <c r="AA419" s="136"/>
      <c r="AB419" s="136"/>
      <c r="AC419" s="136"/>
      <c r="AD419" s="136"/>
      <c r="AE419" s="136"/>
      <c r="AF419" s="136"/>
      <c r="AG419" s="136"/>
      <c r="AH419" s="136"/>
      <c r="AI419" s="136"/>
      <c r="AJ419" s="136"/>
      <c r="AK419" s="136"/>
      <c r="AV419" s="289"/>
      <c r="AW419" s="289"/>
      <c r="AX419" s="224"/>
      <c r="BW419" s="224"/>
      <c r="BX419" s="224"/>
      <c r="BY419" s="224"/>
      <c r="CF419" s="224"/>
      <c r="CG419" s="224"/>
      <c r="CH419" s="6"/>
      <c r="DS419" s="224"/>
      <c r="DT419" s="224"/>
      <c r="DU419" s="224"/>
    </row>
    <row r="420" spans="4:125" s="66" customFormat="1" x14ac:dyDescent="0.2">
      <c r="D420" s="137"/>
      <c r="E420" s="136"/>
      <c r="L420" s="136"/>
      <c r="M420" s="136"/>
      <c r="N420" s="136"/>
      <c r="O420" s="136"/>
      <c r="Q420" s="136"/>
      <c r="R420" s="136"/>
      <c r="S420" s="136"/>
      <c r="T420" s="136"/>
      <c r="U420" s="136"/>
      <c r="V420" s="136"/>
      <c r="W420" s="136"/>
      <c r="X420" s="342"/>
      <c r="Y420" s="136"/>
      <c r="Z420" s="136"/>
      <c r="AA420" s="136"/>
      <c r="AB420" s="136"/>
      <c r="AC420" s="136"/>
      <c r="AD420" s="136"/>
      <c r="AE420" s="136"/>
      <c r="AF420" s="136"/>
      <c r="AG420" s="136"/>
      <c r="AH420" s="136"/>
      <c r="AI420" s="136"/>
      <c r="AJ420" s="136"/>
      <c r="AK420" s="136"/>
      <c r="AV420" s="289"/>
      <c r="AW420" s="289"/>
      <c r="AX420" s="224"/>
      <c r="BW420" s="224"/>
      <c r="BX420" s="224"/>
      <c r="BY420" s="224"/>
      <c r="CF420" s="224"/>
      <c r="CG420" s="224"/>
      <c r="CH420" s="6"/>
      <c r="DS420" s="224"/>
      <c r="DT420" s="224"/>
      <c r="DU420" s="224"/>
    </row>
    <row r="421" spans="4:125" s="66" customFormat="1" x14ac:dyDescent="0.2">
      <c r="D421" s="137"/>
      <c r="E421" s="136"/>
      <c r="L421" s="136"/>
      <c r="M421" s="136"/>
      <c r="N421" s="136"/>
      <c r="O421" s="136"/>
      <c r="Q421" s="136"/>
      <c r="R421" s="136"/>
      <c r="S421" s="136"/>
      <c r="T421" s="136"/>
      <c r="U421" s="136"/>
      <c r="V421" s="136"/>
      <c r="W421" s="136"/>
      <c r="X421" s="342"/>
      <c r="Y421" s="136"/>
      <c r="Z421" s="136"/>
      <c r="AA421" s="136"/>
      <c r="AB421" s="136"/>
      <c r="AC421" s="136"/>
      <c r="AD421" s="136"/>
      <c r="AE421" s="136"/>
      <c r="AF421" s="136"/>
      <c r="AG421" s="136"/>
      <c r="AH421" s="136"/>
      <c r="AI421" s="136"/>
      <c r="AJ421" s="136"/>
      <c r="AK421" s="136"/>
      <c r="AV421" s="289"/>
      <c r="AW421" s="289"/>
      <c r="AX421" s="224"/>
      <c r="BW421" s="224"/>
      <c r="BX421" s="224"/>
      <c r="BY421" s="224"/>
      <c r="CF421" s="224"/>
      <c r="CG421" s="224"/>
      <c r="CH421" s="6"/>
      <c r="DS421" s="224"/>
      <c r="DT421" s="224"/>
      <c r="DU421" s="224"/>
    </row>
    <row r="422" spans="4:125" s="66" customFormat="1" x14ac:dyDescent="0.2">
      <c r="D422" s="137"/>
      <c r="E422" s="136"/>
      <c r="L422" s="136"/>
      <c r="M422" s="136"/>
      <c r="N422" s="136"/>
      <c r="O422" s="136"/>
      <c r="Q422" s="136"/>
      <c r="R422" s="136"/>
      <c r="S422" s="136"/>
      <c r="T422" s="136"/>
      <c r="U422" s="136"/>
      <c r="V422" s="136"/>
      <c r="W422" s="136"/>
      <c r="X422" s="342"/>
      <c r="Y422" s="136"/>
      <c r="Z422" s="136"/>
      <c r="AA422" s="136"/>
      <c r="AB422" s="136"/>
      <c r="AC422" s="136"/>
      <c r="AD422" s="136"/>
      <c r="AE422" s="136"/>
      <c r="AF422" s="136"/>
      <c r="AG422" s="136"/>
      <c r="AH422" s="136"/>
      <c r="AI422" s="136"/>
      <c r="AJ422" s="136"/>
      <c r="AK422" s="136"/>
      <c r="AV422" s="289"/>
      <c r="AW422" s="289"/>
      <c r="AX422" s="224"/>
      <c r="BW422" s="224"/>
      <c r="BX422" s="224"/>
      <c r="BY422" s="224"/>
      <c r="CF422" s="224"/>
      <c r="CG422" s="224"/>
      <c r="CH422" s="6"/>
      <c r="DS422" s="224"/>
      <c r="DT422" s="224"/>
      <c r="DU422" s="224"/>
    </row>
    <row r="423" spans="4:125" s="66" customFormat="1" x14ac:dyDescent="0.2">
      <c r="D423" s="137"/>
      <c r="E423" s="136"/>
      <c r="L423" s="136"/>
      <c r="M423" s="136"/>
      <c r="N423" s="136"/>
      <c r="O423" s="136"/>
      <c r="Q423" s="136"/>
      <c r="R423" s="136"/>
      <c r="S423" s="136"/>
      <c r="T423" s="136"/>
      <c r="U423" s="136"/>
      <c r="V423" s="136"/>
      <c r="W423" s="136"/>
      <c r="X423" s="342"/>
      <c r="Y423" s="136"/>
      <c r="Z423" s="136"/>
      <c r="AA423" s="136"/>
      <c r="AB423" s="136"/>
      <c r="AC423" s="136"/>
      <c r="AD423" s="136"/>
      <c r="AE423" s="136"/>
      <c r="AF423" s="136"/>
      <c r="AG423" s="136"/>
      <c r="AH423" s="136"/>
      <c r="AI423" s="136"/>
      <c r="AJ423" s="136"/>
      <c r="AK423" s="136"/>
      <c r="AV423" s="289"/>
      <c r="AW423" s="289"/>
      <c r="AX423" s="224"/>
      <c r="BW423" s="224"/>
      <c r="BX423" s="224"/>
      <c r="BY423" s="224"/>
      <c r="CF423" s="224"/>
      <c r="CG423" s="224"/>
      <c r="CH423" s="6"/>
      <c r="DS423" s="224"/>
      <c r="DT423" s="224"/>
      <c r="DU423" s="224"/>
    </row>
    <row r="424" spans="4:125" s="66" customFormat="1" x14ac:dyDescent="0.2">
      <c r="D424" s="137"/>
      <c r="E424" s="136"/>
      <c r="L424" s="136"/>
      <c r="M424" s="136"/>
      <c r="N424" s="136"/>
      <c r="O424" s="136"/>
      <c r="Q424" s="136"/>
      <c r="R424" s="136"/>
      <c r="S424" s="136"/>
      <c r="T424" s="136"/>
      <c r="U424" s="136"/>
      <c r="V424" s="136"/>
      <c r="W424" s="136"/>
      <c r="X424" s="342"/>
      <c r="Y424" s="136"/>
      <c r="Z424" s="136"/>
      <c r="AA424" s="136"/>
      <c r="AB424" s="136"/>
      <c r="AC424" s="136"/>
      <c r="AD424" s="136"/>
      <c r="AE424" s="136"/>
      <c r="AF424" s="136"/>
      <c r="AG424" s="136"/>
      <c r="AH424" s="136"/>
      <c r="AI424" s="136"/>
      <c r="AJ424" s="136"/>
      <c r="AK424" s="136"/>
      <c r="AV424" s="289"/>
      <c r="AW424" s="289"/>
      <c r="AX424" s="224"/>
      <c r="BW424" s="224"/>
      <c r="BX424" s="224"/>
      <c r="BY424" s="224"/>
      <c r="CF424" s="224"/>
      <c r="CG424" s="224"/>
      <c r="CH424" s="6"/>
      <c r="DS424" s="224"/>
      <c r="DT424" s="224"/>
      <c r="DU424" s="224"/>
    </row>
    <row r="425" spans="4:125" s="66" customFormat="1" x14ac:dyDescent="0.2">
      <c r="D425" s="137"/>
      <c r="E425" s="136"/>
      <c r="L425" s="136"/>
      <c r="M425" s="136"/>
      <c r="N425" s="136"/>
      <c r="O425" s="136"/>
      <c r="Q425" s="136"/>
      <c r="R425" s="136"/>
      <c r="S425" s="136"/>
      <c r="T425" s="136"/>
      <c r="U425" s="136"/>
      <c r="V425" s="136"/>
      <c r="W425" s="136"/>
      <c r="X425" s="342"/>
      <c r="Y425" s="136"/>
      <c r="Z425" s="136"/>
      <c r="AA425" s="136"/>
      <c r="AB425" s="136"/>
      <c r="AC425" s="136"/>
      <c r="AD425" s="136"/>
      <c r="AE425" s="136"/>
      <c r="AF425" s="136"/>
      <c r="AG425" s="136"/>
      <c r="AH425" s="136"/>
      <c r="AI425" s="136"/>
      <c r="AJ425" s="136"/>
      <c r="AK425" s="136"/>
      <c r="AV425" s="289"/>
      <c r="AW425" s="289"/>
      <c r="AX425" s="224"/>
      <c r="BW425" s="224"/>
      <c r="BX425" s="224"/>
      <c r="BY425" s="224"/>
      <c r="CF425" s="224"/>
      <c r="CG425" s="224"/>
      <c r="CH425" s="6"/>
      <c r="DS425" s="224"/>
      <c r="DT425" s="224"/>
      <c r="DU425" s="224"/>
    </row>
    <row r="426" spans="4:125" s="66" customFormat="1" x14ac:dyDescent="0.2">
      <c r="D426" s="137"/>
      <c r="E426" s="136"/>
      <c r="L426" s="136"/>
      <c r="M426" s="136"/>
      <c r="N426" s="136"/>
      <c r="O426" s="136"/>
      <c r="Q426" s="136"/>
      <c r="R426" s="136"/>
      <c r="S426" s="136"/>
      <c r="T426" s="136"/>
      <c r="U426" s="136"/>
      <c r="V426" s="136"/>
      <c r="W426" s="136"/>
      <c r="X426" s="342"/>
      <c r="Y426" s="136"/>
      <c r="Z426" s="136"/>
      <c r="AA426" s="136"/>
      <c r="AB426" s="136"/>
      <c r="AC426" s="136"/>
      <c r="AD426" s="136"/>
      <c r="AE426" s="136"/>
      <c r="AF426" s="136"/>
      <c r="AG426" s="136"/>
      <c r="AH426" s="136"/>
      <c r="AI426" s="136"/>
      <c r="AJ426" s="136"/>
      <c r="AK426" s="136"/>
      <c r="AV426" s="289"/>
      <c r="AW426" s="289"/>
      <c r="AX426" s="224"/>
      <c r="BW426" s="224"/>
      <c r="BX426" s="224"/>
      <c r="BY426" s="224"/>
      <c r="CF426" s="224"/>
      <c r="CG426" s="224"/>
      <c r="CH426" s="6"/>
      <c r="DS426" s="224"/>
      <c r="DT426" s="224"/>
      <c r="DU426" s="224"/>
    </row>
    <row r="427" spans="4:125" s="66" customFormat="1" x14ac:dyDescent="0.2">
      <c r="D427" s="137"/>
      <c r="E427" s="136"/>
      <c r="L427" s="136"/>
      <c r="M427" s="136"/>
      <c r="N427" s="136"/>
      <c r="O427" s="136"/>
      <c r="Q427" s="136"/>
      <c r="R427" s="136"/>
      <c r="S427" s="136"/>
      <c r="T427" s="136"/>
      <c r="U427" s="136"/>
      <c r="V427" s="136"/>
      <c r="W427" s="136"/>
      <c r="X427" s="342"/>
      <c r="Y427" s="136"/>
      <c r="Z427" s="136"/>
      <c r="AA427" s="136"/>
      <c r="AB427" s="136"/>
      <c r="AC427" s="136"/>
      <c r="AD427" s="136"/>
      <c r="AE427" s="136"/>
      <c r="AF427" s="136"/>
      <c r="AG427" s="136"/>
      <c r="AH427" s="136"/>
      <c r="AI427" s="136"/>
      <c r="AJ427" s="136"/>
      <c r="AK427" s="136"/>
      <c r="AV427" s="289"/>
      <c r="AW427" s="289"/>
      <c r="AX427" s="224"/>
      <c r="BW427" s="224"/>
      <c r="BX427" s="224"/>
      <c r="BY427" s="224"/>
      <c r="CF427" s="224"/>
      <c r="CG427" s="224"/>
      <c r="CH427" s="6"/>
      <c r="DS427" s="224"/>
      <c r="DT427" s="224"/>
      <c r="DU427" s="224"/>
    </row>
    <row r="428" spans="4:125" s="66" customFormat="1" x14ac:dyDescent="0.2">
      <c r="D428" s="137"/>
      <c r="E428" s="136"/>
      <c r="L428" s="136"/>
      <c r="M428" s="136"/>
      <c r="N428" s="136"/>
      <c r="O428" s="136"/>
      <c r="Q428" s="136"/>
      <c r="R428" s="136"/>
      <c r="S428" s="136"/>
      <c r="T428" s="136"/>
      <c r="U428" s="136"/>
      <c r="V428" s="136"/>
      <c r="W428" s="136"/>
      <c r="X428" s="342"/>
      <c r="Y428" s="136"/>
      <c r="Z428" s="136"/>
      <c r="AA428" s="136"/>
      <c r="AB428" s="136"/>
      <c r="AC428" s="136"/>
      <c r="AD428" s="136"/>
      <c r="AE428" s="136"/>
      <c r="AF428" s="136"/>
      <c r="AG428" s="136"/>
      <c r="AH428" s="136"/>
      <c r="AI428" s="136"/>
      <c r="AJ428" s="136"/>
      <c r="AK428" s="136"/>
      <c r="AV428" s="289"/>
      <c r="AW428" s="289"/>
      <c r="AX428" s="224"/>
      <c r="BW428" s="224"/>
      <c r="BX428" s="224"/>
      <c r="BY428" s="224"/>
      <c r="CF428" s="224"/>
      <c r="CG428" s="224"/>
      <c r="CH428" s="6"/>
      <c r="DS428" s="224"/>
      <c r="DT428" s="224"/>
      <c r="DU428" s="224"/>
    </row>
    <row r="429" spans="4:125" s="66" customFormat="1" x14ac:dyDescent="0.2">
      <c r="D429" s="137"/>
      <c r="E429" s="136"/>
      <c r="L429" s="136"/>
      <c r="M429" s="136"/>
      <c r="N429" s="136"/>
      <c r="O429" s="136"/>
      <c r="Q429" s="136"/>
      <c r="R429" s="136"/>
      <c r="S429" s="136"/>
      <c r="T429" s="136"/>
      <c r="U429" s="136"/>
      <c r="V429" s="136"/>
      <c r="W429" s="136"/>
      <c r="X429" s="342"/>
      <c r="Y429" s="136"/>
      <c r="Z429" s="136"/>
      <c r="AA429" s="136"/>
      <c r="AB429" s="136"/>
      <c r="AC429" s="136"/>
      <c r="AD429" s="136"/>
      <c r="AE429" s="136"/>
      <c r="AF429" s="136"/>
      <c r="AG429" s="136"/>
      <c r="AH429" s="136"/>
      <c r="AI429" s="136"/>
      <c r="AJ429" s="136"/>
      <c r="AK429" s="136"/>
      <c r="AV429" s="289"/>
      <c r="AW429" s="289"/>
      <c r="AX429" s="224"/>
      <c r="BW429" s="224"/>
      <c r="BX429" s="224"/>
      <c r="BY429" s="224"/>
      <c r="CF429" s="224"/>
      <c r="CG429" s="224"/>
      <c r="CH429" s="6"/>
      <c r="DS429" s="224"/>
      <c r="DT429" s="224"/>
      <c r="DU429" s="224"/>
    </row>
    <row r="430" spans="4:125" s="66" customFormat="1" x14ac:dyDescent="0.2">
      <c r="D430" s="137"/>
      <c r="E430" s="136"/>
      <c r="L430" s="136"/>
      <c r="M430" s="136"/>
      <c r="N430" s="136"/>
      <c r="O430" s="136"/>
      <c r="Q430" s="136"/>
      <c r="R430" s="136"/>
      <c r="S430" s="136"/>
      <c r="T430" s="136"/>
      <c r="U430" s="136"/>
      <c r="V430" s="136"/>
      <c r="W430" s="136"/>
      <c r="X430" s="342"/>
      <c r="Y430" s="136"/>
      <c r="Z430" s="136"/>
      <c r="AA430" s="136"/>
      <c r="AB430" s="136"/>
      <c r="AC430" s="136"/>
      <c r="AD430" s="136"/>
      <c r="AE430" s="136"/>
      <c r="AF430" s="136"/>
      <c r="AG430" s="136"/>
      <c r="AH430" s="136"/>
      <c r="AI430" s="136"/>
      <c r="AJ430" s="136"/>
      <c r="AK430" s="136"/>
      <c r="AV430" s="289"/>
      <c r="AW430" s="289"/>
      <c r="AX430" s="224"/>
      <c r="BW430" s="224"/>
      <c r="BX430" s="224"/>
      <c r="BY430" s="224"/>
      <c r="CF430" s="224"/>
      <c r="CG430" s="224"/>
      <c r="CH430" s="6"/>
      <c r="DS430" s="224"/>
      <c r="DT430" s="224"/>
      <c r="DU430" s="224"/>
    </row>
    <row r="431" spans="4:125" s="66" customFormat="1" x14ac:dyDescent="0.2">
      <c r="D431" s="137"/>
      <c r="E431" s="136"/>
      <c r="L431" s="136"/>
      <c r="M431" s="136"/>
      <c r="N431" s="136"/>
      <c r="O431" s="136"/>
      <c r="Q431" s="136"/>
      <c r="R431" s="136"/>
      <c r="S431" s="136"/>
      <c r="T431" s="136"/>
      <c r="U431" s="136"/>
      <c r="V431" s="136"/>
      <c r="W431" s="136"/>
      <c r="X431" s="342"/>
      <c r="Y431" s="136"/>
      <c r="Z431" s="136"/>
      <c r="AA431" s="136"/>
      <c r="AB431" s="136"/>
      <c r="AC431" s="136"/>
      <c r="AD431" s="136"/>
      <c r="AE431" s="136"/>
      <c r="AF431" s="136"/>
      <c r="AG431" s="136"/>
      <c r="AH431" s="136"/>
      <c r="AI431" s="136"/>
      <c r="AJ431" s="136"/>
      <c r="AK431" s="136"/>
      <c r="AV431" s="289"/>
      <c r="AW431" s="289"/>
      <c r="AX431" s="224"/>
      <c r="BW431" s="224"/>
      <c r="BX431" s="224"/>
      <c r="BY431" s="224"/>
      <c r="CF431" s="224"/>
      <c r="CG431" s="224"/>
      <c r="CH431" s="6"/>
      <c r="DS431" s="224"/>
      <c r="DT431" s="224"/>
      <c r="DU431" s="224"/>
    </row>
    <row r="432" spans="4:125" s="66" customFormat="1" x14ac:dyDescent="0.2">
      <c r="D432" s="137"/>
      <c r="E432" s="136"/>
      <c r="L432" s="136"/>
      <c r="M432" s="136"/>
      <c r="N432" s="136"/>
      <c r="O432" s="136"/>
      <c r="Q432" s="136"/>
      <c r="R432" s="136"/>
      <c r="S432" s="136"/>
      <c r="T432" s="136"/>
      <c r="U432" s="136"/>
      <c r="V432" s="136"/>
      <c r="W432" s="136"/>
      <c r="X432" s="342"/>
      <c r="Y432" s="136"/>
      <c r="Z432" s="136"/>
      <c r="AA432" s="136"/>
      <c r="AB432" s="136"/>
      <c r="AC432" s="136"/>
      <c r="AD432" s="136"/>
      <c r="AE432" s="136"/>
      <c r="AF432" s="136"/>
      <c r="AG432" s="136"/>
      <c r="AH432" s="136"/>
      <c r="AI432" s="136"/>
      <c r="AJ432" s="136"/>
      <c r="AK432" s="136"/>
      <c r="AV432" s="289"/>
      <c r="AW432" s="289"/>
      <c r="AX432" s="224"/>
      <c r="BW432" s="224"/>
      <c r="BX432" s="224"/>
      <c r="BY432" s="224"/>
      <c r="CF432" s="224"/>
      <c r="CG432" s="224"/>
      <c r="CH432" s="6"/>
      <c r="DS432" s="224"/>
      <c r="DT432" s="224"/>
      <c r="DU432" s="224"/>
    </row>
    <row r="433" spans="4:125" s="66" customFormat="1" x14ac:dyDescent="0.2">
      <c r="D433" s="137"/>
      <c r="E433" s="136"/>
      <c r="L433" s="136"/>
      <c r="M433" s="136"/>
      <c r="N433" s="136"/>
      <c r="O433" s="136"/>
      <c r="Q433" s="136"/>
      <c r="R433" s="136"/>
      <c r="S433" s="136"/>
      <c r="T433" s="136"/>
      <c r="U433" s="136"/>
      <c r="V433" s="136"/>
      <c r="W433" s="136"/>
      <c r="X433" s="342"/>
      <c r="Y433" s="136"/>
      <c r="Z433" s="136"/>
      <c r="AA433" s="136"/>
      <c r="AB433" s="136"/>
      <c r="AC433" s="136"/>
      <c r="AD433" s="136"/>
      <c r="AE433" s="136"/>
      <c r="AF433" s="136"/>
      <c r="AG433" s="136"/>
      <c r="AH433" s="136"/>
      <c r="AI433" s="136"/>
      <c r="AJ433" s="136"/>
      <c r="AK433" s="136"/>
      <c r="AV433" s="289"/>
      <c r="AW433" s="289"/>
      <c r="AX433" s="224"/>
      <c r="BW433" s="224"/>
      <c r="BX433" s="224"/>
      <c r="BY433" s="224"/>
      <c r="CF433" s="224"/>
      <c r="CG433" s="224"/>
      <c r="CH433" s="6"/>
      <c r="DS433" s="224"/>
      <c r="DT433" s="224"/>
      <c r="DU433" s="224"/>
    </row>
    <row r="434" spans="4:125" s="66" customFormat="1" x14ac:dyDescent="0.2">
      <c r="D434" s="137"/>
      <c r="E434" s="136"/>
      <c r="L434" s="136"/>
      <c r="M434" s="136"/>
      <c r="N434" s="136"/>
      <c r="O434" s="136"/>
      <c r="Q434" s="136"/>
      <c r="R434" s="136"/>
      <c r="S434" s="136"/>
      <c r="T434" s="136"/>
      <c r="U434" s="136"/>
      <c r="V434" s="136"/>
      <c r="W434" s="136"/>
      <c r="X434" s="342"/>
      <c r="Y434" s="136"/>
      <c r="Z434" s="136"/>
      <c r="AA434" s="136"/>
      <c r="AB434" s="136"/>
      <c r="AC434" s="136"/>
      <c r="AD434" s="136"/>
      <c r="AE434" s="136"/>
      <c r="AF434" s="136"/>
      <c r="AG434" s="136"/>
      <c r="AH434" s="136"/>
      <c r="AI434" s="136"/>
      <c r="AJ434" s="136"/>
      <c r="AK434" s="136"/>
      <c r="AV434" s="289"/>
      <c r="AW434" s="289"/>
      <c r="AX434" s="224"/>
      <c r="BW434" s="224"/>
      <c r="BX434" s="224"/>
      <c r="BY434" s="224"/>
      <c r="CF434" s="224"/>
      <c r="CG434" s="224"/>
      <c r="CH434" s="6"/>
      <c r="DS434" s="224"/>
      <c r="DT434" s="224"/>
      <c r="DU434" s="224"/>
    </row>
    <row r="435" spans="4:125" s="66" customFormat="1" x14ac:dyDescent="0.2">
      <c r="D435" s="137"/>
      <c r="E435" s="136"/>
      <c r="L435" s="136"/>
      <c r="M435" s="136"/>
      <c r="N435" s="136"/>
      <c r="O435" s="136"/>
      <c r="Q435" s="136"/>
      <c r="R435" s="136"/>
      <c r="S435" s="136"/>
      <c r="T435" s="136"/>
      <c r="U435" s="136"/>
      <c r="V435" s="136"/>
      <c r="W435" s="136"/>
      <c r="X435" s="342"/>
      <c r="Y435" s="136"/>
      <c r="Z435" s="136"/>
      <c r="AA435" s="136"/>
      <c r="AB435" s="136"/>
      <c r="AC435" s="136"/>
      <c r="AD435" s="136"/>
      <c r="AE435" s="136"/>
      <c r="AF435" s="136"/>
      <c r="AG435" s="136"/>
      <c r="AH435" s="136"/>
      <c r="AI435" s="136"/>
      <c r="AJ435" s="136"/>
      <c r="AK435" s="136"/>
      <c r="AV435" s="289"/>
      <c r="AW435" s="289"/>
      <c r="AX435" s="224"/>
      <c r="BW435" s="224"/>
      <c r="BX435" s="224"/>
      <c r="BY435" s="224"/>
      <c r="CF435" s="224"/>
      <c r="CG435" s="224"/>
      <c r="CH435" s="6"/>
      <c r="DS435" s="224"/>
      <c r="DT435" s="224"/>
      <c r="DU435" s="224"/>
    </row>
    <row r="436" spans="4:125" s="66" customFormat="1" x14ac:dyDescent="0.2">
      <c r="D436" s="137"/>
      <c r="E436" s="136"/>
      <c r="L436" s="136"/>
      <c r="M436" s="136"/>
      <c r="N436" s="136"/>
      <c r="O436" s="136"/>
      <c r="Q436" s="136"/>
      <c r="R436" s="136"/>
      <c r="S436" s="136"/>
      <c r="T436" s="136"/>
      <c r="U436" s="136"/>
      <c r="V436" s="136"/>
      <c r="W436" s="136"/>
      <c r="X436" s="342"/>
      <c r="Y436" s="136"/>
      <c r="Z436" s="136"/>
      <c r="AA436" s="136"/>
      <c r="AB436" s="136"/>
      <c r="AC436" s="136"/>
      <c r="AD436" s="136"/>
      <c r="AE436" s="136"/>
      <c r="AF436" s="136"/>
      <c r="AG436" s="136"/>
      <c r="AH436" s="136"/>
      <c r="AI436" s="136"/>
      <c r="AJ436" s="136"/>
      <c r="AK436" s="136"/>
      <c r="AV436" s="289"/>
      <c r="AW436" s="289"/>
      <c r="AX436" s="224"/>
      <c r="BW436" s="224"/>
      <c r="BX436" s="224"/>
      <c r="BY436" s="224"/>
      <c r="CF436" s="224"/>
      <c r="CG436" s="224"/>
      <c r="CH436" s="6"/>
      <c r="DS436" s="224"/>
      <c r="DT436" s="224"/>
      <c r="DU436" s="224"/>
    </row>
    <row r="437" spans="4:125" s="66" customFormat="1" x14ac:dyDescent="0.2">
      <c r="D437" s="137"/>
      <c r="E437" s="136"/>
      <c r="L437" s="136"/>
      <c r="M437" s="136"/>
      <c r="N437" s="136"/>
      <c r="O437" s="136"/>
      <c r="Q437" s="136"/>
      <c r="R437" s="136"/>
      <c r="S437" s="136"/>
      <c r="T437" s="136"/>
      <c r="U437" s="136"/>
      <c r="V437" s="136"/>
      <c r="W437" s="136"/>
      <c r="X437" s="342"/>
      <c r="Y437" s="136"/>
      <c r="Z437" s="136"/>
      <c r="AA437" s="136"/>
      <c r="AB437" s="136"/>
      <c r="AC437" s="136"/>
      <c r="AD437" s="136"/>
      <c r="AE437" s="136"/>
      <c r="AF437" s="136"/>
      <c r="AG437" s="136"/>
      <c r="AH437" s="136"/>
      <c r="AI437" s="136"/>
      <c r="AJ437" s="136"/>
      <c r="AK437" s="136"/>
      <c r="AV437" s="289"/>
      <c r="AW437" s="289"/>
      <c r="AX437" s="224"/>
      <c r="BW437" s="224"/>
      <c r="BX437" s="224"/>
      <c r="BY437" s="224"/>
      <c r="CF437" s="224"/>
      <c r="CG437" s="224"/>
      <c r="CH437" s="6"/>
      <c r="DS437" s="224"/>
      <c r="DT437" s="224"/>
      <c r="DU437" s="224"/>
    </row>
    <row r="438" spans="4:125" s="66" customFormat="1" x14ac:dyDescent="0.2">
      <c r="D438" s="137"/>
      <c r="E438" s="136"/>
      <c r="L438" s="136"/>
      <c r="M438" s="136"/>
      <c r="N438" s="136"/>
      <c r="O438" s="136"/>
      <c r="Q438" s="136"/>
      <c r="R438" s="136"/>
      <c r="S438" s="136"/>
      <c r="T438" s="136"/>
      <c r="U438" s="136"/>
      <c r="V438" s="136"/>
      <c r="W438" s="136"/>
      <c r="X438" s="342"/>
      <c r="Y438" s="136"/>
      <c r="Z438" s="136"/>
      <c r="AA438" s="136"/>
      <c r="AB438" s="136"/>
      <c r="AC438" s="136"/>
      <c r="AD438" s="136"/>
      <c r="AE438" s="136"/>
      <c r="AF438" s="136"/>
      <c r="AG438" s="136"/>
      <c r="AH438" s="136"/>
      <c r="AI438" s="136"/>
      <c r="AJ438" s="136"/>
      <c r="AK438" s="136"/>
      <c r="AV438" s="289"/>
      <c r="AW438" s="289"/>
      <c r="AX438" s="224"/>
      <c r="BW438" s="224"/>
      <c r="BX438" s="224"/>
      <c r="BY438" s="224"/>
      <c r="CF438" s="224"/>
      <c r="CG438" s="224"/>
      <c r="CH438" s="6"/>
      <c r="DS438" s="224"/>
      <c r="DT438" s="224"/>
      <c r="DU438" s="224"/>
    </row>
    <row r="439" spans="4:125" s="66" customFormat="1" x14ac:dyDescent="0.2">
      <c r="D439" s="137"/>
      <c r="E439" s="136"/>
      <c r="L439" s="136"/>
      <c r="M439" s="136"/>
      <c r="N439" s="136"/>
      <c r="O439" s="136"/>
      <c r="Q439" s="136"/>
      <c r="R439" s="136"/>
      <c r="S439" s="136"/>
      <c r="T439" s="136"/>
      <c r="U439" s="136"/>
      <c r="V439" s="136"/>
      <c r="W439" s="136"/>
      <c r="X439" s="342"/>
      <c r="Y439" s="136"/>
      <c r="Z439" s="136"/>
      <c r="AA439" s="136"/>
      <c r="AB439" s="136"/>
      <c r="AC439" s="136"/>
      <c r="AD439" s="136"/>
      <c r="AE439" s="136"/>
      <c r="AF439" s="136"/>
      <c r="AG439" s="136"/>
      <c r="AH439" s="136"/>
      <c r="AI439" s="136"/>
      <c r="AJ439" s="136"/>
      <c r="AK439" s="136"/>
      <c r="AV439" s="289"/>
      <c r="AW439" s="289"/>
      <c r="AX439" s="224"/>
      <c r="BW439" s="224"/>
      <c r="BX439" s="224"/>
      <c r="BY439" s="224"/>
      <c r="CF439" s="224"/>
      <c r="CG439" s="224"/>
      <c r="CH439" s="6"/>
      <c r="DS439" s="224"/>
      <c r="DT439" s="224"/>
      <c r="DU439" s="224"/>
    </row>
    <row r="440" spans="4:125" s="66" customFormat="1" x14ac:dyDescent="0.2">
      <c r="D440" s="137"/>
      <c r="E440" s="136"/>
      <c r="L440" s="136"/>
      <c r="M440" s="136"/>
      <c r="N440" s="136"/>
      <c r="O440" s="136"/>
      <c r="Q440" s="136"/>
      <c r="R440" s="136"/>
      <c r="S440" s="136"/>
      <c r="T440" s="136"/>
      <c r="U440" s="136"/>
      <c r="V440" s="136"/>
      <c r="W440" s="136"/>
      <c r="X440" s="342"/>
      <c r="Y440" s="136"/>
      <c r="Z440" s="136"/>
      <c r="AA440" s="136"/>
      <c r="AB440" s="136"/>
      <c r="AC440" s="136"/>
      <c r="AD440" s="136"/>
      <c r="AE440" s="136"/>
      <c r="AF440" s="136"/>
      <c r="AG440" s="136"/>
      <c r="AH440" s="136"/>
      <c r="AI440" s="136"/>
      <c r="AJ440" s="136"/>
      <c r="AK440" s="136"/>
      <c r="AV440" s="289"/>
      <c r="AW440" s="289"/>
      <c r="AX440" s="224"/>
      <c r="BW440" s="224"/>
      <c r="BX440" s="224"/>
      <c r="BY440" s="224"/>
      <c r="CF440" s="224"/>
      <c r="CG440" s="224"/>
      <c r="CH440" s="6"/>
      <c r="DS440" s="224"/>
      <c r="DT440" s="224"/>
      <c r="DU440" s="224"/>
    </row>
    <row r="441" spans="4:125" s="66" customFormat="1" x14ac:dyDescent="0.2">
      <c r="D441" s="137"/>
      <c r="E441" s="136"/>
      <c r="L441" s="136"/>
      <c r="M441" s="136"/>
      <c r="N441" s="136"/>
      <c r="O441" s="136"/>
      <c r="Q441" s="136"/>
      <c r="R441" s="136"/>
      <c r="S441" s="136"/>
      <c r="T441" s="136"/>
      <c r="U441" s="136"/>
      <c r="V441" s="136"/>
      <c r="W441" s="136"/>
      <c r="X441" s="342"/>
      <c r="Y441" s="136"/>
      <c r="Z441" s="136"/>
      <c r="AA441" s="136"/>
      <c r="AB441" s="136"/>
      <c r="AC441" s="136"/>
      <c r="AD441" s="136"/>
      <c r="AE441" s="136"/>
      <c r="AF441" s="136"/>
      <c r="AG441" s="136"/>
      <c r="AH441" s="136"/>
      <c r="AI441" s="136"/>
      <c r="AJ441" s="136"/>
      <c r="AK441" s="136"/>
      <c r="AV441" s="289"/>
      <c r="AW441" s="289"/>
      <c r="AX441" s="224"/>
      <c r="BW441" s="224"/>
      <c r="BX441" s="224"/>
      <c r="BY441" s="224"/>
      <c r="CF441" s="224"/>
      <c r="CG441" s="224"/>
      <c r="CH441" s="6"/>
      <c r="DS441" s="224"/>
      <c r="DT441" s="224"/>
      <c r="DU441" s="224"/>
    </row>
    <row r="442" spans="4:125" s="66" customFormat="1" x14ac:dyDescent="0.2">
      <c r="D442" s="137"/>
      <c r="E442" s="136"/>
      <c r="L442" s="136"/>
      <c r="M442" s="136"/>
      <c r="N442" s="136"/>
      <c r="O442" s="136"/>
      <c r="Q442" s="136"/>
      <c r="R442" s="136"/>
      <c r="S442" s="136"/>
      <c r="T442" s="136"/>
      <c r="U442" s="136"/>
      <c r="V442" s="136"/>
      <c r="W442" s="136"/>
      <c r="X442" s="342"/>
      <c r="Y442" s="136"/>
      <c r="Z442" s="136"/>
      <c r="AA442" s="136"/>
      <c r="AB442" s="136"/>
      <c r="AC442" s="136"/>
      <c r="AD442" s="136"/>
      <c r="AE442" s="136"/>
      <c r="AF442" s="136"/>
      <c r="AG442" s="136"/>
      <c r="AH442" s="136"/>
      <c r="AI442" s="136"/>
      <c r="AJ442" s="136"/>
      <c r="AK442" s="136"/>
      <c r="AV442" s="289"/>
      <c r="AW442" s="289"/>
      <c r="AX442" s="224"/>
      <c r="BW442" s="224"/>
      <c r="BX442" s="224"/>
      <c r="BY442" s="224"/>
      <c r="CF442" s="224"/>
      <c r="CG442" s="224"/>
      <c r="CH442" s="6"/>
      <c r="DS442" s="224"/>
      <c r="DT442" s="224"/>
      <c r="DU442" s="224"/>
    </row>
    <row r="443" spans="4:125" s="66" customFormat="1" x14ac:dyDescent="0.2">
      <c r="D443" s="137"/>
      <c r="E443" s="136"/>
      <c r="L443" s="136"/>
      <c r="M443" s="136"/>
      <c r="N443" s="136"/>
      <c r="O443" s="136"/>
      <c r="Q443" s="136"/>
      <c r="R443" s="136"/>
      <c r="S443" s="136"/>
      <c r="T443" s="136"/>
      <c r="U443" s="136"/>
      <c r="V443" s="136"/>
      <c r="W443" s="136"/>
      <c r="X443" s="342"/>
      <c r="Y443" s="136"/>
      <c r="Z443" s="136"/>
      <c r="AA443" s="136"/>
      <c r="AB443" s="136"/>
      <c r="AC443" s="136"/>
      <c r="AD443" s="136"/>
      <c r="AE443" s="136"/>
      <c r="AF443" s="136"/>
      <c r="AG443" s="136"/>
      <c r="AH443" s="136"/>
      <c r="AI443" s="136"/>
      <c r="AJ443" s="136"/>
      <c r="AK443" s="136"/>
      <c r="AV443" s="289"/>
      <c r="AW443" s="289"/>
      <c r="AX443" s="224"/>
      <c r="BW443" s="224"/>
      <c r="BX443" s="224"/>
      <c r="BY443" s="224"/>
      <c r="CF443" s="224"/>
      <c r="CG443" s="224"/>
      <c r="CH443" s="6"/>
      <c r="DS443" s="224"/>
      <c r="DT443" s="224"/>
      <c r="DU443" s="224"/>
    </row>
    <row r="444" spans="4:125" s="66" customFormat="1" x14ac:dyDescent="0.2">
      <c r="D444" s="137"/>
      <c r="E444" s="136"/>
      <c r="L444" s="136"/>
      <c r="M444" s="136"/>
      <c r="N444" s="136"/>
      <c r="O444" s="136"/>
      <c r="Q444" s="136"/>
      <c r="R444" s="136"/>
      <c r="S444" s="136"/>
      <c r="T444" s="136"/>
      <c r="U444" s="136"/>
      <c r="V444" s="136"/>
      <c r="W444" s="136"/>
      <c r="X444" s="342"/>
      <c r="Y444" s="136"/>
      <c r="Z444" s="136"/>
      <c r="AA444" s="136"/>
      <c r="AB444" s="136"/>
      <c r="AC444" s="136"/>
      <c r="AD444" s="136"/>
      <c r="AE444" s="136"/>
      <c r="AF444" s="136"/>
      <c r="AG444" s="136"/>
      <c r="AH444" s="136"/>
      <c r="AI444" s="136"/>
      <c r="AJ444" s="136"/>
      <c r="AK444" s="136"/>
      <c r="AV444" s="289"/>
      <c r="AW444" s="289"/>
      <c r="AX444" s="224"/>
      <c r="BW444" s="224"/>
      <c r="BX444" s="224"/>
      <c r="BY444" s="224"/>
      <c r="CF444" s="224"/>
      <c r="CG444" s="224"/>
      <c r="CH444" s="6"/>
      <c r="DS444" s="224"/>
      <c r="DT444" s="224"/>
      <c r="DU444" s="224"/>
    </row>
    <row r="445" spans="4:125" s="66" customFormat="1" x14ac:dyDescent="0.2">
      <c r="D445" s="137"/>
      <c r="E445" s="136"/>
      <c r="L445" s="136"/>
      <c r="M445" s="136"/>
      <c r="N445" s="136"/>
      <c r="O445" s="136"/>
      <c r="Q445" s="136"/>
      <c r="R445" s="136"/>
      <c r="S445" s="136"/>
      <c r="T445" s="136"/>
      <c r="U445" s="136"/>
      <c r="V445" s="136"/>
      <c r="W445" s="136"/>
      <c r="X445" s="342"/>
      <c r="Y445" s="136"/>
      <c r="Z445" s="136"/>
      <c r="AA445" s="136"/>
      <c r="AB445" s="136"/>
      <c r="AC445" s="136"/>
      <c r="AD445" s="136"/>
      <c r="AE445" s="136"/>
      <c r="AF445" s="136"/>
      <c r="AG445" s="136"/>
      <c r="AH445" s="136"/>
      <c r="AI445" s="136"/>
      <c r="AJ445" s="136"/>
      <c r="AK445" s="136"/>
      <c r="AV445" s="289"/>
      <c r="AW445" s="289"/>
      <c r="AX445" s="224"/>
      <c r="BW445" s="224"/>
      <c r="BX445" s="224"/>
      <c r="BY445" s="224"/>
      <c r="CF445" s="224"/>
      <c r="CG445" s="224"/>
      <c r="CH445" s="6"/>
      <c r="DS445" s="224"/>
      <c r="DT445" s="224"/>
      <c r="DU445" s="224"/>
    </row>
    <row r="446" spans="4:125" s="66" customFormat="1" x14ac:dyDescent="0.2">
      <c r="D446" s="137"/>
      <c r="E446" s="136"/>
      <c r="L446" s="136"/>
      <c r="M446" s="136"/>
      <c r="N446" s="136"/>
      <c r="O446" s="136"/>
      <c r="Q446" s="136"/>
      <c r="R446" s="136"/>
      <c r="S446" s="136"/>
      <c r="T446" s="136"/>
      <c r="U446" s="136"/>
      <c r="V446" s="136"/>
      <c r="W446" s="136"/>
      <c r="X446" s="342"/>
      <c r="Y446" s="136"/>
      <c r="Z446" s="136"/>
      <c r="AA446" s="136"/>
      <c r="AB446" s="136"/>
      <c r="AC446" s="136"/>
      <c r="AD446" s="136"/>
      <c r="AE446" s="136"/>
      <c r="AF446" s="136"/>
      <c r="AG446" s="136"/>
      <c r="AH446" s="136"/>
      <c r="AI446" s="136"/>
      <c r="AJ446" s="136"/>
      <c r="AK446" s="136"/>
      <c r="AV446" s="289"/>
      <c r="AW446" s="289"/>
      <c r="AX446" s="224"/>
      <c r="BW446" s="224"/>
      <c r="BX446" s="224"/>
      <c r="BY446" s="224"/>
      <c r="CF446" s="224"/>
      <c r="CG446" s="224"/>
      <c r="CH446" s="6"/>
      <c r="DS446" s="224"/>
      <c r="DT446" s="224"/>
      <c r="DU446" s="224"/>
    </row>
    <row r="447" spans="4:125" s="66" customFormat="1" x14ac:dyDescent="0.2">
      <c r="D447" s="137"/>
      <c r="E447" s="136"/>
      <c r="L447" s="136"/>
      <c r="M447" s="136"/>
      <c r="N447" s="136"/>
      <c r="O447" s="136"/>
      <c r="Q447" s="136"/>
      <c r="R447" s="136"/>
      <c r="S447" s="136"/>
      <c r="T447" s="136"/>
      <c r="U447" s="136"/>
      <c r="V447" s="136"/>
      <c r="W447" s="136"/>
      <c r="X447" s="342"/>
      <c r="Y447" s="136"/>
      <c r="Z447" s="136"/>
      <c r="AA447" s="136"/>
      <c r="AB447" s="136"/>
      <c r="AC447" s="136"/>
      <c r="AD447" s="136"/>
      <c r="AE447" s="136"/>
      <c r="AF447" s="136"/>
      <c r="AG447" s="136"/>
      <c r="AH447" s="136"/>
      <c r="AI447" s="136"/>
      <c r="AJ447" s="136"/>
      <c r="AK447" s="136"/>
      <c r="AV447" s="289"/>
      <c r="AW447" s="289"/>
      <c r="AX447" s="224"/>
      <c r="BW447" s="224"/>
      <c r="BX447" s="224"/>
      <c r="BY447" s="224"/>
      <c r="CF447" s="224"/>
      <c r="CG447" s="224"/>
      <c r="CH447" s="6"/>
      <c r="DS447" s="224"/>
      <c r="DT447" s="224"/>
      <c r="DU447" s="224"/>
    </row>
    <row r="448" spans="4:125" s="66" customFormat="1" x14ac:dyDescent="0.2">
      <c r="D448" s="137"/>
      <c r="E448" s="136"/>
      <c r="L448" s="136"/>
      <c r="M448" s="136"/>
      <c r="N448" s="136"/>
      <c r="O448" s="136"/>
      <c r="Q448" s="136"/>
      <c r="R448" s="136"/>
      <c r="S448" s="136"/>
      <c r="T448" s="136"/>
      <c r="U448" s="136"/>
      <c r="V448" s="136"/>
      <c r="W448" s="136"/>
      <c r="X448" s="342"/>
      <c r="Y448" s="136"/>
      <c r="Z448" s="136"/>
      <c r="AA448" s="136"/>
      <c r="AB448" s="136"/>
      <c r="AC448" s="136"/>
      <c r="AD448" s="136"/>
      <c r="AE448" s="136"/>
      <c r="AF448" s="136"/>
      <c r="AG448" s="136"/>
      <c r="AH448" s="136"/>
      <c r="AI448" s="136"/>
      <c r="AJ448" s="136"/>
      <c r="AK448" s="136"/>
      <c r="AV448" s="289"/>
      <c r="AW448" s="289"/>
      <c r="AX448" s="224"/>
      <c r="BW448" s="224"/>
      <c r="BX448" s="224"/>
      <c r="BY448" s="224"/>
      <c r="CF448" s="224"/>
      <c r="CG448" s="224"/>
      <c r="CH448" s="6"/>
      <c r="DS448" s="224"/>
      <c r="DT448" s="224"/>
      <c r="DU448" s="224"/>
    </row>
    <row r="449" spans="4:125" s="66" customFormat="1" x14ac:dyDescent="0.2">
      <c r="D449" s="137"/>
      <c r="E449" s="136"/>
      <c r="L449" s="136"/>
      <c r="M449" s="136"/>
      <c r="N449" s="136"/>
      <c r="O449" s="136"/>
      <c r="Q449" s="136"/>
      <c r="R449" s="136"/>
      <c r="S449" s="136"/>
      <c r="T449" s="136"/>
      <c r="U449" s="136"/>
      <c r="V449" s="136"/>
      <c r="W449" s="136"/>
      <c r="X449" s="342"/>
      <c r="Y449" s="136"/>
      <c r="Z449" s="136"/>
      <c r="AA449" s="136"/>
      <c r="AB449" s="136"/>
      <c r="AC449" s="136"/>
      <c r="AD449" s="136"/>
      <c r="AE449" s="136"/>
      <c r="AF449" s="136"/>
      <c r="AG449" s="136"/>
      <c r="AH449" s="136"/>
      <c r="AI449" s="136"/>
      <c r="AJ449" s="136"/>
      <c r="AK449" s="136"/>
      <c r="AV449" s="289"/>
      <c r="AW449" s="289"/>
      <c r="AX449" s="224"/>
      <c r="BW449" s="224"/>
      <c r="BX449" s="224"/>
      <c r="BY449" s="224"/>
      <c r="CF449" s="224"/>
      <c r="CG449" s="224"/>
      <c r="CH449" s="6"/>
      <c r="DS449" s="224"/>
      <c r="DT449" s="224"/>
      <c r="DU449" s="224"/>
    </row>
    <row r="450" spans="4:125" s="66" customFormat="1" x14ac:dyDescent="0.2">
      <c r="D450" s="137"/>
      <c r="E450" s="136"/>
      <c r="L450" s="136"/>
      <c r="M450" s="136"/>
      <c r="N450" s="136"/>
      <c r="O450" s="136"/>
      <c r="Q450" s="136"/>
      <c r="R450" s="136"/>
      <c r="S450" s="136"/>
      <c r="T450" s="136"/>
      <c r="U450" s="136"/>
      <c r="V450" s="136"/>
      <c r="W450" s="136"/>
      <c r="X450" s="342"/>
      <c r="Y450" s="136"/>
      <c r="Z450" s="136"/>
      <c r="AA450" s="136"/>
      <c r="AB450" s="136"/>
      <c r="AC450" s="136"/>
      <c r="AD450" s="136"/>
      <c r="AE450" s="136"/>
      <c r="AF450" s="136"/>
      <c r="AG450" s="136"/>
      <c r="AH450" s="136"/>
      <c r="AI450" s="136"/>
      <c r="AJ450" s="136"/>
      <c r="AK450" s="136"/>
      <c r="AV450" s="289"/>
      <c r="AW450" s="289"/>
      <c r="AX450" s="224"/>
      <c r="BW450" s="224"/>
      <c r="BX450" s="224"/>
      <c r="BY450" s="224"/>
      <c r="CF450" s="224"/>
      <c r="CG450" s="224"/>
      <c r="CH450" s="6"/>
      <c r="DS450" s="224"/>
      <c r="DT450" s="224"/>
      <c r="DU450" s="224"/>
    </row>
    <row r="451" spans="4:125" s="66" customFormat="1" x14ac:dyDescent="0.2">
      <c r="D451" s="137"/>
      <c r="E451" s="136"/>
      <c r="L451" s="136"/>
      <c r="M451" s="136"/>
      <c r="N451" s="136"/>
      <c r="O451" s="136"/>
      <c r="Q451" s="136"/>
      <c r="R451" s="136"/>
      <c r="S451" s="136"/>
      <c r="T451" s="136"/>
      <c r="U451" s="136"/>
      <c r="V451" s="136"/>
      <c r="W451" s="136"/>
      <c r="X451" s="342"/>
      <c r="Y451" s="136"/>
      <c r="Z451" s="136"/>
      <c r="AA451" s="136"/>
      <c r="AB451" s="136"/>
      <c r="AC451" s="136"/>
      <c r="AD451" s="136"/>
      <c r="AE451" s="136"/>
      <c r="AF451" s="136"/>
      <c r="AG451" s="136"/>
      <c r="AH451" s="136"/>
      <c r="AI451" s="136"/>
      <c r="AJ451" s="136"/>
      <c r="AK451" s="136"/>
      <c r="AV451" s="289"/>
      <c r="AW451" s="289"/>
      <c r="AX451" s="224"/>
      <c r="BW451" s="224"/>
      <c r="BX451" s="224"/>
      <c r="BY451" s="224"/>
      <c r="CF451" s="224"/>
      <c r="CG451" s="224"/>
      <c r="CH451" s="6"/>
      <c r="DS451" s="224"/>
      <c r="DT451" s="224"/>
      <c r="DU451" s="224"/>
    </row>
    <row r="452" spans="4:125" s="66" customFormat="1" x14ac:dyDescent="0.2">
      <c r="D452" s="137"/>
      <c r="E452" s="136"/>
      <c r="L452" s="136"/>
      <c r="M452" s="136"/>
      <c r="N452" s="136"/>
      <c r="O452" s="136"/>
      <c r="Q452" s="136"/>
      <c r="R452" s="136"/>
      <c r="S452" s="136"/>
      <c r="T452" s="136"/>
      <c r="U452" s="136"/>
      <c r="V452" s="136"/>
      <c r="W452" s="136"/>
      <c r="X452" s="342"/>
      <c r="Y452" s="136"/>
      <c r="Z452" s="136"/>
      <c r="AA452" s="136"/>
      <c r="AB452" s="136"/>
      <c r="AC452" s="136"/>
      <c r="AD452" s="136"/>
      <c r="AE452" s="136"/>
      <c r="AF452" s="136"/>
      <c r="AG452" s="136"/>
      <c r="AH452" s="136"/>
      <c r="AI452" s="136"/>
      <c r="AJ452" s="136"/>
      <c r="AK452" s="136"/>
      <c r="AV452" s="289"/>
      <c r="AW452" s="289"/>
      <c r="AX452" s="224"/>
      <c r="BW452" s="224"/>
      <c r="BX452" s="224"/>
      <c r="BY452" s="224"/>
      <c r="CF452" s="224"/>
      <c r="CG452" s="224"/>
      <c r="CH452" s="6"/>
      <c r="DS452" s="224"/>
      <c r="DT452" s="224"/>
      <c r="DU452" s="224"/>
    </row>
    <row r="453" spans="4:125" s="66" customFormat="1" x14ac:dyDescent="0.2">
      <c r="D453" s="137"/>
      <c r="E453" s="136"/>
      <c r="L453" s="136"/>
      <c r="M453" s="136"/>
      <c r="N453" s="136"/>
      <c r="O453" s="136"/>
      <c r="Q453" s="136"/>
      <c r="R453" s="136"/>
      <c r="S453" s="136"/>
      <c r="T453" s="136"/>
      <c r="U453" s="136"/>
      <c r="V453" s="136"/>
      <c r="W453" s="136"/>
      <c r="X453" s="342"/>
      <c r="Y453" s="136"/>
      <c r="Z453" s="136"/>
      <c r="AA453" s="136"/>
      <c r="AB453" s="136"/>
      <c r="AC453" s="136"/>
      <c r="AD453" s="136"/>
      <c r="AE453" s="136"/>
      <c r="AF453" s="136"/>
      <c r="AG453" s="136"/>
      <c r="AH453" s="136"/>
      <c r="AI453" s="136"/>
      <c r="AJ453" s="136"/>
      <c r="AK453" s="136"/>
      <c r="AV453" s="289"/>
      <c r="AW453" s="289"/>
      <c r="AX453" s="224"/>
      <c r="BW453" s="224"/>
      <c r="BX453" s="224"/>
      <c r="BY453" s="224"/>
      <c r="CF453" s="224"/>
      <c r="CG453" s="224"/>
      <c r="CH453" s="6"/>
      <c r="DS453" s="224"/>
      <c r="DT453" s="224"/>
      <c r="DU453" s="224"/>
    </row>
    <row r="454" spans="4:125" s="66" customFormat="1" x14ac:dyDescent="0.2">
      <c r="D454" s="137"/>
      <c r="E454" s="136"/>
      <c r="L454" s="136"/>
      <c r="M454" s="136"/>
      <c r="N454" s="136"/>
      <c r="O454" s="136"/>
      <c r="Q454" s="136"/>
      <c r="R454" s="136"/>
      <c r="S454" s="136"/>
      <c r="T454" s="136"/>
      <c r="U454" s="136"/>
      <c r="V454" s="136"/>
      <c r="W454" s="136"/>
      <c r="X454" s="342"/>
      <c r="Y454" s="136"/>
      <c r="Z454" s="136"/>
      <c r="AA454" s="136"/>
      <c r="AB454" s="136"/>
      <c r="AC454" s="136"/>
      <c r="AD454" s="136"/>
      <c r="AE454" s="136"/>
      <c r="AF454" s="136"/>
      <c r="AG454" s="136"/>
      <c r="AH454" s="136"/>
      <c r="AI454" s="136"/>
      <c r="AJ454" s="136"/>
      <c r="AK454" s="136"/>
      <c r="AV454" s="289"/>
      <c r="AW454" s="289"/>
      <c r="AX454" s="224"/>
      <c r="BW454" s="224"/>
      <c r="BX454" s="224"/>
      <c r="BY454" s="224"/>
      <c r="CF454" s="224"/>
      <c r="CG454" s="224"/>
      <c r="CH454" s="6"/>
      <c r="DS454" s="224"/>
      <c r="DT454" s="224"/>
      <c r="DU454" s="224"/>
    </row>
    <row r="455" spans="4:125" s="66" customFormat="1" x14ac:dyDescent="0.2">
      <c r="D455" s="137"/>
      <c r="E455" s="136"/>
      <c r="L455" s="136"/>
      <c r="M455" s="136"/>
      <c r="N455" s="136"/>
      <c r="O455" s="136"/>
      <c r="Q455" s="136"/>
      <c r="R455" s="136"/>
      <c r="S455" s="136"/>
      <c r="T455" s="136"/>
      <c r="U455" s="136"/>
      <c r="V455" s="136"/>
      <c r="W455" s="136"/>
      <c r="X455" s="342"/>
      <c r="Y455" s="136"/>
      <c r="Z455" s="136"/>
      <c r="AA455" s="136"/>
      <c r="AB455" s="136"/>
      <c r="AC455" s="136"/>
      <c r="AD455" s="136"/>
      <c r="AE455" s="136"/>
      <c r="AF455" s="136"/>
      <c r="AG455" s="136"/>
      <c r="AH455" s="136"/>
      <c r="AI455" s="136"/>
      <c r="AJ455" s="136"/>
      <c r="AK455" s="136"/>
      <c r="AV455" s="289"/>
      <c r="AW455" s="289"/>
      <c r="AX455" s="224"/>
      <c r="BW455" s="224"/>
      <c r="BX455" s="224"/>
      <c r="BY455" s="224"/>
      <c r="CF455" s="224"/>
      <c r="CG455" s="224"/>
      <c r="CH455" s="6"/>
      <c r="DS455" s="224"/>
      <c r="DT455" s="224"/>
      <c r="DU455" s="224"/>
    </row>
    <row r="456" spans="4:125" s="66" customFormat="1" x14ac:dyDescent="0.2">
      <c r="D456" s="137"/>
      <c r="E456" s="136"/>
      <c r="L456" s="136"/>
      <c r="M456" s="136"/>
      <c r="N456" s="136"/>
      <c r="O456" s="136"/>
      <c r="Q456" s="136"/>
      <c r="R456" s="136"/>
      <c r="S456" s="136"/>
      <c r="T456" s="136"/>
      <c r="U456" s="136"/>
      <c r="V456" s="136"/>
      <c r="W456" s="136"/>
      <c r="X456" s="342"/>
      <c r="Y456" s="136"/>
      <c r="Z456" s="136"/>
      <c r="AA456" s="136"/>
      <c r="AB456" s="136"/>
      <c r="AC456" s="136"/>
      <c r="AD456" s="136"/>
      <c r="AE456" s="136"/>
      <c r="AF456" s="136"/>
      <c r="AG456" s="136"/>
      <c r="AH456" s="136"/>
      <c r="AI456" s="136"/>
      <c r="AJ456" s="136"/>
      <c r="AK456" s="136"/>
      <c r="AV456" s="289"/>
      <c r="AW456" s="289"/>
      <c r="AX456" s="224"/>
      <c r="BW456" s="224"/>
      <c r="BX456" s="224"/>
      <c r="BY456" s="224"/>
      <c r="CF456" s="224"/>
      <c r="CG456" s="224"/>
      <c r="CH456" s="6"/>
      <c r="DS456" s="224"/>
      <c r="DT456" s="224"/>
      <c r="DU456" s="224"/>
    </row>
    <row r="457" spans="4:125" s="66" customFormat="1" x14ac:dyDescent="0.2">
      <c r="D457" s="137"/>
      <c r="E457" s="136"/>
      <c r="L457" s="136"/>
      <c r="M457" s="136"/>
      <c r="N457" s="136"/>
      <c r="O457" s="136"/>
      <c r="Q457" s="136"/>
      <c r="R457" s="136"/>
      <c r="S457" s="136"/>
      <c r="T457" s="136"/>
      <c r="U457" s="136"/>
      <c r="V457" s="136"/>
      <c r="W457" s="136"/>
      <c r="X457" s="342"/>
      <c r="Y457" s="136"/>
      <c r="Z457" s="136"/>
      <c r="AA457" s="136"/>
      <c r="AB457" s="136"/>
      <c r="AC457" s="136"/>
      <c r="AD457" s="136"/>
      <c r="AE457" s="136"/>
      <c r="AF457" s="136"/>
      <c r="AG457" s="136"/>
      <c r="AH457" s="136"/>
      <c r="AI457" s="136"/>
      <c r="AJ457" s="136"/>
      <c r="AK457" s="136"/>
      <c r="AV457" s="289"/>
      <c r="AW457" s="289"/>
      <c r="AX457" s="224"/>
      <c r="BW457" s="224"/>
      <c r="BX457" s="224"/>
      <c r="BY457" s="224"/>
      <c r="CF457" s="224"/>
      <c r="CG457" s="224"/>
      <c r="CH457" s="6"/>
      <c r="DS457" s="224"/>
      <c r="DT457" s="224"/>
      <c r="DU457" s="224"/>
    </row>
    <row r="458" spans="4:125" s="66" customFormat="1" x14ac:dyDescent="0.2">
      <c r="D458" s="137"/>
      <c r="E458" s="136"/>
      <c r="L458" s="136"/>
      <c r="M458" s="136"/>
      <c r="N458" s="136"/>
      <c r="O458" s="136"/>
      <c r="Q458" s="136"/>
      <c r="R458" s="136"/>
      <c r="S458" s="136"/>
      <c r="T458" s="136"/>
      <c r="U458" s="136"/>
      <c r="V458" s="136"/>
      <c r="W458" s="136"/>
      <c r="X458" s="342"/>
      <c r="Y458" s="136"/>
      <c r="Z458" s="136"/>
      <c r="AA458" s="136"/>
      <c r="AB458" s="136"/>
      <c r="AC458" s="136"/>
      <c r="AD458" s="136"/>
      <c r="AE458" s="136"/>
      <c r="AF458" s="136"/>
      <c r="AG458" s="136"/>
      <c r="AH458" s="136"/>
      <c r="AI458" s="136"/>
      <c r="AJ458" s="136"/>
      <c r="AK458" s="136"/>
      <c r="AV458" s="289"/>
      <c r="AW458" s="289"/>
      <c r="AX458" s="224"/>
      <c r="BW458" s="224"/>
      <c r="BX458" s="224"/>
      <c r="BY458" s="224"/>
      <c r="CF458" s="224"/>
      <c r="CG458" s="224"/>
      <c r="CH458" s="6"/>
      <c r="DS458" s="224"/>
      <c r="DT458" s="224"/>
      <c r="DU458" s="224"/>
    </row>
    <row r="459" spans="4:125" s="66" customFormat="1" x14ac:dyDescent="0.2">
      <c r="D459" s="137"/>
      <c r="E459" s="136"/>
      <c r="L459" s="136"/>
      <c r="M459" s="136"/>
      <c r="N459" s="136"/>
      <c r="O459" s="136"/>
      <c r="Q459" s="136"/>
      <c r="R459" s="136"/>
      <c r="S459" s="136"/>
      <c r="T459" s="136"/>
      <c r="U459" s="136"/>
      <c r="V459" s="136"/>
      <c r="W459" s="136"/>
      <c r="X459" s="342"/>
      <c r="Y459" s="136"/>
      <c r="Z459" s="136"/>
      <c r="AA459" s="136"/>
      <c r="AB459" s="136"/>
      <c r="AC459" s="136"/>
      <c r="AD459" s="136"/>
      <c r="AE459" s="136"/>
      <c r="AF459" s="136"/>
      <c r="AG459" s="136"/>
      <c r="AH459" s="136"/>
      <c r="AI459" s="136"/>
      <c r="AJ459" s="136"/>
      <c r="AK459" s="136"/>
      <c r="AV459" s="289"/>
      <c r="AW459" s="289"/>
      <c r="AX459" s="224"/>
      <c r="BW459" s="224"/>
      <c r="BX459" s="224"/>
      <c r="BY459" s="224"/>
      <c r="CF459" s="224"/>
      <c r="CG459" s="224"/>
      <c r="CH459" s="6"/>
      <c r="DS459" s="224"/>
      <c r="DT459" s="224"/>
      <c r="DU459" s="224"/>
    </row>
    <row r="460" spans="4:125" s="66" customFormat="1" x14ac:dyDescent="0.2">
      <c r="D460" s="137"/>
      <c r="E460" s="136"/>
      <c r="L460" s="136"/>
      <c r="M460" s="136"/>
      <c r="N460" s="136"/>
      <c r="O460" s="136"/>
      <c r="Q460" s="136"/>
      <c r="R460" s="136"/>
      <c r="S460" s="136"/>
      <c r="T460" s="136"/>
      <c r="U460" s="136"/>
      <c r="V460" s="136"/>
      <c r="W460" s="136"/>
      <c r="X460" s="342"/>
      <c r="Y460" s="136"/>
      <c r="Z460" s="136"/>
      <c r="AA460" s="136"/>
      <c r="AB460" s="136"/>
      <c r="AC460" s="136"/>
      <c r="AD460" s="136"/>
      <c r="AE460" s="136"/>
      <c r="AF460" s="136"/>
      <c r="AG460" s="136"/>
      <c r="AH460" s="136"/>
      <c r="AI460" s="136"/>
      <c r="AJ460" s="136"/>
      <c r="AK460" s="136"/>
      <c r="AV460" s="289"/>
      <c r="AW460" s="289"/>
      <c r="AX460" s="224"/>
      <c r="BW460" s="224"/>
      <c r="BX460" s="224"/>
      <c r="BY460" s="224"/>
      <c r="CF460" s="224"/>
      <c r="CG460" s="224"/>
      <c r="CH460" s="6"/>
      <c r="DS460" s="224"/>
      <c r="DT460" s="224"/>
      <c r="DU460" s="224"/>
    </row>
    <row r="461" spans="4:125" s="66" customFormat="1" x14ac:dyDescent="0.2">
      <c r="D461" s="137"/>
      <c r="E461" s="136"/>
      <c r="L461" s="136"/>
      <c r="M461" s="136"/>
      <c r="N461" s="136"/>
      <c r="O461" s="136"/>
      <c r="Q461" s="136"/>
      <c r="R461" s="136"/>
      <c r="S461" s="136"/>
      <c r="T461" s="136"/>
      <c r="U461" s="136"/>
      <c r="V461" s="136"/>
      <c r="W461" s="136"/>
      <c r="X461" s="342"/>
      <c r="Y461" s="136"/>
      <c r="Z461" s="136"/>
      <c r="AA461" s="136"/>
      <c r="AB461" s="136"/>
      <c r="AC461" s="136"/>
      <c r="AD461" s="136"/>
      <c r="AE461" s="136"/>
      <c r="AF461" s="136"/>
      <c r="AG461" s="136"/>
      <c r="AH461" s="136"/>
      <c r="AI461" s="136"/>
      <c r="AJ461" s="136"/>
      <c r="AK461" s="136"/>
      <c r="AV461" s="289"/>
      <c r="AW461" s="289"/>
      <c r="AX461" s="224"/>
      <c r="BW461" s="224"/>
      <c r="BX461" s="224"/>
      <c r="BY461" s="224"/>
      <c r="CF461" s="224"/>
      <c r="CG461" s="224"/>
      <c r="CH461" s="6"/>
      <c r="DS461" s="224"/>
      <c r="DT461" s="224"/>
      <c r="DU461" s="224"/>
    </row>
    <row r="462" spans="4:125" s="66" customFormat="1" x14ac:dyDescent="0.2">
      <c r="D462" s="137"/>
      <c r="E462" s="136"/>
      <c r="L462" s="136"/>
      <c r="M462" s="136"/>
      <c r="N462" s="136"/>
      <c r="O462" s="136"/>
      <c r="Q462" s="136"/>
      <c r="R462" s="136"/>
      <c r="S462" s="136"/>
      <c r="T462" s="136"/>
      <c r="U462" s="136"/>
      <c r="V462" s="136"/>
      <c r="W462" s="136"/>
      <c r="X462" s="342"/>
      <c r="Y462" s="136"/>
      <c r="Z462" s="136"/>
      <c r="AA462" s="136"/>
      <c r="AB462" s="136"/>
      <c r="AC462" s="136"/>
      <c r="AD462" s="136"/>
      <c r="AE462" s="136"/>
      <c r="AF462" s="136"/>
      <c r="AG462" s="136"/>
      <c r="AH462" s="136"/>
      <c r="AI462" s="136"/>
      <c r="AJ462" s="136"/>
      <c r="AK462" s="136"/>
      <c r="AV462" s="289"/>
      <c r="AW462" s="289"/>
      <c r="AX462" s="224"/>
      <c r="BW462" s="224"/>
      <c r="BX462" s="224"/>
      <c r="BY462" s="224"/>
      <c r="CF462" s="224"/>
      <c r="CG462" s="224"/>
      <c r="CH462" s="6"/>
      <c r="DS462" s="224"/>
      <c r="DT462" s="224"/>
      <c r="DU462" s="224"/>
    </row>
    <row r="463" spans="4:125" s="66" customFormat="1" x14ac:dyDescent="0.2">
      <c r="D463" s="137"/>
      <c r="E463" s="136"/>
      <c r="L463" s="136"/>
      <c r="M463" s="136"/>
      <c r="N463" s="136"/>
      <c r="O463" s="136"/>
      <c r="Q463" s="136"/>
      <c r="R463" s="136"/>
      <c r="S463" s="136"/>
      <c r="T463" s="136"/>
      <c r="U463" s="136"/>
      <c r="V463" s="136"/>
      <c r="W463" s="136"/>
      <c r="X463" s="342"/>
      <c r="Y463" s="136"/>
      <c r="Z463" s="136"/>
      <c r="AA463" s="136"/>
      <c r="AB463" s="136"/>
      <c r="AC463" s="136"/>
      <c r="AD463" s="136"/>
      <c r="AE463" s="136"/>
      <c r="AF463" s="136"/>
      <c r="AG463" s="136"/>
      <c r="AH463" s="136"/>
      <c r="AI463" s="136"/>
      <c r="AJ463" s="136"/>
      <c r="AK463" s="136"/>
      <c r="AV463" s="289"/>
      <c r="AW463" s="289"/>
      <c r="AX463" s="224"/>
      <c r="BW463" s="224"/>
      <c r="BX463" s="224"/>
      <c r="BY463" s="224"/>
      <c r="CF463" s="224"/>
      <c r="CG463" s="224"/>
      <c r="CH463" s="6"/>
      <c r="DS463" s="224"/>
      <c r="DT463" s="224"/>
      <c r="DU463" s="224"/>
    </row>
    <row r="464" spans="4:125" s="66" customFormat="1" x14ac:dyDescent="0.2">
      <c r="D464" s="137"/>
      <c r="E464" s="136"/>
      <c r="L464" s="136"/>
      <c r="M464" s="136"/>
      <c r="N464" s="136"/>
      <c r="O464" s="136"/>
      <c r="Q464" s="136"/>
      <c r="R464" s="136"/>
      <c r="S464" s="136"/>
      <c r="T464" s="136"/>
      <c r="U464" s="136"/>
      <c r="V464" s="136"/>
      <c r="W464" s="136"/>
      <c r="X464" s="342"/>
      <c r="Y464" s="136"/>
      <c r="Z464" s="136"/>
      <c r="AA464" s="136"/>
      <c r="AB464" s="136"/>
      <c r="AC464" s="136"/>
      <c r="AD464" s="136"/>
      <c r="AE464" s="136"/>
      <c r="AF464" s="136"/>
      <c r="AG464" s="136"/>
      <c r="AH464" s="136"/>
      <c r="AI464" s="136"/>
      <c r="AJ464" s="136"/>
      <c r="AK464" s="136"/>
      <c r="AV464" s="289"/>
      <c r="AW464" s="289"/>
      <c r="AX464" s="224"/>
      <c r="BW464" s="224"/>
      <c r="BX464" s="224"/>
      <c r="BY464" s="224"/>
      <c r="CF464" s="224"/>
      <c r="CG464" s="224"/>
      <c r="CH464" s="6"/>
      <c r="DS464" s="224"/>
      <c r="DT464" s="224"/>
      <c r="DU464" s="224"/>
    </row>
    <row r="465" spans="4:125" s="66" customFormat="1" x14ac:dyDescent="0.2">
      <c r="D465" s="137"/>
      <c r="E465" s="136"/>
      <c r="L465" s="136"/>
      <c r="M465" s="136"/>
      <c r="N465" s="136"/>
      <c r="O465" s="136"/>
      <c r="Q465" s="136"/>
      <c r="R465" s="136"/>
      <c r="S465" s="136"/>
      <c r="T465" s="136"/>
      <c r="U465" s="136"/>
      <c r="V465" s="136"/>
      <c r="W465" s="136"/>
      <c r="X465" s="342"/>
      <c r="Y465" s="136"/>
      <c r="Z465" s="136"/>
      <c r="AA465" s="136"/>
      <c r="AB465" s="136"/>
      <c r="AC465" s="136"/>
      <c r="AD465" s="136"/>
      <c r="AE465" s="136"/>
      <c r="AF465" s="136"/>
      <c r="AG465" s="136"/>
      <c r="AH465" s="136"/>
      <c r="AI465" s="136"/>
      <c r="AJ465" s="136"/>
      <c r="AK465" s="136"/>
      <c r="AV465" s="289"/>
      <c r="AW465" s="289"/>
      <c r="AX465" s="224"/>
      <c r="BW465" s="224"/>
      <c r="BX465" s="224"/>
      <c r="BY465" s="224"/>
      <c r="CF465" s="224"/>
      <c r="CG465" s="224"/>
      <c r="CH465" s="6"/>
      <c r="DS465" s="224"/>
      <c r="DT465" s="224"/>
      <c r="DU465" s="224"/>
    </row>
    <row r="466" spans="4:125" s="66" customFormat="1" x14ac:dyDescent="0.2">
      <c r="D466" s="137"/>
      <c r="E466" s="136"/>
      <c r="L466" s="136"/>
      <c r="M466" s="136"/>
      <c r="N466" s="136"/>
      <c r="O466" s="136"/>
      <c r="Q466" s="136"/>
      <c r="R466" s="136"/>
      <c r="S466" s="136"/>
      <c r="T466" s="136"/>
      <c r="U466" s="136"/>
      <c r="V466" s="136"/>
      <c r="W466" s="136"/>
      <c r="X466" s="342"/>
      <c r="Y466" s="136"/>
      <c r="Z466" s="136"/>
      <c r="AA466" s="136"/>
      <c r="AB466" s="136"/>
      <c r="AC466" s="136"/>
      <c r="AD466" s="136"/>
      <c r="AE466" s="136"/>
      <c r="AF466" s="136"/>
      <c r="AG466" s="136"/>
      <c r="AH466" s="136"/>
      <c r="AI466" s="136"/>
      <c r="AJ466" s="136"/>
      <c r="AK466" s="136"/>
      <c r="AV466" s="289"/>
      <c r="AW466" s="289"/>
      <c r="AX466" s="224"/>
      <c r="BW466" s="224"/>
      <c r="BX466" s="224"/>
      <c r="BY466" s="224"/>
      <c r="CF466" s="224"/>
      <c r="CG466" s="224"/>
      <c r="CH466" s="6"/>
      <c r="DS466" s="224"/>
      <c r="DT466" s="224"/>
      <c r="DU466" s="224"/>
    </row>
    <row r="467" spans="4:125" s="66" customFormat="1" x14ac:dyDescent="0.2">
      <c r="D467" s="137"/>
      <c r="E467" s="136"/>
      <c r="L467" s="136"/>
      <c r="M467" s="136"/>
      <c r="N467" s="136"/>
      <c r="O467" s="136"/>
      <c r="Q467" s="136"/>
      <c r="R467" s="136"/>
      <c r="S467" s="136"/>
      <c r="T467" s="136"/>
      <c r="U467" s="136"/>
      <c r="V467" s="136"/>
      <c r="W467" s="136"/>
      <c r="X467" s="342"/>
      <c r="Y467" s="136"/>
      <c r="Z467" s="136"/>
      <c r="AA467" s="136"/>
      <c r="AB467" s="136"/>
      <c r="AC467" s="136"/>
      <c r="AD467" s="136"/>
      <c r="AE467" s="136"/>
      <c r="AF467" s="136"/>
      <c r="AG467" s="136"/>
      <c r="AH467" s="136"/>
      <c r="AI467" s="136"/>
      <c r="AJ467" s="136"/>
      <c r="AK467" s="136"/>
      <c r="AV467" s="289"/>
      <c r="AW467" s="289"/>
      <c r="AX467" s="224"/>
      <c r="BW467" s="224"/>
      <c r="BX467" s="224"/>
      <c r="BY467" s="224"/>
      <c r="CF467" s="224"/>
      <c r="CG467" s="224"/>
      <c r="CH467" s="6"/>
      <c r="DS467" s="224"/>
      <c r="DT467" s="224"/>
      <c r="DU467" s="224"/>
    </row>
    <row r="468" spans="4:125" s="66" customFormat="1" x14ac:dyDescent="0.2">
      <c r="D468" s="137"/>
      <c r="E468" s="136"/>
      <c r="L468" s="136"/>
      <c r="M468" s="136"/>
      <c r="N468" s="136"/>
      <c r="O468" s="136"/>
      <c r="Q468" s="136"/>
      <c r="R468" s="136"/>
      <c r="S468" s="136"/>
      <c r="T468" s="136"/>
      <c r="U468" s="136"/>
      <c r="V468" s="136"/>
      <c r="W468" s="136"/>
      <c r="X468" s="342"/>
      <c r="Y468" s="136"/>
      <c r="Z468" s="136"/>
      <c r="AA468" s="136"/>
      <c r="AB468" s="136"/>
      <c r="AC468" s="136"/>
      <c r="AD468" s="136"/>
      <c r="AE468" s="136"/>
      <c r="AF468" s="136"/>
      <c r="AG468" s="136"/>
      <c r="AH468" s="136"/>
      <c r="AI468" s="136"/>
      <c r="AJ468" s="136"/>
      <c r="AK468" s="136"/>
      <c r="AV468" s="289"/>
      <c r="AW468" s="289"/>
      <c r="AX468" s="224"/>
      <c r="BW468" s="224"/>
      <c r="BX468" s="224"/>
      <c r="BY468" s="224"/>
      <c r="CF468" s="224"/>
      <c r="CG468" s="224"/>
      <c r="CH468" s="6"/>
      <c r="DS468" s="224"/>
      <c r="DT468" s="224"/>
      <c r="DU468" s="224"/>
    </row>
    <row r="469" spans="4:125" s="66" customFormat="1" x14ac:dyDescent="0.2">
      <c r="D469" s="90"/>
      <c r="X469" s="338"/>
      <c r="AV469" s="289"/>
      <c r="AW469" s="289"/>
      <c r="AX469" s="224"/>
      <c r="BW469" s="224"/>
      <c r="BX469" s="224"/>
      <c r="BY469" s="224"/>
      <c r="CF469" s="224"/>
      <c r="CG469" s="224"/>
      <c r="CH469" s="6"/>
      <c r="DS469" s="224"/>
      <c r="DT469" s="224"/>
      <c r="DU469" s="224"/>
    </row>
    <row r="470" spans="4:125" s="66" customFormat="1" x14ac:dyDescent="0.2">
      <c r="D470" s="90"/>
      <c r="X470" s="338"/>
      <c r="AV470" s="289"/>
      <c r="AW470" s="289"/>
      <c r="AX470" s="224"/>
      <c r="BW470" s="224"/>
      <c r="BX470" s="224"/>
      <c r="BY470" s="224"/>
      <c r="CF470" s="224"/>
      <c r="CG470" s="224"/>
      <c r="CH470" s="6"/>
      <c r="DS470" s="224"/>
      <c r="DT470" s="224"/>
      <c r="DU470" s="224"/>
    </row>
    <row r="471" spans="4:125" s="66" customFormat="1" x14ac:dyDescent="0.2">
      <c r="D471" s="90"/>
      <c r="X471" s="338"/>
      <c r="AV471" s="289"/>
      <c r="AW471" s="289"/>
      <c r="AX471" s="224"/>
      <c r="BW471" s="224"/>
      <c r="BX471" s="224"/>
      <c r="BY471" s="224"/>
      <c r="CF471" s="224"/>
      <c r="CG471" s="224"/>
      <c r="CH471" s="6"/>
      <c r="DS471" s="224"/>
      <c r="DT471" s="224"/>
      <c r="DU471" s="224"/>
    </row>
    <row r="472" spans="4:125" s="66" customFormat="1" x14ac:dyDescent="0.2">
      <c r="D472" s="90"/>
      <c r="X472" s="338"/>
      <c r="AV472" s="289"/>
      <c r="AW472" s="289"/>
      <c r="AX472" s="224"/>
      <c r="BW472" s="224"/>
      <c r="BX472" s="224"/>
      <c r="BY472" s="224"/>
      <c r="CF472" s="224"/>
      <c r="CG472" s="224"/>
      <c r="CH472" s="6"/>
      <c r="DS472" s="224"/>
      <c r="DT472" s="224"/>
      <c r="DU472" s="224"/>
    </row>
    <row r="473" spans="4:125" s="66" customFormat="1" x14ac:dyDescent="0.2">
      <c r="D473" s="90"/>
      <c r="X473" s="338"/>
      <c r="AV473" s="289"/>
      <c r="AW473" s="289"/>
      <c r="AX473" s="224"/>
      <c r="BW473" s="224"/>
      <c r="BX473" s="224"/>
      <c r="BY473" s="224"/>
      <c r="CF473" s="224"/>
      <c r="CG473" s="224"/>
      <c r="CH473" s="6"/>
      <c r="DS473" s="224"/>
      <c r="DT473" s="224"/>
      <c r="DU473" s="224"/>
    </row>
    <row r="474" spans="4:125" s="66" customFormat="1" x14ac:dyDescent="0.2">
      <c r="D474" s="90"/>
      <c r="X474" s="338"/>
      <c r="AV474" s="289"/>
      <c r="AW474" s="289"/>
      <c r="AX474" s="224"/>
      <c r="BW474" s="224"/>
      <c r="BX474" s="224"/>
      <c r="BY474" s="224"/>
      <c r="CF474" s="224"/>
      <c r="CG474" s="224"/>
      <c r="CH474" s="6"/>
      <c r="DS474" s="224"/>
      <c r="DT474" s="224"/>
      <c r="DU474" s="224"/>
    </row>
    <row r="475" spans="4:125" s="66" customFormat="1" x14ac:dyDescent="0.2">
      <c r="D475" s="90"/>
      <c r="X475" s="338"/>
      <c r="AV475" s="289"/>
      <c r="AW475" s="289"/>
      <c r="AX475" s="224"/>
      <c r="BW475" s="224"/>
      <c r="BX475" s="224"/>
      <c r="BY475" s="224"/>
      <c r="CF475" s="224"/>
      <c r="CG475" s="224"/>
      <c r="CH475" s="6"/>
      <c r="DS475" s="224"/>
      <c r="DT475" s="224"/>
      <c r="DU475" s="224"/>
    </row>
    <row r="476" spans="4:125" s="66" customFormat="1" x14ac:dyDescent="0.2">
      <c r="D476" s="90"/>
      <c r="X476" s="338"/>
      <c r="AV476" s="289"/>
      <c r="AW476" s="289"/>
      <c r="AX476" s="224"/>
      <c r="BW476" s="224"/>
      <c r="BX476" s="224"/>
      <c r="BY476" s="224"/>
      <c r="CF476" s="224"/>
      <c r="CG476" s="224"/>
      <c r="CH476" s="6"/>
      <c r="DS476" s="224"/>
      <c r="DT476" s="224"/>
      <c r="DU476" s="224"/>
    </row>
    <row r="477" spans="4:125" s="66" customFormat="1" x14ac:dyDescent="0.2">
      <c r="D477" s="90"/>
      <c r="X477" s="338"/>
      <c r="AV477" s="289"/>
      <c r="AW477" s="289"/>
      <c r="AX477" s="224"/>
      <c r="BW477" s="224"/>
      <c r="BX477" s="224"/>
      <c r="BY477" s="224"/>
      <c r="CF477" s="224"/>
      <c r="CG477" s="224"/>
      <c r="CH477" s="6"/>
      <c r="DS477" s="224"/>
      <c r="DT477" s="224"/>
      <c r="DU477" s="224"/>
    </row>
    <row r="478" spans="4:125" s="66" customFormat="1" x14ac:dyDescent="0.2">
      <c r="D478" s="90"/>
      <c r="X478" s="338"/>
      <c r="AV478" s="289"/>
      <c r="AW478" s="289"/>
      <c r="AX478" s="224"/>
      <c r="BW478" s="224"/>
      <c r="BX478" s="224"/>
      <c r="BY478" s="224"/>
      <c r="CF478" s="224"/>
      <c r="CG478" s="224"/>
      <c r="CH478" s="6"/>
      <c r="DS478" s="224"/>
      <c r="DT478" s="224"/>
      <c r="DU478" s="224"/>
    </row>
    <row r="479" spans="4:125" s="66" customFormat="1" x14ac:dyDescent="0.2">
      <c r="D479" s="90"/>
      <c r="X479" s="338"/>
      <c r="AV479" s="289"/>
      <c r="AW479" s="289"/>
      <c r="AX479" s="224"/>
      <c r="BW479" s="224"/>
      <c r="BX479" s="224"/>
      <c r="BY479" s="224"/>
      <c r="CF479" s="224"/>
      <c r="CG479" s="224"/>
      <c r="CH479" s="6"/>
      <c r="DS479" s="224"/>
      <c r="DT479" s="224"/>
      <c r="DU479" s="224"/>
    </row>
    <row r="480" spans="4:125" s="66" customFormat="1" x14ac:dyDescent="0.2">
      <c r="D480" s="90"/>
      <c r="X480" s="338"/>
      <c r="AV480" s="289"/>
      <c r="AW480" s="289"/>
      <c r="AX480" s="224"/>
      <c r="BW480" s="224"/>
      <c r="BX480" s="224"/>
      <c r="BY480" s="224"/>
      <c r="CF480" s="224"/>
      <c r="CG480" s="224"/>
      <c r="CH480" s="6"/>
      <c r="DS480" s="224"/>
      <c r="DT480" s="224"/>
      <c r="DU480" s="224"/>
    </row>
    <row r="481" spans="4:125" s="66" customFormat="1" x14ac:dyDescent="0.2">
      <c r="D481" s="90"/>
      <c r="X481" s="338"/>
      <c r="AV481" s="289"/>
      <c r="AW481" s="289"/>
      <c r="AX481" s="224"/>
      <c r="BW481" s="224"/>
      <c r="BX481" s="224"/>
      <c r="BY481" s="224"/>
      <c r="CF481" s="224"/>
      <c r="CG481" s="224"/>
      <c r="CH481" s="6"/>
      <c r="DS481" s="224"/>
      <c r="DT481" s="224"/>
      <c r="DU481" s="224"/>
    </row>
    <row r="482" spans="4:125" s="66" customFormat="1" x14ac:dyDescent="0.2">
      <c r="D482" s="90"/>
      <c r="X482" s="338"/>
      <c r="AV482" s="289"/>
      <c r="AW482" s="289"/>
      <c r="AX482" s="224"/>
      <c r="BW482" s="224"/>
      <c r="BX482" s="224"/>
      <c r="BY482" s="224"/>
      <c r="CF482" s="224"/>
      <c r="CG482" s="224"/>
      <c r="CH482" s="6"/>
      <c r="DS482" s="224"/>
      <c r="DT482" s="224"/>
      <c r="DU482" s="224"/>
    </row>
    <row r="483" spans="4:125" s="66" customFormat="1" x14ac:dyDescent="0.2">
      <c r="D483" s="90"/>
      <c r="X483" s="338"/>
      <c r="AV483" s="289"/>
      <c r="AW483" s="289"/>
      <c r="AX483" s="224"/>
      <c r="BW483" s="224"/>
      <c r="BX483" s="224"/>
      <c r="BY483" s="224"/>
      <c r="CF483" s="224"/>
      <c r="CG483" s="224"/>
      <c r="CH483" s="6"/>
      <c r="DS483" s="224"/>
      <c r="DT483" s="224"/>
      <c r="DU483" s="224"/>
    </row>
    <row r="484" spans="4:125" s="66" customFormat="1" x14ac:dyDescent="0.2">
      <c r="D484" s="90"/>
      <c r="X484" s="338"/>
      <c r="AV484" s="289"/>
      <c r="AW484" s="289"/>
      <c r="AX484" s="224"/>
      <c r="BW484" s="224"/>
      <c r="BX484" s="224"/>
      <c r="BY484" s="224"/>
      <c r="CF484" s="224"/>
      <c r="CG484" s="224"/>
      <c r="CH484" s="6"/>
      <c r="DS484" s="224"/>
      <c r="DT484" s="224"/>
      <c r="DU484" s="224"/>
    </row>
    <row r="485" spans="4:125" s="66" customFormat="1" x14ac:dyDescent="0.2">
      <c r="D485" s="90"/>
      <c r="X485" s="338"/>
      <c r="AV485" s="289"/>
      <c r="AW485" s="289"/>
      <c r="AX485" s="224"/>
      <c r="BW485" s="224"/>
      <c r="BX485" s="224"/>
      <c r="BY485" s="224"/>
      <c r="CF485" s="224"/>
      <c r="CG485" s="224"/>
      <c r="CH485" s="6"/>
      <c r="DS485" s="224"/>
      <c r="DT485" s="224"/>
      <c r="DU485" s="224"/>
    </row>
    <row r="486" spans="4:125" s="66" customFormat="1" x14ac:dyDescent="0.2">
      <c r="D486" s="90"/>
      <c r="X486" s="338"/>
      <c r="AV486" s="289"/>
      <c r="AW486" s="289"/>
      <c r="AX486" s="224"/>
      <c r="BW486" s="224"/>
      <c r="BX486" s="224"/>
      <c r="BY486" s="224"/>
      <c r="CF486" s="224"/>
      <c r="CG486" s="224"/>
      <c r="CH486" s="6"/>
      <c r="DS486" s="224"/>
      <c r="DT486" s="224"/>
      <c r="DU486" s="224"/>
    </row>
    <row r="487" spans="4:125" s="66" customFormat="1" x14ac:dyDescent="0.2">
      <c r="D487" s="90"/>
      <c r="X487" s="338"/>
      <c r="AV487" s="289"/>
      <c r="AW487" s="289"/>
      <c r="AX487" s="224"/>
      <c r="BW487" s="224"/>
      <c r="BX487" s="224"/>
      <c r="BY487" s="224"/>
      <c r="CF487" s="224"/>
      <c r="CG487" s="224"/>
      <c r="CH487" s="6"/>
      <c r="DS487" s="224"/>
      <c r="DT487" s="224"/>
      <c r="DU487" s="224"/>
    </row>
    <row r="488" spans="4:125" s="66" customFormat="1" x14ac:dyDescent="0.2">
      <c r="D488" s="90"/>
      <c r="X488" s="338"/>
      <c r="AV488" s="289"/>
      <c r="AW488" s="289"/>
      <c r="AX488" s="224"/>
      <c r="BW488" s="224"/>
      <c r="BX488" s="224"/>
      <c r="BY488" s="224"/>
      <c r="CF488" s="224"/>
      <c r="CG488" s="224"/>
      <c r="CH488" s="6"/>
      <c r="DS488" s="224"/>
      <c r="DT488" s="224"/>
      <c r="DU488" s="224"/>
    </row>
    <row r="489" spans="4:125" s="66" customFormat="1" x14ac:dyDescent="0.2">
      <c r="D489" s="90"/>
      <c r="X489" s="338"/>
      <c r="AV489" s="289"/>
      <c r="AW489" s="289"/>
      <c r="AX489" s="224"/>
      <c r="BW489" s="224"/>
      <c r="BX489" s="224"/>
      <c r="BY489" s="224"/>
      <c r="CF489" s="224"/>
      <c r="CG489" s="224"/>
      <c r="CH489" s="6"/>
      <c r="DS489" s="224"/>
      <c r="DT489" s="224"/>
      <c r="DU489" s="224"/>
    </row>
    <row r="490" spans="4:125" s="66" customFormat="1" x14ac:dyDescent="0.2">
      <c r="D490" s="90"/>
      <c r="X490" s="338"/>
      <c r="AV490" s="289"/>
      <c r="AW490" s="289"/>
      <c r="AX490" s="224"/>
      <c r="BW490" s="224"/>
      <c r="BX490" s="224"/>
      <c r="BY490" s="224"/>
      <c r="CF490" s="224"/>
      <c r="CG490" s="224"/>
      <c r="CH490" s="6"/>
      <c r="DS490" s="224"/>
      <c r="DT490" s="224"/>
      <c r="DU490" s="224"/>
    </row>
    <row r="491" spans="4:125" s="66" customFormat="1" x14ac:dyDescent="0.2">
      <c r="D491" s="90"/>
      <c r="X491" s="338"/>
      <c r="AV491" s="289"/>
      <c r="AW491" s="289"/>
      <c r="AX491" s="224"/>
      <c r="BW491" s="224"/>
      <c r="BX491" s="224"/>
      <c r="BY491" s="224"/>
      <c r="CF491" s="224"/>
      <c r="CG491" s="224"/>
      <c r="CH491" s="6"/>
      <c r="DS491" s="224"/>
      <c r="DT491" s="224"/>
      <c r="DU491" s="224"/>
    </row>
    <row r="492" spans="4:125" s="66" customFormat="1" x14ac:dyDescent="0.2">
      <c r="D492" s="90"/>
      <c r="X492" s="338"/>
      <c r="AV492" s="289"/>
      <c r="AW492" s="289"/>
      <c r="AX492" s="224"/>
      <c r="BW492" s="224"/>
      <c r="BX492" s="224"/>
      <c r="BY492" s="224"/>
      <c r="CF492" s="224"/>
      <c r="CG492" s="224"/>
      <c r="CH492" s="6"/>
      <c r="DS492" s="224"/>
      <c r="DT492" s="224"/>
      <c r="DU492" s="224"/>
    </row>
    <row r="493" spans="4:125" s="66" customFormat="1" x14ac:dyDescent="0.2">
      <c r="D493" s="90"/>
      <c r="X493" s="338"/>
      <c r="AV493" s="289"/>
      <c r="AW493" s="289"/>
      <c r="AX493" s="224"/>
      <c r="BW493" s="224"/>
      <c r="BX493" s="224"/>
      <c r="BY493" s="224"/>
      <c r="CF493" s="224"/>
      <c r="CG493" s="224"/>
      <c r="CH493" s="6"/>
      <c r="DS493" s="224"/>
      <c r="DT493" s="224"/>
      <c r="DU493" s="224"/>
    </row>
    <row r="494" spans="4:125" s="66" customFormat="1" x14ac:dyDescent="0.2">
      <c r="D494" s="90"/>
      <c r="X494" s="338"/>
      <c r="AV494" s="289"/>
      <c r="AW494" s="289"/>
      <c r="AX494" s="224"/>
      <c r="BW494" s="224"/>
      <c r="BX494" s="224"/>
      <c r="BY494" s="224"/>
      <c r="CF494" s="224"/>
      <c r="CG494" s="224"/>
      <c r="CH494" s="6"/>
      <c r="DS494" s="224"/>
      <c r="DT494" s="224"/>
      <c r="DU494" s="224"/>
    </row>
    <row r="495" spans="4:125" s="66" customFormat="1" x14ac:dyDescent="0.2">
      <c r="D495" s="90"/>
      <c r="X495" s="338"/>
      <c r="AV495" s="289"/>
      <c r="AW495" s="289"/>
      <c r="AX495" s="224"/>
      <c r="BW495" s="224"/>
      <c r="BX495" s="224"/>
      <c r="BY495" s="224"/>
      <c r="CF495" s="224"/>
      <c r="CG495" s="224"/>
      <c r="CH495" s="6"/>
      <c r="DS495" s="224"/>
      <c r="DT495" s="224"/>
      <c r="DU495" s="224"/>
    </row>
    <row r="496" spans="4:125" s="66" customFormat="1" x14ac:dyDescent="0.2">
      <c r="D496" s="90"/>
      <c r="X496" s="338"/>
      <c r="AV496" s="289"/>
      <c r="AW496" s="289"/>
      <c r="AX496" s="224"/>
      <c r="BW496" s="224"/>
      <c r="BX496" s="224"/>
      <c r="BY496" s="224"/>
      <c r="CF496" s="224"/>
      <c r="CG496" s="224"/>
      <c r="CH496" s="6"/>
      <c r="DS496" s="224"/>
      <c r="DT496" s="224"/>
      <c r="DU496" s="224"/>
    </row>
    <row r="497" spans="4:125" s="66" customFormat="1" x14ac:dyDescent="0.2">
      <c r="D497" s="90"/>
      <c r="X497" s="338"/>
      <c r="AV497" s="289"/>
      <c r="AW497" s="289"/>
      <c r="AX497" s="224"/>
      <c r="BW497" s="224"/>
      <c r="BX497" s="224"/>
      <c r="BY497" s="224"/>
      <c r="CF497" s="224"/>
      <c r="CG497" s="224"/>
      <c r="CH497" s="6"/>
      <c r="DS497" s="224"/>
      <c r="DT497" s="224"/>
      <c r="DU497" s="224"/>
    </row>
    <row r="498" spans="4:125" s="66" customFormat="1" x14ac:dyDescent="0.2">
      <c r="D498" s="90"/>
      <c r="X498" s="338"/>
      <c r="AV498" s="289"/>
      <c r="AW498" s="289"/>
      <c r="AX498" s="224"/>
      <c r="BW498" s="224"/>
      <c r="BX498" s="224"/>
      <c r="BY498" s="224"/>
      <c r="CF498" s="224"/>
      <c r="CG498" s="224"/>
      <c r="CH498" s="6"/>
      <c r="DS498" s="224"/>
      <c r="DT498" s="224"/>
      <c r="DU498" s="224"/>
    </row>
    <row r="499" spans="4:125" s="66" customFormat="1" x14ac:dyDescent="0.2">
      <c r="D499" s="90"/>
      <c r="X499" s="338"/>
      <c r="AV499" s="289"/>
      <c r="AW499" s="289"/>
      <c r="AX499" s="224"/>
      <c r="BW499" s="224"/>
      <c r="BX499" s="224"/>
      <c r="BY499" s="224"/>
      <c r="CF499" s="224"/>
      <c r="CG499" s="224"/>
      <c r="CH499" s="6"/>
      <c r="DS499" s="224"/>
      <c r="DT499" s="224"/>
      <c r="DU499" s="224"/>
    </row>
    <row r="500" spans="4:125" s="66" customFormat="1" x14ac:dyDescent="0.2">
      <c r="D500" s="90"/>
      <c r="X500" s="338"/>
      <c r="AV500" s="289"/>
      <c r="AW500" s="289"/>
      <c r="AX500" s="224"/>
      <c r="BW500" s="224"/>
      <c r="BX500" s="224"/>
      <c r="BY500" s="224"/>
      <c r="CF500" s="224"/>
      <c r="CG500" s="224"/>
      <c r="CH500" s="6"/>
      <c r="DS500" s="224"/>
      <c r="DT500" s="224"/>
      <c r="DU500" s="224"/>
    </row>
    <row r="501" spans="4:125" s="66" customFormat="1" x14ac:dyDescent="0.2">
      <c r="D501" s="90"/>
      <c r="X501" s="338"/>
      <c r="AV501" s="289"/>
      <c r="AW501" s="289"/>
      <c r="AX501" s="224"/>
      <c r="BW501" s="224"/>
      <c r="BX501" s="224"/>
      <c r="BY501" s="224"/>
      <c r="CF501" s="224"/>
      <c r="CG501" s="224"/>
      <c r="CH501" s="6"/>
      <c r="DS501" s="224"/>
      <c r="DT501" s="224"/>
      <c r="DU501" s="224"/>
    </row>
    <row r="502" spans="4:125" s="66" customFormat="1" x14ac:dyDescent="0.2">
      <c r="D502" s="90"/>
      <c r="X502" s="338"/>
      <c r="AV502" s="289"/>
      <c r="AW502" s="289"/>
      <c r="AX502" s="224"/>
      <c r="BW502" s="224"/>
      <c r="BX502" s="224"/>
      <c r="BY502" s="224"/>
      <c r="CF502" s="224"/>
      <c r="CG502" s="224"/>
      <c r="CH502" s="6"/>
      <c r="DS502" s="224"/>
      <c r="DT502" s="224"/>
      <c r="DU502" s="224"/>
    </row>
    <row r="503" spans="4:125" s="66" customFormat="1" x14ac:dyDescent="0.2">
      <c r="D503" s="90"/>
      <c r="X503" s="338"/>
      <c r="AV503" s="289"/>
      <c r="AW503" s="289"/>
      <c r="AX503" s="224"/>
      <c r="BW503" s="224"/>
      <c r="BX503" s="224"/>
      <c r="BY503" s="224"/>
      <c r="CF503" s="224"/>
      <c r="CG503" s="224"/>
      <c r="CH503" s="6"/>
      <c r="DS503" s="224"/>
      <c r="DT503" s="224"/>
      <c r="DU503" s="224"/>
    </row>
    <row r="504" spans="4:125" s="66" customFormat="1" x14ac:dyDescent="0.2">
      <c r="D504" s="90"/>
      <c r="X504" s="338"/>
      <c r="AV504" s="289"/>
      <c r="AW504" s="289"/>
      <c r="AX504" s="224"/>
      <c r="BW504" s="224"/>
      <c r="BX504" s="224"/>
      <c r="BY504" s="224"/>
      <c r="CF504" s="224"/>
      <c r="CG504" s="224"/>
      <c r="CH504" s="6"/>
      <c r="DS504" s="224"/>
      <c r="DT504" s="224"/>
      <c r="DU504" s="224"/>
    </row>
    <row r="505" spans="4:125" s="66" customFormat="1" x14ac:dyDescent="0.2">
      <c r="D505" s="90"/>
      <c r="X505" s="338"/>
      <c r="AV505" s="289"/>
      <c r="AW505" s="289"/>
      <c r="AX505" s="224"/>
      <c r="BW505" s="224"/>
      <c r="BX505" s="224"/>
      <c r="BY505" s="224"/>
      <c r="CF505" s="224"/>
      <c r="CG505" s="224"/>
      <c r="CH505" s="6"/>
      <c r="DS505" s="224"/>
      <c r="DT505" s="224"/>
      <c r="DU505" s="224"/>
    </row>
    <row r="506" spans="4:125" s="66" customFormat="1" x14ac:dyDescent="0.2">
      <c r="D506" s="90"/>
      <c r="X506" s="338"/>
      <c r="AV506" s="289"/>
      <c r="AW506" s="289"/>
      <c r="AX506" s="224"/>
      <c r="BW506" s="224"/>
      <c r="BX506" s="224"/>
      <c r="BY506" s="224"/>
      <c r="CF506" s="224"/>
      <c r="CG506" s="224"/>
      <c r="CH506" s="6"/>
      <c r="DS506" s="224"/>
      <c r="DT506" s="224"/>
      <c r="DU506" s="224"/>
    </row>
    <row r="507" spans="4:125" s="66" customFormat="1" x14ac:dyDescent="0.2">
      <c r="D507" s="90"/>
      <c r="X507" s="338"/>
      <c r="AV507" s="289"/>
      <c r="AW507" s="289"/>
      <c r="AX507" s="224"/>
      <c r="BW507" s="224"/>
      <c r="BX507" s="224"/>
      <c r="BY507" s="224"/>
      <c r="CF507" s="224"/>
      <c r="CG507" s="224"/>
      <c r="CH507" s="6"/>
      <c r="DS507" s="224"/>
      <c r="DT507" s="224"/>
      <c r="DU507" s="224"/>
    </row>
    <row r="508" spans="4:125" s="66" customFormat="1" x14ac:dyDescent="0.2">
      <c r="D508" s="90"/>
      <c r="X508" s="338"/>
      <c r="AV508" s="289"/>
      <c r="AW508" s="289"/>
      <c r="AX508" s="224"/>
      <c r="BW508" s="224"/>
      <c r="BX508" s="224"/>
      <c r="BY508" s="224"/>
      <c r="CF508" s="224"/>
      <c r="CG508" s="224"/>
      <c r="CH508" s="6"/>
      <c r="DS508" s="224"/>
      <c r="DT508" s="224"/>
      <c r="DU508" s="224"/>
    </row>
    <row r="509" spans="4:125" s="66" customFormat="1" x14ac:dyDescent="0.2">
      <c r="D509" s="90"/>
      <c r="X509" s="338"/>
      <c r="AV509" s="289"/>
      <c r="AW509" s="289"/>
      <c r="AX509" s="224"/>
      <c r="BW509" s="224"/>
      <c r="BX509" s="224"/>
      <c r="BY509" s="224"/>
      <c r="CF509" s="224"/>
      <c r="CG509" s="224"/>
      <c r="CH509" s="6"/>
      <c r="DS509" s="224"/>
      <c r="DT509" s="224"/>
      <c r="DU509" s="224"/>
    </row>
    <row r="510" spans="4:125" s="66" customFormat="1" x14ac:dyDescent="0.2">
      <c r="D510" s="90"/>
      <c r="X510" s="338"/>
      <c r="AV510" s="289"/>
      <c r="AW510" s="289"/>
      <c r="AX510" s="224"/>
      <c r="BW510" s="224"/>
      <c r="BX510" s="224"/>
      <c r="BY510" s="224"/>
      <c r="CF510" s="224"/>
      <c r="CG510" s="224"/>
      <c r="CH510" s="6"/>
      <c r="DS510" s="224"/>
      <c r="DT510" s="224"/>
      <c r="DU510" s="224"/>
    </row>
    <row r="511" spans="4:125" s="66" customFormat="1" x14ac:dyDescent="0.2">
      <c r="D511" s="90"/>
      <c r="X511" s="338"/>
      <c r="AV511" s="289"/>
      <c r="AW511" s="289"/>
      <c r="AX511" s="224"/>
      <c r="BW511" s="224"/>
      <c r="BX511" s="224"/>
      <c r="BY511" s="224"/>
      <c r="CF511" s="224"/>
      <c r="CG511" s="224"/>
      <c r="CH511" s="6"/>
      <c r="DS511" s="224"/>
      <c r="DT511" s="224"/>
      <c r="DU511" s="224"/>
    </row>
    <row r="512" spans="4:125" s="66" customFormat="1" x14ac:dyDescent="0.2">
      <c r="D512" s="90"/>
      <c r="X512" s="338"/>
      <c r="AV512" s="289"/>
      <c r="AW512" s="289"/>
      <c r="AX512" s="224"/>
      <c r="BW512" s="224"/>
      <c r="BX512" s="224"/>
      <c r="BY512" s="224"/>
      <c r="CF512" s="224"/>
      <c r="CG512" s="224"/>
      <c r="CH512" s="6"/>
      <c r="DS512" s="224"/>
      <c r="DT512" s="224"/>
      <c r="DU512" s="224"/>
    </row>
    <row r="513" spans="4:125" s="66" customFormat="1" x14ac:dyDescent="0.2">
      <c r="D513" s="90"/>
      <c r="X513" s="338"/>
      <c r="AV513" s="289"/>
      <c r="AW513" s="289"/>
      <c r="AX513" s="224"/>
      <c r="BW513" s="224"/>
      <c r="BX513" s="224"/>
      <c r="BY513" s="224"/>
      <c r="CF513" s="224"/>
      <c r="CG513" s="224"/>
      <c r="CH513" s="6"/>
      <c r="DS513" s="224"/>
      <c r="DT513" s="224"/>
      <c r="DU513" s="224"/>
    </row>
    <row r="514" spans="4:125" s="66" customFormat="1" x14ac:dyDescent="0.2">
      <c r="D514" s="90"/>
      <c r="X514" s="338"/>
      <c r="AV514" s="289"/>
      <c r="AW514" s="289"/>
      <c r="AX514" s="224"/>
      <c r="BW514" s="224"/>
      <c r="BX514" s="224"/>
      <c r="BY514" s="224"/>
      <c r="CF514" s="224"/>
      <c r="CG514" s="224"/>
      <c r="CH514" s="6"/>
      <c r="DS514" s="224"/>
      <c r="DT514" s="224"/>
      <c r="DU514" s="224"/>
    </row>
    <row r="515" spans="4:125" s="66" customFormat="1" x14ac:dyDescent="0.2">
      <c r="D515" s="90"/>
      <c r="X515" s="338"/>
      <c r="AV515" s="289"/>
      <c r="AW515" s="289"/>
      <c r="AX515" s="224"/>
      <c r="BW515" s="224"/>
      <c r="BX515" s="224"/>
      <c r="BY515" s="224"/>
      <c r="CF515" s="224"/>
      <c r="CG515" s="224"/>
      <c r="CH515" s="6"/>
      <c r="DS515" s="224"/>
      <c r="DT515" s="224"/>
      <c r="DU515" s="224"/>
    </row>
    <row r="516" spans="4:125" s="66" customFormat="1" x14ac:dyDescent="0.2">
      <c r="D516" s="90"/>
      <c r="X516" s="338"/>
      <c r="AV516" s="289"/>
      <c r="AW516" s="289"/>
      <c r="AX516" s="224"/>
      <c r="BW516" s="224"/>
      <c r="BX516" s="224"/>
      <c r="BY516" s="224"/>
      <c r="CF516" s="224"/>
      <c r="CG516" s="224"/>
      <c r="CH516" s="6"/>
      <c r="DS516" s="224"/>
      <c r="DT516" s="224"/>
      <c r="DU516" s="224"/>
    </row>
    <row r="517" spans="4:125" s="66" customFormat="1" x14ac:dyDescent="0.2">
      <c r="D517" s="90"/>
      <c r="X517" s="338"/>
      <c r="AV517" s="289"/>
      <c r="AW517" s="289"/>
      <c r="AX517" s="224"/>
      <c r="BW517" s="224"/>
      <c r="BX517" s="224"/>
      <c r="BY517" s="224"/>
      <c r="CF517" s="224"/>
      <c r="CG517" s="224"/>
      <c r="CH517" s="6"/>
      <c r="DS517" s="224"/>
      <c r="DT517" s="224"/>
      <c r="DU517" s="224"/>
    </row>
    <row r="518" spans="4:125" s="66" customFormat="1" x14ac:dyDescent="0.2">
      <c r="D518" s="90"/>
      <c r="X518" s="338"/>
      <c r="AV518" s="289"/>
      <c r="AW518" s="289"/>
      <c r="AX518" s="224"/>
      <c r="BW518" s="224"/>
      <c r="BX518" s="224"/>
      <c r="BY518" s="224"/>
      <c r="CF518" s="224"/>
      <c r="CG518" s="224"/>
      <c r="CH518" s="6"/>
      <c r="DS518" s="224"/>
      <c r="DT518" s="224"/>
      <c r="DU518" s="224"/>
    </row>
    <row r="519" spans="4:125" s="66" customFormat="1" x14ac:dyDescent="0.2">
      <c r="D519" s="90"/>
      <c r="X519" s="338"/>
      <c r="AV519" s="289"/>
      <c r="AW519" s="289"/>
      <c r="AX519" s="224"/>
      <c r="BW519" s="224"/>
      <c r="BX519" s="224"/>
      <c r="BY519" s="224"/>
      <c r="CF519" s="224"/>
      <c r="CG519" s="224"/>
      <c r="CH519" s="6"/>
      <c r="DS519" s="224"/>
      <c r="DT519" s="224"/>
      <c r="DU519" s="224"/>
    </row>
    <row r="520" spans="4:125" s="66" customFormat="1" x14ac:dyDescent="0.2">
      <c r="D520" s="90"/>
      <c r="X520" s="338"/>
      <c r="AV520" s="289"/>
      <c r="AW520" s="289"/>
      <c r="AX520" s="224"/>
      <c r="BW520" s="224"/>
      <c r="BX520" s="224"/>
      <c r="BY520" s="224"/>
      <c r="CF520" s="224"/>
      <c r="CG520" s="224"/>
      <c r="CH520" s="6"/>
      <c r="DS520" s="224"/>
      <c r="DT520" s="224"/>
      <c r="DU520" s="224"/>
    </row>
    <row r="521" spans="4:125" s="66" customFormat="1" x14ac:dyDescent="0.2">
      <c r="D521" s="90"/>
      <c r="X521" s="338"/>
      <c r="AV521" s="289"/>
      <c r="AW521" s="289"/>
      <c r="AX521" s="224"/>
      <c r="BW521" s="224"/>
      <c r="BX521" s="224"/>
      <c r="BY521" s="224"/>
      <c r="CF521" s="224"/>
      <c r="CG521" s="224"/>
      <c r="CH521" s="6"/>
      <c r="DS521" s="224"/>
      <c r="DT521" s="224"/>
      <c r="DU521" s="224"/>
    </row>
    <row r="522" spans="4:125" s="66" customFormat="1" x14ac:dyDescent="0.2">
      <c r="D522" s="90"/>
      <c r="X522" s="338"/>
      <c r="AV522" s="289"/>
      <c r="AW522" s="289"/>
      <c r="AX522" s="224"/>
      <c r="BW522" s="224"/>
      <c r="BX522" s="224"/>
      <c r="BY522" s="224"/>
      <c r="CF522" s="224"/>
      <c r="CG522" s="224"/>
      <c r="CH522" s="6"/>
      <c r="DS522" s="224"/>
      <c r="DT522" s="224"/>
      <c r="DU522" s="224"/>
    </row>
    <row r="523" spans="4:125" s="66" customFormat="1" x14ac:dyDescent="0.2">
      <c r="D523" s="90"/>
      <c r="X523" s="338"/>
      <c r="AV523" s="289"/>
      <c r="AW523" s="289"/>
      <c r="AX523" s="224"/>
      <c r="BW523" s="224"/>
      <c r="BX523" s="224"/>
      <c r="BY523" s="224"/>
      <c r="CF523" s="224"/>
      <c r="CG523" s="224"/>
      <c r="CH523" s="6"/>
      <c r="DS523" s="224"/>
      <c r="DT523" s="224"/>
      <c r="DU523" s="224"/>
    </row>
    <row r="524" spans="4:125" s="66" customFormat="1" x14ac:dyDescent="0.2">
      <c r="D524" s="90"/>
      <c r="X524" s="338"/>
      <c r="AV524" s="289"/>
      <c r="AW524" s="289"/>
      <c r="AX524" s="224"/>
      <c r="BW524" s="224"/>
      <c r="BX524" s="224"/>
      <c r="BY524" s="224"/>
      <c r="CF524" s="224"/>
      <c r="CG524" s="224"/>
      <c r="CH524" s="6"/>
      <c r="DS524" s="224"/>
      <c r="DT524" s="224"/>
      <c r="DU524" s="224"/>
    </row>
    <row r="525" spans="4:125" s="66" customFormat="1" x14ac:dyDescent="0.2">
      <c r="D525" s="90"/>
      <c r="X525" s="338"/>
      <c r="AV525" s="289"/>
      <c r="AW525" s="289"/>
      <c r="AX525" s="224"/>
      <c r="BW525" s="224"/>
      <c r="BX525" s="224"/>
      <c r="BY525" s="224"/>
      <c r="CF525" s="224"/>
      <c r="CG525" s="224"/>
      <c r="CH525" s="6"/>
      <c r="DS525" s="224"/>
      <c r="DT525" s="224"/>
      <c r="DU525" s="224"/>
    </row>
    <row r="526" spans="4:125" s="66" customFormat="1" x14ac:dyDescent="0.2">
      <c r="D526" s="90"/>
      <c r="X526" s="338"/>
      <c r="AV526" s="289"/>
      <c r="AW526" s="289"/>
      <c r="AX526" s="224"/>
      <c r="BW526" s="224"/>
      <c r="BX526" s="224"/>
      <c r="BY526" s="224"/>
      <c r="CF526" s="224"/>
      <c r="CG526" s="224"/>
      <c r="CH526" s="6"/>
      <c r="DS526" s="224"/>
      <c r="DT526" s="224"/>
      <c r="DU526" s="224"/>
    </row>
    <row r="527" spans="4:125" s="66" customFormat="1" x14ac:dyDescent="0.2">
      <c r="D527" s="90"/>
      <c r="X527" s="338"/>
      <c r="AV527" s="289"/>
      <c r="AW527" s="289"/>
      <c r="AX527" s="224"/>
      <c r="BW527" s="224"/>
      <c r="BX527" s="224"/>
      <c r="BY527" s="224"/>
      <c r="CF527" s="224"/>
      <c r="CG527" s="224"/>
      <c r="CH527" s="6"/>
      <c r="DS527" s="224"/>
      <c r="DT527" s="224"/>
      <c r="DU527" s="224"/>
    </row>
    <row r="528" spans="4:125" s="66" customFormat="1" x14ac:dyDescent="0.2">
      <c r="D528" s="90"/>
      <c r="X528" s="338"/>
      <c r="AV528" s="289"/>
      <c r="AW528" s="289"/>
      <c r="AX528" s="224"/>
      <c r="BW528" s="224"/>
      <c r="BX528" s="224"/>
      <c r="BY528" s="224"/>
      <c r="CF528" s="224"/>
      <c r="CG528" s="224"/>
      <c r="CH528" s="6"/>
      <c r="DS528" s="224"/>
      <c r="DT528" s="224"/>
      <c r="DU528" s="224"/>
    </row>
    <row r="529" spans="4:125" s="66" customFormat="1" x14ac:dyDescent="0.2">
      <c r="D529" s="90"/>
      <c r="X529" s="338"/>
      <c r="AV529" s="289"/>
      <c r="AW529" s="289"/>
      <c r="AX529" s="224"/>
      <c r="BW529" s="224"/>
      <c r="BX529" s="224"/>
      <c r="BY529" s="224"/>
      <c r="CF529" s="224"/>
      <c r="CG529" s="224"/>
      <c r="CH529" s="6"/>
      <c r="DS529" s="224"/>
      <c r="DT529" s="224"/>
      <c r="DU529" s="224"/>
    </row>
    <row r="530" spans="4:125" s="66" customFormat="1" x14ac:dyDescent="0.2">
      <c r="D530" s="90"/>
      <c r="X530" s="338"/>
      <c r="AV530" s="289"/>
      <c r="AW530" s="289"/>
      <c r="AX530" s="224"/>
      <c r="BW530" s="224"/>
      <c r="BX530" s="224"/>
      <c r="BY530" s="224"/>
      <c r="CF530" s="224"/>
      <c r="CG530" s="224"/>
      <c r="CH530" s="6"/>
      <c r="DS530" s="224"/>
      <c r="DT530" s="224"/>
      <c r="DU530" s="224"/>
    </row>
    <row r="531" spans="4:125" s="66" customFormat="1" x14ac:dyDescent="0.2">
      <c r="D531" s="90"/>
      <c r="X531" s="338"/>
      <c r="AV531" s="289"/>
      <c r="AW531" s="289"/>
      <c r="AX531" s="224"/>
      <c r="BW531" s="224"/>
      <c r="BX531" s="224"/>
      <c r="BY531" s="224"/>
      <c r="CF531" s="224"/>
      <c r="CG531" s="224"/>
      <c r="CH531" s="6"/>
      <c r="DS531" s="224"/>
      <c r="DT531" s="224"/>
      <c r="DU531" s="224"/>
    </row>
    <row r="532" spans="4:125" s="66" customFormat="1" x14ac:dyDescent="0.2">
      <c r="D532" s="90"/>
      <c r="X532" s="338"/>
      <c r="AV532" s="289"/>
      <c r="AW532" s="289"/>
      <c r="AX532" s="224"/>
      <c r="BW532" s="224"/>
      <c r="BX532" s="224"/>
      <c r="BY532" s="224"/>
      <c r="CF532" s="224"/>
      <c r="CG532" s="224"/>
      <c r="CH532" s="6"/>
      <c r="DS532" s="224"/>
      <c r="DT532" s="224"/>
      <c r="DU532" s="224"/>
    </row>
    <row r="533" spans="4:125" s="66" customFormat="1" x14ac:dyDescent="0.2">
      <c r="D533" s="90"/>
      <c r="X533" s="338"/>
      <c r="AV533" s="289"/>
      <c r="AW533" s="289"/>
      <c r="AX533" s="224"/>
      <c r="BW533" s="224"/>
      <c r="BX533" s="224"/>
      <c r="BY533" s="224"/>
      <c r="CF533" s="224"/>
      <c r="CG533" s="224"/>
      <c r="CH533" s="6"/>
      <c r="DS533" s="224"/>
      <c r="DT533" s="224"/>
      <c r="DU533" s="224"/>
    </row>
    <row r="534" spans="4:125" s="66" customFormat="1" x14ac:dyDescent="0.2">
      <c r="D534" s="90"/>
      <c r="X534" s="338"/>
      <c r="AV534" s="289"/>
      <c r="AW534" s="289"/>
      <c r="AX534" s="224"/>
      <c r="BW534" s="224"/>
      <c r="BX534" s="224"/>
      <c r="BY534" s="224"/>
      <c r="CF534" s="224"/>
      <c r="CG534" s="224"/>
      <c r="CH534" s="6"/>
      <c r="DS534" s="224"/>
      <c r="DT534" s="224"/>
      <c r="DU534" s="224"/>
    </row>
    <row r="535" spans="4:125" s="66" customFormat="1" x14ac:dyDescent="0.2">
      <c r="D535" s="90"/>
      <c r="X535" s="338"/>
      <c r="AV535" s="289"/>
      <c r="AW535" s="289"/>
      <c r="AX535" s="224"/>
      <c r="BW535" s="224"/>
      <c r="BX535" s="224"/>
      <c r="BY535" s="224"/>
      <c r="CF535" s="224"/>
      <c r="CG535" s="224"/>
      <c r="CH535" s="6"/>
      <c r="DS535" s="224"/>
      <c r="DT535" s="224"/>
      <c r="DU535" s="224"/>
    </row>
    <row r="536" spans="4:125" s="66" customFormat="1" x14ac:dyDescent="0.2">
      <c r="D536" s="90"/>
      <c r="X536" s="338"/>
      <c r="AV536" s="289"/>
      <c r="AW536" s="289"/>
      <c r="AX536" s="224"/>
      <c r="BW536" s="224"/>
      <c r="BX536" s="224"/>
      <c r="BY536" s="224"/>
      <c r="CF536" s="224"/>
      <c r="CG536" s="224"/>
      <c r="CH536" s="6"/>
      <c r="DS536" s="224"/>
      <c r="DT536" s="224"/>
      <c r="DU536" s="224"/>
    </row>
    <row r="537" spans="4:125" s="66" customFormat="1" x14ac:dyDescent="0.2">
      <c r="D537" s="90"/>
      <c r="X537" s="338"/>
      <c r="AV537" s="289"/>
      <c r="AW537" s="289"/>
      <c r="AX537" s="224"/>
      <c r="BW537" s="224"/>
      <c r="BX537" s="224"/>
      <c r="BY537" s="224"/>
      <c r="CF537" s="224"/>
      <c r="CG537" s="224"/>
      <c r="CH537" s="6"/>
      <c r="DS537" s="224"/>
      <c r="DT537" s="224"/>
      <c r="DU537" s="224"/>
    </row>
    <row r="538" spans="4:125" s="66" customFormat="1" x14ac:dyDescent="0.2">
      <c r="D538" s="90"/>
      <c r="X538" s="338"/>
      <c r="AV538" s="289"/>
      <c r="AW538" s="289"/>
      <c r="AX538" s="224"/>
      <c r="BW538" s="224"/>
      <c r="BX538" s="224"/>
      <c r="BY538" s="224"/>
      <c r="CF538" s="224"/>
      <c r="CG538" s="224"/>
      <c r="CH538" s="6"/>
      <c r="DS538" s="224"/>
      <c r="DT538" s="224"/>
      <c r="DU538" s="224"/>
    </row>
    <row r="539" spans="4:125" s="66" customFormat="1" x14ac:dyDescent="0.2">
      <c r="D539" s="90"/>
      <c r="X539" s="338"/>
      <c r="AV539" s="289"/>
      <c r="AW539" s="289"/>
      <c r="AX539" s="224"/>
      <c r="BW539" s="224"/>
      <c r="BX539" s="224"/>
      <c r="BY539" s="224"/>
      <c r="CF539" s="224"/>
      <c r="CG539" s="224"/>
      <c r="CH539" s="6"/>
      <c r="DS539" s="224"/>
      <c r="DT539" s="224"/>
      <c r="DU539" s="224"/>
    </row>
    <row r="540" spans="4:125" s="66" customFormat="1" x14ac:dyDescent="0.2">
      <c r="D540" s="90"/>
      <c r="X540" s="338"/>
      <c r="AV540" s="289"/>
      <c r="AW540" s="289"/>
      <c r="AX540" s="224"/>
      <c r="BW540" s="224"/>
      <c r="BX540" s="224"/>
      <c r="BY540" s="224"/>
      <c r="CF540" s="224"/>
      <c r="CG540" s="224"/>
      <c r="CH540" s="6"/>
      <c r="DS540" s="224"/>
      <c r="DT540" s="224"/>
      <c r="DU540" s="224"/>
    </row>
    <row r="541" spans="4:125" s="66" customFormat="1" x14ac:dyDescent="0.2">
      <c r="D541" s="90"/>
      <c r="X541" s="338"/>
      <c r="AV541" s="289"/>
      <c r="AW541" s="289"/>
      <c r="AX541" s="224"/>
      <c r="BW541" s="224"/>
      <c r="BX541" s="224"/>
      <c r="BY541" s="224"/>
      <c r="CF541" s="224"/>
      <c r="CG541" s="224"/>
      <c r="CH541" s="6"/>
      <c r="DS541" s="224"/>
      <c r="DT541" s="224"/>
      <c r="DU541" s="224"/>
    </row>
    <row r="542" spans="4:125" s="66" customFormat="1" x14ac:dyDescent="0.2">
      <c r="D542" s="90"/>
      <c r="X542" s="338"/>
      <c r="AV542" s="289"/>
      <c r="AW542" s="289"/>
      <c r="AX542" s="224"/>
      <c r="BW542" s="224"/>
      <c r="BX542" s="224"/>
      <c r="BY542" s="224"/>
      <c r="CF542" s="224"/>
      <c r="CG542" s="224"/>
      <c r="CH542" s="6"/>
      <c r="DS542" s="224"/>
      <c r="DT542" s="224"/>
      <c r="DU542" s="224"/>
    </row>
    <row r="543" spans="4:125" s="66" customFormat="1" x14ac:dyDescent="0.2">
      <c r="D543" s="90"/>
      <c r="X543" s="338"/>
      <c r="AV543" s="289"/>
      <c r="AW543" s="289"/>
      <c r="AX543" s="224"/>
      <c r="BW543" s="224"/>
      <c r="BX543" s="224"/>
      <c r="BY543" s="224"/>
      <c r="CF543" s="224"/>
      <c r="CG543" s="224"/>
      <c r="CH543" s="6"/>
      <c r="DS543" s="224"/>
      <c r="DT543" s="224"/>
      <c r="DU543" s="224"/>
    </row>
    <row r="544" spans="4:125" s="66" customFormat="1" x14ac:dyDescent="0.2">
      <c r="D544" s="90"/>
      <c r="X544" s="338"/>
      <c r="AV544" s="289"/>
      <c r="AW544" s="289"/>
      <c r="AX544" s="224"/>
      <c r="BW544" s="224"/>
      <c r="BX544" s="224"/>
      <c r="BY544" s="224"/>
      <c r="CF544" s="224"/>
      <c r="CG544" s="224"/>
      <c r="CH544" s="6"/>
      <c r="DS544" s="224"/>
      <c r="DT544" s="224"/>
      <c r="DU544" s="224"/>
    </row>
    <row r="545" spans="4:125" s="66" customFormat="1" x14ac:dyDescent="0.2">
      <c r="D545" s="90"/>
      <c r="X545" s="338"/>
      <c r="AV545" s="289"/>
      <c r="AW545" s="289"/>
      <c r="AX545" s="224"/>
      <c r="BW545" s="224"/>
      <c r="BX545" s="224"/>
      <c r="BY545" s="224"/>
      <c r="CF545" s="224"/>
      <c r="CG545" s="224"/>
      <c r="CH545" s="6"/>
      <c r="DS545" s="224"/>
      <c r="DT545" s="224"/>
      <c r="DU545" s="224"/>
    </row>
    <row r="546" spans="4:125" s="66" customFormat="1" x14ac:dyDescent="0.2">
      <c r="D546" s="90"/>
      <c r="X546" s="338"/>
      <c r="AV546" s="289"/>
      <c r="AW546" s="289"/>
      <c r="AX546" s="224"/>
      <c r="BW546" s="224"/>
      <c r="BX546" s="224"/>
      <c r="BY546" s="224"/>
      <c r="CF546" s="224"/>
      <c r="CG546" s="224"/>
      <c r="CH546" s="6"/>
      <c r="DS546" s="224"/>
      <c r="DT546" s="224"/>
      <c r="DU546" s="224"/>
    </row>
    <row r="547" spans="4:125" s="66" customFormat="1" x14ac:dyDescent="0.2">
      <c r="D547" s="90"/>
      <c r="X547" s="338"/>
      <c r="AV547" s="289"/>
      <c r="AW547" s="289"/>
      <c r="AX547" s="224"/>
      <c r="BW547" s="224"/>
      <c r="BX547" s="224"/>
      <c r="BY547" s="224"/>
      <c r="CF547" s="224"/>
      <c r="CG547" s="224"/>
      <c r="CH547" s="6"/>
      <c r="DS547" s="224"/>
      <c r="DT547" s="224"/>
      <c r="DU547" s="224"/>
    </row>
    <row r="548" spans="4:125" s="66" customFormat="1" x14ac:dyDescent="0.2">
      <c r="D548" s="90"/>
      <c r="X548" s="338"/>
      <c r="AV548" s="289"/>
      <c r="AW548" s="289"/>
      <c r="AX548" s="224"/>
      <c r="BW548" s="224"/>
      <c r="BX548" s="224"/>
      <c r="BY548" s="224"/>
      <c r="CF548" s="224"/>
      <c r="CG548" s="224"/>
      <c r="CH548" s="6"/>
      <c r="DS548" s="224"/>
      <c r="DT548" s="224"/>
      <c r="DU548" s="224"/>
    </row>
    <row r="549" spans="4:125" s="66" customFormat="1" x14ac:dyDescent="0.2">
      <c r="D549" s="90"/>
      <c r="X549" s="338"/>
      <c r="AV549" s="289"/>
      <c r="AW549" s="289"/>
      <c r="AX549" s="224"/>
      <c r="BW549" s="224"/>
      <c r="BX549" s="224"/>
      <c r="BY549" s="224"/>
      <c r="CF549" s="224"/>
      <c r="CG549" s="224"/>
      <c r="CH549" s="6"/>
      <c r="DS549" s="224"/>
      <c r="DT549" s="224"/>
      <c r="DU549" s="224"/>
    </row>
    <row r="550" spans="4:125" s="66" customFormat="1" x14ac:dyDescent="0.2">
      <c r="D550" s="90"/>
      <c r="X550" s="338"/>
      <c r="AV550" s="289"/>
      <c r="AW550" s="289"/>
      <c r="AX550" s="224"/>
      <c r="BW550" s="224"/>
      <c r="BX550" s="224"/>
      <c r="BY550" s="224"/>
      <c r="CF550" s="224"/>
      <c r="CG550" s="224"/>
      <c r="CH550" s="6"/>
      <c r="DS550" s="224"/>
      <c r="DT550" s="224"/>
      <c r="DU550" s="224"/>
    </row>
    <row r="551" spans="4:125" s="66" customFormat="1" x14ac:dyDescent="0.2">
      <c r="D551" s="90"/>
      <c r="X551" s="338"/>
      <c r="AV551" s="289"/>
      <c r="AW551" s="289"/>
      <c r="AX551" s="224"/>
      <c r="BW551" s="224"/>
      <c r="BX551" s="224"/>
      <c r="BY551" s="224"/>
      <c r="CF551" s="224"/>
      <c r="CG551" s="224"/>
      <c r="CH551" s="6"/>
      <c r="DS551" s="224"/>
      <c r="DT551" s="224"/>
      <c r="DU551" s="224"/>
    </row>
    <row r="552" spans="4:125" s="66" customFormat="1" x14ac:dyDescent="0.2">
      <c r="D552" s="90"/>
      <c r="X552" s="338"/>
      <c r="AV552" s="289"/>
      <c r="AW552" s="289"/>
      <c r="AX552" s="224"/>
      <c r="BW552" s="224"/>
      <c r="BX552" s="224"/>
      <c r="BY552" s="224"/>
      <c r="CF552" s="224"/>
      <c r="CG552" s="224"/>
      <c r="CH552" s="6"/>
      <c r="DS552" s="224"/>
      <c r="DT552" s="224"/>
      <c r="DU552" s="224"/>
    </row>
    <row r="553" spans="4:125" s="66" customFormat="1" x14ac:dyDescent="0.2">
      <c r="D553" s="90"/>
      <c r="X553" s="338"/>
      <c r="AV553" s="289"/>
      <c r="AW553" s="289"/>
      <c r="AX553" s="224"/>
      <c r="BW553" s="224"/>
      <c r="BX553" s="224"/>
      <c r="BY553" s="224"/>
      <c r="CF553" s="224"/>
      <c r="CG553" s="224"/>
      <c r="CH553" s="6"/>
      <c r="DS553" s="224"/>
      <c r="DT553" s="224"/>
      <c r="DU553" s="224"/>
    </row>
    <row r="554" spans="4:125" s="66" customFormat="1" x14ac:dyDescent="0.2">
      <c r="D554" s="90"/>
      <c r="X554" s="338"/>
      <c r="AV554" s="289"/>
      <c r="AW554" s="289"/>
      <c r="AX554" s="224"/>
      <c r="BW554" s="224"/>
      <c r="BX554" s="224"/>
      <c r="BY554" s="224"/>
      <c r="CF554" s="224"/>
      <c r="CG554" s="224"/>
      <c r="CH554" s="6"/>
      <c r="DS554" s="224"/>
      <c r="DT554" s="224"/>
      <c r="DU554" s="224"/>
    </row>
    <row r="555" spans="4:125" s="66" customFormat="1" x14ac:dyDescent="0.2">
      <c r="D555" s="90"/>
      <c r="X555" s="338"/>
      <c r="AV555" s="289"/>
      <c r="AW555" s="289"/>
      <c r="AX555" s="224"/>
      <c r="BW555" s="224"/>
      <c r="BX555" s="224"/>
      <c r="BY555" s="224"/>
      <c r="CF555" s="224"/>
      <c r="CG555" s="224"/>
      <c r="CH555" s="6"/>
      <c r="DS555" s="224"/>
      <c r="DT555" s="224"/>
      <c r="DU555" s="224"/>
    </row>
    <row r="556" spans="4:125" s="66" customFormat="1" x14ac:dyDescent="0.2">
      <c r="D556" s="90"/>
      <c r="X556" s="338"/>
      <c r="AV556" s="289"/>
      <c r="AW556" s="289"/>
      <c r="AX556" s="224"/>
      <c r="BW556" s="224"/>
      <c r="BX556" s="224"/>
      <c r="BY556" s="224"/>
      <c r="CF556" s="224"/>
      <c r="CG556" s="224"/>
      <c r="CH556" s="6"/>
      <c r="DS556" s="224"/>
      <c r="DT556" s="224"/>
      <c r="DU556" s="224"/>
    </row>
    <row r="557" spans="4:125" s="66" customFormat="1" x14ac:dyDescent="0.2">
      <c r="D557" s="90"/>
      <c r="X557" s="338"/>
      <c r="AV557" s="289"/>
      <c r="AW557" s="289"/>
      <c r="AX557" s="224"/>
      <c r="BW557" s="224"/>
      <c r="BX557" s="224"/>
      <c r="BY557" s="224"/>
      <c r="CF557" s="224"/>
      <c r="CG557" s="224"/>
      <c r="CH557" s="6"/>
      <c r="DS557" s="224"/>
      <c r="DT557" s="224"/>
      <c r="DU557" s="224"/>
    </row>
    <row r="558" spans="4:125" s="66" customFormat="1" x14ac:dyDescent="0.2">
      <c r="D558" s="90"/>
      <c r="X558" s="338"/>
      <c r="AV558" s="289"/>
      <c r="AW558" s="289"/>
      <c r="AX558" s="224"/>
      <c r="BW558" s="224"/>
      <c r="BX558" s="224"/>
      <c r="BY558" s="224"/>
      <c r="CF558" s="224"/>
      <c r="CG558" s="224"/>
      <c r="CH558" s="6"/>
      <c r="DS558" s="224"/>
      <c r="DT558" s="224"/>
      <c r="DU558" s="224"/>
    </row>
    <row r="559" spans="4:125" s="66" customFormat="1" x14ac:dyDescent="0.2">
      <c r="D559" s="90"/>
      <c r="X559" s="338"/>
      <c r="AV559" s="289"/>
      <c r="AW559" s="289"/>
      <c r="AX559" s="224"/>
      <c r="BW559" s="224"/>
      <c r="BX559" s="224"/>
      <c r="BY559" s="224"/>
      <c r="CF559" s="224"/>
      <c r="CG559" s="224"/>
      <c r="CH559" s="6"/>
      <c r="DS559" s="224"/>
      <c r="DT559" s="224"/>
      <c r="DU559" s="224"/>
    </row>
    <row r="560" spans="4:125" s="66" customFormat="1" x14ac:dyDescent="0.2">
      <c r="D560" s="90"/>
      <c r="X560" s="338"/>
      <c r="AV560" s="289"/>
      <c r="AW560" s="289"/>
      <c r="AX560" s="224"/>
      <c r="BW560" s="224"/>
      <c r="BX560" s="224"/>
      <c r="BY560" s="224"/>
      <c r="CF560" s="224"/>
      <c r="CG560" s="224"/>
      <c r="CH560" s="6"/>
      <c r="DS560" s="224"/>
      <c r="DT560" s="224"/>
      <c r="DU560" s="224"/>
    </row>
    <row r="561" spans="4:125" s="66" customFormat="1" x14ac:dyDescent="0.2">
      <c r="D561" s="90"/>
      <c r="X561" s="338"/>
      <c r="AV561" s="289"/>
      <c r="AW561" s="289"/>
      <c r="AX561" s="224"/>
      <c r="BW561" s="224"/>
      <c r="BX561" s="224"/>
      <c r="BY561" s="224"/>
      <c r="CF561" s="224"/>
      <c r="CG561" s="224"/>
      <c r="CH561" s="6"/>
      <c r="DS561" s="224"/>
      <c r="DT561" s="224"/>
      <c r="DU561" s="224"/>
    </row>
    <row r="562" spans="4:125" s="66" customFormat="1" x14ac:dyDescent="0.2">
      <c r="D562" s="90"/>
      <c r="X562" s="338"/>
      <c r="AV562" s="289"/>
      <c r="AW562" s="289"/>
      <c r="AX562" s="224"/>
      <c r="BW562" s="224"/>
      <c r="BX562" s="224"/>
      <c r="BY562" s="224"/>
      <c r="CF562" s="224"/>
      <c r="CG562" s="224"/>
      <c r="CH562" s="6"/>
      <c r="DS562" s="224"/>
      <c r="DT562" s="224"/>
      <c r="DU562" s="224"/>
    </row>
    <row r="563" spans="4:125" s="66" customFormat="1" x14ac:dyDescent="0.2">
      <c r="D563" s="90"/>
      <c r="X563" s="338"/>
      <c r="AV563" s="289"/>
      <c r="AW563" s="289"/>
      <c r="AX563" s="224"/>
      <c r="BW563" s="224"/>
      <c r="BX563" s="224"/>
      <c r="BY563" s="224"/>
      <c r="CF563" s="224"/>
      <c r="CG563" s="224"/>
      <c r="CH563" s="6"/>
      <c r="DS563" s="224"/>
      <c r="DT563" s="224"/>
      <c r="DU563" s="224"/>
    </row>
    <row r="564" spans="4:125" s="66" customFormat="1" x14ac:dyDescent="0.2">
      <c r="D564" s="90"/>
      <c r="X564" s="338"/>
      <c r="AV564" s="289"/>
      <c r="AW564" s="289"/>
      <c r="AX564" s="224"/>
      <c r="BW564" s="224"/>
      <c r="BX564" s="224"/>
      <c r="BY564" s="224"/>
      <c r="CF564" s="224"/>
      <c r="CG564" s="224"/>
      <c r="CH564" s="6"/>
      <c r="DS564" s="224"/>
      <c r="DT564" s="224"/>
      <c r="DU564" s="224"/>
    </row>
    <row r="565" spans="4:125" s="66" customFormat="1" x14ac:dyDescent="0.2">
      <c r="D565" s="90"/>
      <c r="X565" s="338"/>
      <c r="AV565" s="289"/>
      <c r="AW565" s="289"/>
      <c r="AX565" s="224"/>
      <c r="BW565" s="224"/>
      <c r="BX565" s="224"/>
      <c r="BY565" s="224"/>
      <c r="CF565" s="224"/>
      <c r="CG565" s="224"/>
      <c r="CH565" s="6"/>
      <c r="DS565" s="224"/>
      <c r="DT565" s="224"/>
      <c r="DU565" s="224"/>
    </row>
    <row r="566" spans="4:125" s="66" customFormat="1" x14ac:dyDescent="0.2">
      <c r="D566" s="90"/>
      <c r="X566" s="338"/>
      <c r="AV566" s="289"/>
      <c r="AW566" s="289"/>
      <c r="AX566" s="224"/>
      <c r="BW566" s="224"/>
      <c r="BX566" s="224"/>
      <c r="BY566" s="224"/>
      <c r="CF566" s="224"/>
      <c r="CG566" s="224"/>
      <c r="CH566" s="6"/>
      <c r="DS566" s="224"/>
      <c r="DT566" s="224"/>
      <c r="DU566" s="224"/>
    </row>
    <row r="567" spans="4:125" s="66" customFormat="1" x14ac:dyDescent="0.2">
      <c r="D567" s="90"/>
      <c r="X567" s="338"/>
      <c r="AV567" s="289"/>
      <c r="AW567" s="289"/>
      <c r="AX567" s="224"/>
      <c r="BW567" s="224"/>
      <c r="BX567" s="224"/>
      <c r="BY567" s="224"/>
      <c r="CF567" s="224"/>
      <c r="CG567" s="224"/>
      <c r="CH567" s="6"/>
      <c r="DS567" s="224"/>
      <c r="DT567" s="224"/>
      <c r="DU567" s="224"/>
    </row>
    <row r="568" spans="4:125" s="66" customFormat="1" x14ac:dyDescent="0.2">
      <c r="D568" s="90"/>
      <c r="X568" s="338"/>
      <c r="AV568" s="289"/>
      <c r="AW568" s="289"/>
      <c r="AX568" s="224"/>
      <c r="BW568" s="224"/>
      <c r="BX568" s="224"/>
      <c r="BY568" s="224"/>
      <c r="CF568" s="224"/>
      <c r="CG568" s="224"/>
      <c r="CH568" s="6"/>
      <c r="DS568" s="224"/>
      <c r="DT568" s="224"/>
      <c r="DU568" s="224"/>
    </row>
    <row r="569" spans="4:125" s="66" customFormat="1" x14ac:dyDescent="0.2">
      <c r="D569" s="90"/>
      <c r="X569" s="338"/>
      <c r="AV569" s="289"/>
      <c r="AW569" s="289"/>
      <c r="AX569" s="224"/>
      <c r="BW569" s="224"/>
      <c r="BX569" s="224"/>
      <c r="BY569" s="224"/>
      <c r="CF569" s="224"/>
      <c r="CG569" s="224"/>
      <c r="CH569" s="6"/>
      <c r="DS569" s="224"/>
      <c r="DT569" s="224"/>
      <c r="DU569" s="224"/>
    </row>
    <row r="570" spans="4:125" s="66" customFormat="1" x14ac:dyDescent="0.2">
      <c r="D570" s="90"/>
      <c r="X570" s="338"/>
      <c r="AV570" s="289"/>
      <c r="AW570" s="289"/>
      <c r="AX570" s="224"/>
      <c r="BW570" s="224"/>
      <c r="BX570" s="224"/>
      <c r="BY570" s="224"/>
      <c r="CF570" s="224"/>
      <c r="CG570" s="224"/>
      <c r="CH570" s="6"/>
      <c r="DS570" s="224"/>
      <c r="DT570" s="224"/>
      <c r="DU570" s="224"/>
    </row>
    <row r="571" spans="4:125" s="66" customFormat="1" x14ac:dyDescent="0.2">
      <c r="D571" s="90"/>
      <c r="X571" s="338"/>
      <c r="AV571" s="289"/>
      <c r="AW571" s="289"/>
      <c r="AX571" s="224"/>
      <c r="BW571" s="224"/>
      <c r="BX571" s="224"/>
      <c r="BY571" s="224"/>
      <c r="CF571" s="224"/>
      <c r="CG571" s="224"/>
      <c r="CH571" s="6"/>
      <c r="DS571" s="224"/>
      <c r="DT571" s="224"/>
      <c r="DU571" s="224"/>
    </row>
    <row r="572" spans="4:125" s="66" customFormat="1" x14ac:dyDescent="0.2">
      <c r="D572" s="90"/>
      <c r="X572" s="338"/>
      <c r="AV572" s="289"/>
      <c r="AW572" s="289"/>
      <c r="AX572" s="224"/>
      <c r="BW572" s="224"/>
      <c r="BX572" s="224"/>
      <c r="BY572" s="224"/>
      <c r="CF572" s="224"/>
      <c r="CG572" s="224"/>
      <c r="CH572" s="6"/>
      <c r="DS572" s="224"/>
      <c r="DT572" s="224"/>
      <c r="DU572" s="224"/>
    </row>
    <row r="573" spans="4:125" s="66" customFormat="1" x14ac:dyDescent="0.2">
      <c r="D573" s="90"/>
      <c r="X573" s="338"/>
      <c r="AV573" s="289"/>
      <c r="AW573" s="289"/>
      <c r="AX573" s="224"/>
      <c r="BW573" s="224"/>
      <c r="BX573" s="224"/>
      <c r="BY573" s="224"/>
      <c r="CF573" s="224"/>
      <c r="CG573" s="224"/>
      <c r="CH573" s="6"/>
      <c r="DS573" s="224"/>
      <c r="DT573" s="224"/>
      <c r="DU573" s="224"/>
    </row>
    <row r="574" spans="4:125" s="66" customFormat="1" x14ac:dyDescent="0.2">
      <c r="D574" s="90"/>
      <c r="X574" s="338"/>
      <c r="AV574" s="289"/>
      <c r="AW574" s="289"/>
      <c r="AX574" s="224"/>
      <c r="BW574" s="224"/>
      <c r="BX574" s="224"/>
      <c r="BY574" s="224"/>
      <c r="CF574" s="224"/>
      <c r="CG574" s="224"/>
      <c r="CH574" s="6"/>
      <c r="DS574" s="224"/>
      <c r="DT574" s="224"/>
      <c r="DU574" s="224"/>
    </row>
    <row r="575" spans="4:125" s="66" customFormat="1" x14ac:dyDescent="0.2">
      <c r="D575" s="90"/>
      <c r="X575" s="338"/>
      <c r="AV575" s="289"/>
      <c r="AW575" s="289"/>
      <c r="AX575" s="224"/>
      <c r="BW575" s="224"/>
      <c r="BX575" s="224"/>
      <c r="BY575" s="224"/>
      <c r="CF575" s="224"/>
      <c r="CG575" s="224"/>
      <c r="CH575" s="6"/>
      <c r="DS575" s="224"/>
      <c r="DT575" s="224"/>
      <c r="DU575" s="224"/>
    </row>
    <row r="576" spans="4:125" s="66" customFormat="1" x14ac:dyDescent="0.2">
      <c r="D576" s="90"/>
      <c r="X576" s="338"/>
      <c r="AV576" s="289"/>
      <c r="AW576" s="289"/>
      <c r="AX576" s="224"/>
      <c r="BW576" s="224"/>
      <c r="BX576" s="224"/>
      <c r="BY576" s="224"/>
      <c r="CF576" s="224"/>
      <c r="CG576" s="224"/>
      <c r="CH576" s="6"/>
      <c r="DS576" s="224"/>
      <c r="DT576" s="224"/>
      <c r="DU576" s="224"/>
    </row>
    <row r="577" spans="4:125" s="66" customFormat="1" x14ac:dyDescent="0.2">
      <c r="D577" s="90"/>
      <c r="X577" s="338"/>
      <c r="AV577" s="289"/>
      <c r="AW577" s="289"/>
      <c r="AX577" s="224"/>
      <c r="BW577" s="224"/>
      <c r="BX577" s="224"/>
      <c r="BY577" s="224"/>
      <c r="CF577" s="224"/>
      <c r="CG577" s="224"/>
      <c r="CH577" s="6"/>
      <c r="DS577" s="224"/>
      <c r="DT577" s="224"/>
      <c r="DU577" s="224"/>
    </row>
    <row r="578" spans="4:125" s="66" customFormat="1" x14ac:dyDescent="0.2">
      <c r="D578" s="90"/>
      <c r="X578" s="338"/>
      <c r="AV578" s="289"/>
      <c r="AW578" s="289"/>
      <c r="AX578" s="224"/>
      <c r="BW578" s="224"/>
      <c r="BX578" s="224"/>
      <c r="BY578" s="224"/>
      <c r="CF578" s="224"/>
      <c r="CG578" s="224"/>
      <c r="CH578" s="6"/>
      <c r="DS578" s="224"/>
      <c r="DT578" s="224"/>
      <c r="DU578" s="224"/>
    </row>
    <row r="579" spans="4:125" s="66" customFormat="1" x14ac:dyDescent="0.2">
      <c r="D579" s="90"/>
      <c r="X579" s="338"/>
      <c r="AV579" s="289"/>
      <c r="AW579" s="289"/>
      <c r="AX579" s="224"/>
      <c r="BW579" s="224"/>
      <c r="BX579" s="224"/>
      <c r="BY579" s="224"/>
      <c r="CF579" s="224"/>
      <c r="CG579" s="224"/>
      <c r="CH579" s="6"/>
      <c r="DS579" s="224"/>
      <c r="DT579" s="224"/>
      <c r="DU579" s="224"/>
    </row>
    <row r="580" spans="4:125" s="66" customFormat="1" x14ac:dyDescent="0.2">
      <c r="D580" s="90"/>
      <c r="X580" s="338"/>
      <c r="AV580" s="289"/>
      <c r="AW580" s="289"/>
      <c r="AX580" s="224"/>
      <c r="BW580" s="224"/>
      <c r="BX580" s="224"/>
      <c r="BY580" s="224"/>
      <c r="CF580" s="224"/>
      <c r="CG580" s="224"/>
      <c r="CH580" s="6"/>
      <c r="DS580" s="224"/>
      <c r="DT580" s="224"/>
      <c r="DU580" s="224"/>
    </row>
    <row r="581" spans="4:125" s="66" customFormat="1" x14ac:dyDescent="0.2">
      <c r="D581" s="90"/>
      <c r="X581" s="338"/>
      <c r="AV581" s="289"/>
      <c r="AW581" s="289"/>
      <c r="AX581" s="224"/>
      <c r="BW581" s="224"/>
      <c r="BX581" s="224"/>
      <c r="BY581" s="224"/>
      <c r="CF581" s="224"/>
      <c r="CG581" s="224"/>
      <c r="CH581" s="6"/>
      <c r="DS581" s="224"/>
      <c r="DT581" s="224"/>
      <c r="DU581" s="224"/>
    </row>
    <row r="582" spans="4:125" s="66" customFormat="1" x14ac:dyDescent="0.2">
      <c r="D582" s="90"/>
      <c r="X582" s="338"/>
      <c r="AV582" s="289"/>
      <c r="AW582" s="289"/>
      <c r="AX582" s="224"/>
      <c r="BW582" s="224"/>
      <c r="BX582" s="224"/>
      <c r="BY582" s="224"/>
      <c r="CF582" s="224"/>
      <c r="CG582" s="224"/>
      <c r="CH582" s="6"/>
      <c r="DS582" s="224"/>
      <c r="DT582" s="224"/>
      <c r="DU582" s="224"/>
    </row>
    <row r="583" spans="4:125" s="66" customFormat="1" x14ac:dyDescent="0.2">
      <c r="D583" s="90"/>
      <c r="X583" s="338"/>
      <c r="AV583" s="289"/>
      <c r="AW583" s="289"/>
      <c r="AX583" s="224"/>
      <c r="BW583" s="224"/>
      <c r="BX583" s="224"/>
      <c r="BY583" s="224"/>
      <c r="CF583" s="224"/>
      <c r="CG583" s="224"/>
      <c r="CH583" s="6"/>
      <c r="DS583" s="224"/>
      <c r="DT583" s="224"/>
      <c r="DU583" s="224"/>
    </row>
    <row r="584" spans="4:125" s="66" customFormat="1" x14ac:dyDescent="0.2">
      <c r="D584" s="90"/>
      <c r="X584" s="338"/>
      <c r="AV584" s="289"/>
      <c r="AW584" s="289"/>
      <c r="AX584" s="224"/>
      <c r="BW584" s="224"/>
      <c r="BX584" s="224"/>
      <c r="BY584" s="224"/>
      <c r="CF584" s="224"/>
      <c r="CG584" s="224"/>
      <c r="CH584" s="6"/>
      <c r="DS584" s="224"/>
      <c r="DT584" s="224"/>
      <c r="DU584" s="224"/>
    </row>
    <row r="585" spans="4:125" s="66" customFormat="1" x14ac:dyDescent="0.2">
      <c r="D585" s="90"/>
      <c r="X585" s="338"/>
      <c r="AV585" s="289"/>
      <c r="AW585" s="289"/>
      <c r="AX585" s="224"/>
      <c r="BW585" s="224"/>
      <c r="BX585" s="224"/>
      <c r="BY585" s="224"/>
      <c r="CF585" s="224"/>
      <c r="CG585" s="224"/>
      <c r="CH585" s="6"/>
      <c r="DS585" s="224"/>
      <c r="DT585" s="224"/>
      <c r="DU585" s="224"/>
    </row>
    <row r="586" spans="4:125" s="66" customFormat="1" x14ac:dyDescent="0.2">
      <c r="D586" s="90"/>
      <c r="X586" s="338"/>
      <c r="AV586" s="289"/>
      <c r="AW586" s="289"/>
      <c r="AX586" s="224"/>
      <c r="BW586" s="224"/>
      <c r="BX586" s="224"/>
      <c r="BY586" s="224"/>
      <c r="CF586" s="224"/>
      <c r="CG586" s="224"/>
      <c r="CH586" s="6"/>
      <c r="DS586" s="224"/>
      <c r="DT586" s="224"/>
      <c r="DU586" s="224"/>
    </row>
    <row r="587" spans="4:125" s="66" customFormat="1" x14ac:dyDescent="0.2">
      <c r="D587" s="90"/>
      <c r="X587" s="338"/>
      <c r="AV587" s="289"/>
      <c r="AW587" s="289"/>
      <c r="AX587" s="224"/>
      <c r="BW587" s="224"/>
      <c r="BX587" s="224"/>
      <c r="BY587" s="224"/>
      <c r="CF587" s="224"/>
      <c r="CG587" s="224"/>
      <c r="CH587" s="6"/>
      <c r="DS587" s="224"/>
      <c r="DT587" s="224"/>
      <c r="DU587" s="224"/>
    </row>
    <row r="588" spans="4:125" s="66" customFormat="1" x14ac:dyDescent="0.2">
      <c r="D588" s="90"/>
      <c r="X588" s="338"/>
      <c r="AV588" s="289"/>
      <c r="AW588" s="289"/>
      <c r="AX588" s="224"/>
      <c r="BW588" s="224"/>
      <c r="BX588" s="224"/>
      <c r="BY588" s="224"/>
      <c r="CF588" s="224"/>
      <c r="CG588" s="224"/>
      <c r="CH588" s="6"/>
      <c r="DS588" s="224"/>
      <c r="DT588" s="224"/>
      <c r="DU588" s="224"/>
    </row>
    <row r="589" spans="4:125" s="66" customFormat="1" x14ac:dyDescent="0.2">
      <c r="D589" s="90"/>
      <c r="X589" s="338"/>
      <c r="AV589" s="289"/>
      <c r="AW589" s="289"/>
      <c r="AX589" s="224"/>
      <c r="BW589" s="224"/>
      <c r="BX589" s="224"/>
      <c r="BY589" s="224"/>
      <c r="CF589" s="224"/>
      <c r="CG589" s="224"/>
      <c r="CH589" s="6"/>
      <c r="DS589" s="224"/>
      <c r="DT589" s="224"/>
      <c r="DU589" s="224"/>
    </row>
    <row r="590" spans="4:125" s="66" customFormat="1" x14ac:dyDescent="0.2">
      <c r="D590" s="90"/>
      <c r="X590" s="338"/>
      <c r="AV590" s="289"/>
      <c r="AW590" s="289"/>
      <c r="AX590" s="224"/>
      <c r="BW590" s="224"/>
      <c r="BX590" s="224"/>
      <c r="BY590" s="224"/>
      <c r="CF590" s="224"/>
      <c r="CG590" s="224"/>
      <c r="CH590" s="6"/>
      <c r="DS590" s="224"/>
      <c r="DT590" s="224"/>
      <c r="DU590" s="224"/>
    </row>
    <row r="591" spans="4:125" s="66" customFormat="1" x14ac:dyDescent="0.2">
      <c r="D591" s="90"/>
      <c r="X591" s="338"/>
      <c r="AV591" s="289"/>
      <c r="AW591" s="289"/>
      <c r="AX591" s="224"/>
      <c r="BW591" s="224"/>
      <c r="BX591" s="224"/>
      <c r="BY591" s="224"/>
      <c r="CF591" s="224"/>
      <c r="CG591" s="224"/>
      <c r="CH591" s="6"/>
      <c r="DS591" s="224"/>
      <c r="DT591" s="224"/>
      <c r="DU591" s="224"/>
    </row>
    <row r="592" spans="4:125" s="66" customFormat="1" x14ac:dyDescent="0.2">
      <c r="D592" s="90"/>
      <c r="X592" s="338"/>
      <c r="AV592" s="289"/>
      <c r="AW592" s="289"/>
      <c r="AX592" s="224"/>
      <c r="BW592" s="224"/>
      <c r="BX592" s="224"/>
      <c r="BY592" s="224"/>
      <c r="CF592" s="224"/>
      <c r="CG592" s="224"/>
      <c r="CH592" s="6"/>
      <c r="DS592" s="224"/>
      <c r="DT592" s="224"/>
      <c r="DU592" s="224"/>
    </row>
    <row r="593" spans="4:125" s="66" customFormat="1" x14ac:dyDescent="0.2">
      <c r="D593" s="90"/>
      <c r="X593" s="338"/>
      <c r="AV593" s="289"/>
      <c r="AW593" s="289"/>
      <c r="AX593" s="224"/>
      <c r="BW593" s="224"/>
      <c r="BX593" s="224"/>
      <c r="BY593" s="224"/>
      <c r="CF593" s="224"/>
      <c r="CG593" s="224"/>
      <c r="CH593" s="6"/>
      <c r="DS593" s="224"/>
      <c r="DT593" s="224"/>
      <c r="DU593" s="224"/>
    </row>
    <row r="594" spans="4:125" s="66" customFormat="1" x14ac:dyDescent="0.2">
      <c r="D594" s="90"/>
      <c r="X594" s="338"/>
      <c r="AV594" s="289"/>
      <c r="AW594" s="289"/>
      <c r="AX594" s="224"/>
      <c r="BW594" s="224"/>
      <c r="BX594" s="224"/>
      <c r="BY594" s="224"/>
      <c r="CF594" s="224"/>
      <c r="CG594" s="224"/>
      <c r="CH594" s="6"/>
      <c r="DS594" s="224"/>
      <c r="DT594" s="224"/>
      <c r="DU594" s="224"/>
    </row>
    <row r="595" spans="4:125" s="66" customFormat="1" x14ac:dyDescent="0.2">
      <c r="D595" s="90"/>
      <c r="X595" s="338"/>
      <c r="AV595" s="289"/>
      <c r="AW595" s="289"/>
      <c r="AX595" s="224"/>
      <c r="BW595" s="224"/>
      <c r="BX595" s="224"/>
      <c r="BY595" s="224"/>
      <c r="CF595" s="224"/>
      <c r="CG595" s="224"/>
      <c r="CH595" s="6"/>
      <c r="DS595" s="224"/>
      <c r="DT595" s="224"/>
      <c r="DU595" s="224"/>
    </row>
    <row r="596" spans="4:125" s="66" customFormat="1" x14ac:dyDescent="0.2">
      <c r="D596" s="90"/>
      <c r="X596" s="338"/>
      <c r="AV596" s="289"/>
      <c r="AW596" s="289"/>
      <c r="AX596" s="224"/>
      <c r="BW596" s="224"/>
      <c r="BX596" s="224"/>
      <c r="BY596" s="224"/>
      <c r="CF596" s="224"/>
      <c r="CG596" s="224"/>
      <c r="CH596" s="6"/>
      <c r="DS596" s="224"/>
      <c r="DT596" s="224"/>
      <c r="DU596" s="224"/>
    </row>
    <row r="597" spans="4:125" s="66" customFormat="1" x14ac:dyDescent="0.2">
      <c r="D597" s="90"/>
      <c r="X597" s="338"/>
      <c r="AV597" s="289"/>
      <c r="AW597" s="289"/>
      <c r="AX597" s="224"/>
      <c r="BW597" s="224"/>
      <c r="BX597" s="224"/>
      <c r="BY597" s="224"/>
      <c r="CF597" s="224"/>
      <c r="CG597" s="224"/>
      <c r="CH597" s="6"/>
      <c r="DS597" s="224"/>
      <c r="DT597" s="224"/>
      <c r="DU597" s="224"/>
    </row>
    <row r="598" spans="4:125" s="66" customFormat="1" x14ac:dyDescent="0.2">
      <c r="D598" s="90"/>
      <c r="X598" s="338"/>
      <c r="AV598" s="289"/>
      <c r="AW598" s="289"/>
      <c r="AX598" s="224"/>
      <c r="BW598" s="224"/>
      <c r="BX598" s="224"/>
      <c r="BY598" s="224"/>
      <c r="CF598" s="224"/>
      <c r="CG598" s="224"/>
      <c r="CH598" s="6"/>
      <c r="DS598" s="224"/>
      <c r="DT598" s="224"/>
      <c r="DU598" s="224"/>
    </row>
    <row r="599" spans="4:125" s="66" customFormat="1" x14ac:dyDescent="0.2">
      <c r="D599" s="90"/>
      <c r="X599" s="338"/>
      <c r="AV599" s="289"/>
      <c r="AW599" s="289"/>
      <c r="AX599" s="224"/>
      <c r="BW599" s="224"/>
      <c r="BX599" s="224"/>
      <c r="BY599" s="224"/>
      <c r="CF599" s="224"/>
      <c r="CG599" s="224"/>
      <c r="CH599" s="6"/>
      <c r="DS599" s="224"/>
      <c r="DT599" s="224"/>
      <c r="DU599" s="224"/>
    </row>
    <row r="600" spans="4:125" s="66" customFormat="1" x14ac:dyDescent="0.2">
      <c r="D600" s="90"/>
      <c r="X600" s="338"/>
      <c r="AV600" s="289"/>
      <c r="AW600" s="289"/>
      <c r="AX600" s="224"/>
      <c r="BW600" s="224"/>
      <c r="BX600" s="224"/>
      <c r="BY600" s="224"/>
      <c r="CF600" s="224"/>
      <c r="CG600" s="224"/>
      <c r="CH600" s="6"/>
      <c r="DS600" s="224"/>
      <c r="DT600" s="224"/>
      <c r="DU600" s="224"/>
    </row>
    <row r="601" spans="4:125" s="66" customFormat="1" x14ac:dyDescent="0.2">
      <c r="D601" s="90"/>
      <c r="X601" s="338"/>
      <c r="AV601" s="289"/>
      <c r="AW601" s="289"/>
      <c r="AX601" s="224"/>
      <c r="BW601" s="224"/>
      <c r="BX601" s="224"/>
      <c r="BY601" s="224"/>
      <c r="CF601" s="224"/>
      <c r="CG601" s="224"/>
      <c r="CH601" s="6"/>
      <c r="DS601" s="224"/>
      <c r="DT601" s="224"/>
      <c r="DU601" s="224"/>
    </row>
    <row r="602" spans="4:125" s="66" customFormat="1" x14ac:dyDescent="0.2">
      <c r="D602" s="90"/>
      <c r="X602" s="338"/>
      <c r="AV602" s="289"/>
      <c r="AW602" s="289"/>
      <c r="AX602" s="224"/>
      <c r="BW602" s="224"/>
      <c r="BX602" s="224"/>
      <c r="BY602" s="224"/>
      <c r="CF602" s="224"/>
      <c r="CG602" s="224"/>
      <c r="CH602" s="6"/>
      <c r="DS602" s="224"/>
      <c r="DT602" s="224"/>
      <c r="DU602" s="224"/>
    </row>
    <row r="603" spans="4:125" s="66" customFormat="1" x14ac:dyDescent="0.2">
      <c r="D603" s="90"/>
      <c r="X603" s="338"/>
      <c r="AV603" s="289"/>
      <c r="AW603" s="289"/>
      <c r="AX603" s="224"/>
      <c r="BW603" s="224"/>
      <c r="BX603" s="224"/>
      <c r="BY603" s="224"/>
      <c r="CF603" s="224"/>
      <c r="CG603" s="224"/>
      <c r="CH603" s="6"/>
      <c r="DS603" s="224"/>
      <c r="DT603" s="224"/>
      <c r="DU603" s="224"/>
    </row>
    <row r="604" spans="4:125" s="66" customFormat="1" x14ac:dyDescent="0.2">
      <c r="D604" s="90"/>
      <c r="X604" s="338"/>
      <c r="AV604" s="289"/>
      <c r="AW604" s="289"/>
      <c r="AX604" s="224"/>
      <c r="BW604" s="224"/>
      <c r="BX604" s="224"/>
      <c r="BY604" s="224"/>
      <c r="CF604" s="224"/>
      <c r="CG604" s="224"/>
      <c r="CH604" s="6"/>
      <c r="DS604" s="224"/>
      <c r="DT604" s="224"/>
      <c r="DU604" s="224"/>
    </row>
    <row r="605" spans="4:125" s="66" customFormat="1" x14ac:dyDescent="0.2">
      <c r="D605" s="90"/>
      <c r="X605" s="338"/>
      <c r="AV605" s="289"/>
      <c r="AW605" s="289"/>
      <c r="AX605" s="224"/>
      <c r="BW605" s="224"/>
      <c r="BX605" s="224"/>
      <c r="BY605" s="224"/>
      <c r="CF605" s="224"/>
      <c r="CG605" s="224"/>
      <c r="CH605" s="6"/>
      <c r="DS605" s="224"/>
      <c r="DT605" s="224"/>
      <c r="DU605" s="224"/>
    </row>
    <row r="606" spans="4:125" s="66" customFormat="1" x14ac:dyDescent="0.2">
      <c r="D606" s="90"/>
      <c r="X606" s="338"/>
      <c r="AV606" s="289"/>
      <c r="AW606" s="289"/>
      <c r="AX606" s="224"/>
      <c r="BW606" s="224"/>
      <c r="BX606" s="224"/>
      <c r="BY606" s="224"/>
      <c r="CF606" s="224"/>
      <c r="CG606" s="224"/>
      <c r="CH606" s="6"/>
      <c r="DS606" s="224"/>
      <c r="DT606" s="224"/>
      <c r="DU606" s="224"/>
    </row>
    <row r="607" spans="4:125" s="66" customFormat="1" x14ac:dyDescent="0.2">
      <c r="D607" s="90"/>
      <c r="X607" s="338"/>
      <c r="AV607" s="289"/>
      <c r="AW607" s="289"/>
      <c r="AX607" s="224"/>
      <c r="BW607" s="224"/>
      <c r="BX607" s="224"/>
      <c r="BY607" s="224"/>
      <c r="CF607" s="224"/>
      <c r="CG607" s="224"/>
      <c r="CH607" s="6"/>
      <c r="DS607" s="224"/>
      <c r="DT607" s="224"/>
      <c r="DU607" s="224"/>
    </row>
    <row r="608" spans="4:125" s="66" customFormat="1" x14ac:dyDescent="0.2">
      <c r="D608" s="90"/>
      <c r="X608" s="338"/>
      <c r="AV608" s="289"/>
      <c r="AW608" s="289"/>
      <c r="AX608" s="224"/>
      <c r="BW608" s="224"/>
      <c r="BX608" s="224"/>
      <c r="BY608" s="224"/>
      <c r="CF608" s="224"/>
      <c r="CG608" s="224"/>
      <c r="CH608" s="6"/>
      <c r="DS608" s="224"/>
      <c r="DT608" s="224"/>
      <c r="DU608" s="224"/>
    </row>
    <row r="609" spans="4:125" s="66" customFormat="1" x14ac:dyDescent="0.2">
      <c r="D609" s="90"/>
      <c r="X609" s="338"/>
      <c r="AV609" s="289"/>
      <c r="AW609" s="289"/>
      <c r="AX609" s="224"/>
      <c r="BW609" s="224"/>
      <c r="BX609" s="224"/>
      <c r="BY609" s="224"/>
      <c r="CF609" s="224"/>
      <c r="CG609" s="224"/>
      <c r="CH609" s="6"/>
      <c r="DS609" s="224"/>
      <c r="DT609" s="224"/>
      <c r="DU609" s="224"/>
    </row>
    <row r="610" spans="4:125" s="66" customFormat="1" x14ac:dyDescent="0.2">
      <c r="D610" s="90"/>
      <c r="X610" s="338"/>
      <c r="AV610" s="289"/>
      <c r="AW610" s="289"/>
      <c r="AX610" s="224"/>
      <c r="BW610" s="224"/>
      <c r="BX610" s="224"/>
      <c r="BY610" s="224"/>
      <c r="CF610" s="224"/>
      <c r="CG610" s="224"/>
      <c r="CH610" s="6"/>
      <c r="DS610" s="224"/>
      <c r="DT610" s="224"/>
      <c r="DU610" s="224"/>
    </row>
    <row r="611" spans="4:125" s="66" customFormat="1" x14ac:dyDescent="0.2">
      <c r="D611" s="90"/>
      <c r="X611" s="338"/>
      <c r="AV611" s="289"/>
      <c r="AW611" s="289"/>
      <c r="AX611" s="224"/>
      <c r="BW611" s="224"/>
      <c r="BX611" s="224"/>
      <c r="BY611" s="224"/>
      <c r="CF611" s="224"/>
      <c r="CG611" s="224"/>
      <c r="CH611" s="6"/>
      <c r="DS611" s="224"/>
      <c r="DT611" s="224"/>
      <c r="DU611" s="224"/>
    </row>
    <row r="612" spans="4:125" s="66" customFormat="1" x14ac:dyDescent="0.2">
      <c r="D612" s="90"/>
      <c r="X612" s="338"/>
      <c r="AV612" s="289"/>
      <c r="AW612" s="289"/>
      <c r="AX612" s="224"/>
      <c r="BW612" s="224"/>
      <c r="BX612" s="224"/>
      <c r="BY612" s="224"/>
      <c r="CF612" s="224"/>
      <c r="CG612" s="224"/>
      <c r="CH612" s="6"/>
      <c r="DS612" s="224"/>
      <c r="DT612" s="224"/>
      <c r="DU612" s="224"/>
    </row>
    <row r="613" spans="4:125" s="66" customFormat="1" x14ac:dyDescent="0.2">
      <c r="D613" s="90"/>
      <c r="X613" s="338"/>
      <c r="AV613" s="289"/>
      <c r="AW613" s="289"/>
      <c r="AX613" s="224"/>
      <c r="BW613" s="224"/>
      <c r="BX613" s="224"/>
      <c r="BY613" s="224"/>
      <c r="CF613" s="224"/>
      <c r="CG613" s="224"/>
      <c r="CH613" s="6"/>
      <c r="DS613" s="224"/>
      <c r="DT613" s="224"/>
      <c r="DU613" s="224"/>
    </row>
    <row r="614" spans="4:125" s="66" customFormat="1" x14ac:dyDescent="0.2">
      <c r="D614" s="90"/>
      <c r="X614" s="338"/>
      <c r="AV614" s="289"/>
      <c r="AW614" s="289"/>
      <c r="AX614" s="224"/>
      <c r="BW614" s="224"/>
      <c r="BX614" s="224"/>
      <c r="BY614" s="224"/>
      <c r="CF614" s="224"/>
      <c r="CG614" s="224"/>
      <c r="CH614" s="6"/>
      <c r="DS614" s="224"/>
      <c r="DT614" s="224"/>
      <c r="DU614" s="224"/>
    </row>
    <row r="615" spans="4:125" s="66" customFormat="1" x14ac:dyDescent="0.2">
      <c r="D615" s="90"/>
      <c r="X615" s="338"/>
      <c r="AV615" s="289"/>
      <c r="AW615" s="289"/>
      <c r="AX615" s="224"/>
      <c r="BW615" s="224"/>
      <c r="BX615" s="224"/>
      <c r="BY615" s="224"/>
      <c r="CF615" s="224"/>
      <c r="CG615" s="224"/>
      <c r="CH615" s="6"/>
      <c r="DS615" s="224"/>
      <c r="DT615" s="224"/>
      <c r="DU615" s="224"/>
    </row>
    <row r="616" spans="4:125" s="66" customFormat="1" x14ac:dyDescent="0.2">
      <c r="D616" s="90"/>
      <c r="X616" s="338"/>
      <c r="AV616" s="289"/>
      <c r="AW616" s="289"/>
      <c r="AX616" s="224"/>
      <c r="BW616" s="224"/>
      <c r="BX616" s="224"/>
      <c r="BY616" s="224"/>
      <c r="CF616" s="224"/>
      <c r="CG616" s="224"/>
      <c r="CH616" s="6"/>
      <c r="DS616" s="224"/>
      <c r="DT616" s="224"/>
      <c r="DU616" s="224"/>
    </row>
    <row r="617" spans="4:125" s="66" customFormat="1" x14ac:dyDescent="0.2">
      <c r="D617" s="90"/>
      <c r="X617" s="338"/>
      <c r="AV617" s="289"/>
      <c r="AW617" s="289"/>
      <c r="AX617" s="224"/>
      <c r="BW617" s="224"/>
      <c r="BX617" s="224"/>
      <c r="BY617" s="224"/>
      <c r="CF617" s="224"/>
      <c r="CG617" s="224"/>
      <c r="CH617" s="6"/>
      <c r="DS617" s="224"/>
      <c r="DT617" s="224"/>
      <c r="DU617" s="224"/>
    </row>
    <row r="618" spans="4:125" s="66" customFormat="1" x14ac:dyDescent="0.2">
      <c r="D618" s="90"/>
      <c r="X618" s="338"/>
      <c r="AV618" s="289"/>
      <c r="AW618" s="289"/>
      <c r="AX618" s="224"/>
      <c r="BW618" s="224"/>
      <c r="BX618" s="224"/>
      <c r="BY618" s="224"/>
      <c r="CF618" s="224"/>
      <c r="CG618" s="224"/>
      <c r="CH618" s="6"/>
      <c r="DS618" s="224"/>
      <c r="DT618" s="224"/>
      <c r="DU618" s="224"/>
    </row>
    <row r="619" spans="4:125" s="66" customFormat="1" x14ac:dyDescent="0.2">
      <c r="D619" s="90"/>
      <c r="X619" s="338"/>
      <c r="AV619" s="289"/>
      <c r="AW619" s="289"/>
      <c r="AX619" s="224"/>
      <c r="BW619" s="224"/>
      <c r="BX619" s="224"/>
      <c r="BY619" s="224"/>
      <c r="CF619" s="224"/>
      <c r="CG619" s="224"/>
      <c r="CH619" s="6"/>
      <c r="DS619" s="224"/>
      <c r="DT619" s="224"/>
      <c r="DU619" s="224"/>
    </row>
    <row r="620" spans="4:125" s="66" customFormat="1" x14ac:dyDescent="0.2">
      <c r="D620" s="90"/>
      <c r="X620" s="338"/>
      <c r="AV620" s="289"/>
      <c r="AW620" s="289"/>
      <c r="AX620" s="224"/>
      <c r="BW620" s="224"/>
      <c r="BX620" s="224"/>
      <c r="BY620" s="224"/>
      <c r="CF620" s="224"/>
      <c r="CG620" s="224"/>
      <c r="CH620" s="6"/>
      <c r="DS620" s="224"/>
      <c r="DT620" s="224"/>
      <c r="DU620" s="224"/>
    </row>
    <row r="621" spans="4:125" s="66" customFormat="1" x14ac:dyDescent="0.2">
      <c r="D621" s="90"/>
      <c r="X621" s="338"/>
      <c r="AV621" s="289"/>
      <c r="AW621" s="289"/>
      <c r="AX621" s="224"/>
      <c r="BW621" s="224"/>
      <c r="BX621" s="224"/>
      <c r="BY621" s="224"/>
      <c r="CF621" s="224"/>
      <c r="CG621" s="224"/>
      <c r="CH621" s="6"/>
      <c r="DS621" s="224"/>
      <c r="DT621" s="224"/>
      <c r="DU621" s="224"/>
    </row>
    <row r="622" spans="4:125" s="66" customFormat="1" x14ac:dyDescent="0.2">
      <c r="D622" s="90"/>
      <c r="X622" s="338"/>
      <c r="AV622" s="289"/>
      <c r="AW622" s="289"/>
      <c r="AX622" s="224"/>
      <c r="BW622" s="224"/>
      <c r="BX622" s="224"/>
      <c r="BY622" s="224"/>
      <c r="CF622" s="224"/>
      <c r="CG622" s="224"/>
      <c r="CH622" s="6"/>
      <c r="DS622" s="224"/>
      <c r="DT622" s="224"/>
      <c r="DU622" s="224"/>
    </row>
    <row r="623" spans="4:125" s="66" customFormat="1" x14ac:dyDescent="0.2">
      <c r="D623" s="90"/>
      <c r="X623" s="338"/>
      <c r="AV623" s="289"/>
      <c r="AW623" s="289"/>
      <c r="AX623" s="224"/>
      <c r="BW623" s="224"/>
      <c r="BX623" s="224"/>
      <c r="BY623" s="224"/>
      <c r="CF623" s="224"/>
      <c r="CG623" s="224"/>
      <c r="CH623" s="6"/>
      <c r="DS623" s="224"/>
      <c r="DT623" s="224"/>
      <c r="DU623" s="224"/>
    </row>
    <row r="624" spans="4:125" s="66" customFormat="1" x14ac:dyDescent="0.2">
      <c r="D624" s="90"/>
      <c r="X624" s="338"/>
      <c r="AV624" s="289"/>
      <c r="AW624" s="289"/>
      <c r="AX624" s="224"/>
      <c r="BW624" s="224"/>
      <c r="BX624" s="224"/>
      <c r="BY624" s="224"/>
      <c r="CF624" s="224"/>
      <c r="CG624" s="224"/>
      <c r="CH624" s="6"/>
      <c r="DS624" s="224"/>
      <c r="DT624" s="224"/>
      <c r="DU624" s="224"/>
    </row>
    <row r="625" spans="4:125" s="66" customFormat="1" x14ac:dyDescent="0.2">
      <c r="D625" s="90"/>
      <c r="X625" s="338"/>
      <c r="AV625" s="289"/>
      <c r="AW625" s="289"/>
      <c r="AX625" s="224"/>
      <c r="BW625" s="224"/>
      <c r="BX625" s="224"/>
      <c r="BY625" s="224"/>
      <c r="CF625" s="224"/>
      <c r="CG625" s="224"/>
      <c r="CH625" s="6"/>
      <c r="DS625" s="224"/>
      <c r="DT625" s="224"/>
      <c r="DU625" s="224"/>
    </row>
    <row r="626" spans="4:125" s="66" customFormat="1" x14ac:dyDescent="0.2">
      <c r="D626" s="90"/>
      <c r="X626" s="338"/>
      <c r="AV626" s="289"/>
      <c r="AW626" s="289"/>
      <c r="AX626" s="224"/>
      <c r="BW626" s="224"/>
      <c r="BX626" s="224"/>
      <c r="BY626" s="224"/>
      <c r="CF626" s="224"/>
      <c r="CG626" s="224"/>
      <c r="CH626" s="6"/>
      <c r="DS626" s="224"/>
      <c r="DT626" s="224"/>
      <c r="DU626" s="224"/>
    </row>
    <row r="627" spans="4:125" s="66" customFormat="1" x14ac:dyDescent="0.2">
      <c r="D627" s="90"/>
      <c r="X627" s="338"/>
      <c r="AV627" s="289"/>
      <c r="AW627" s="289"/>
      <c r="AX627" s="224"/>
      <c r="BW627" s="224"/>
      <c r="BX627" s="224"/>
      <c r="BY627" s="224"/>
      <c r="CF627" s="224"/>
      <c r="CG627" s="224"/>
      <c r="CH627" s="6"/>
      <c r="DS627" s="224"/>
      <c r="DT627" s="224"/>
      <c r="DU627" s="224"/>
    </row>
    <row r="628" spans="4:125" s="66" customFormat="1" x14ac:dyDescent="0.2">
      <c r="D628" s="90"/>
      <c r="X628" s="338"/>
      <c r="AV628" s="289"/>
      <c r="AW628" s="289"/>
      <c r="AX628" s="224"/>
      <c r="BW628" s="224"/>
      <c r="BX628" s="224"/>
      <c r="BY628" s="224"/>
      <c r="CF628" s="224"/>
      <c r="CG628" s="224"/>
      <c r="CH628" s="6"/>
      <c r="DS628" s="224"/>
      <c r="DT628" s="224"/>
      <c r="DU628" s="224"/>
    </row>
    <row r="629" spans="4:125" s="66" customFormat="1" x14ac:dyDescent="0.2">
      <c r="D629" s="90"/>
      <c r="X629" s="338"/>
      <c r="AV629" s="289"/>
      <c r="AW629" s="289"/>
      <c r="AX629" s="224"/>
      <c r="BW629" s="224"/>
      <c r="BX629" s="224"/>
      <c r="BY629" s="224"/>
      <c r="CF629" s="224"/>
      <c r="CG629" s="224"/>
      <c r="CH629" s="6"/>
      <c r="DS629" s="224"/>
      <c r="DT629" s="224"/>
      <c r="DU629" s="224"/>
    </row>
    <row r="630" spans="4:125" s="66" customFormat="1" x14ac:dyDescent="0.2">
      <c r="D630" s="90"/>
      <c r="X630" s="338"/>
      <c r="AV630" s="289"/>
      <c r="AW630" s="289"/>
      <c r="AX630" s="224"/>
      <c r="BW630" s="224"/>
      <c r="BX630" s="224"/>
      <c r="BY630" s="224"/>
      <c r="CF630" s="224"/>
      <c r="CG630" s="224"/>
      <c r="CH630" s="6"/>
      <c r="DS630" s="224"/>
      <c r="DT630" s="224"/>
      <c r="DU630" s="224"/>
    </row>
    <row r="631" spans="4:125" s="66" customFormat="1" x14ac:dyDescent="0.2">
      <c r="D631" s="90"/>
      <c r="X631" s="338"/>
      <c r="AV631" s="289"/>
      <c r="AW631" s="289"/>
      <c r="AX631" s="224"/>
      <c r="BW631" s="224"/>
      <c r="BX631" s="224"/>
      <c r="BY631" s="224"/>
      <c r="CF631" s="224"/>
      <c r="CG631" s="224"/>
      <c r="CH631" s="6"/>
      <c r="DS631" s="224"/>
      <c r="DT631" s="224"/>
      <c r="DU631" s="224"/>
    </row>
    <row r="632" spans="4:125" s="66" customFormat="1" x14ac:dyDescent="0.2">
      <c r="D632" s="90"/>
      <c r="X632" s="338"/>
      <c r="AV632" s="289"/>
      <c r="AW632" s="289"/>
      <c r="AX632" s="224"/>
      <c r="BW632" s="224"/>
      <c r="BX632" s="224"/>
      <c r="BY632" s="224"/>
      <c r="CF632" s="224"/>
      <c r="CG632" s="224"/>
      <c r="CH632" s="6"/>
      <c r="DS632" s="224"/>
      <c r="DT632" s="224"/>
      <c r="DU632" s="224"/>
    </row>
    <row r="633" spans="4:125" s="66" customFormat="1" x14ac:dyDescent="0.2">
      <c r="D633" s="90"/>
      <c r="X633" s="338"/>
      <c r="AV633" s="289"/>
      <c r="AW633" s="289"/>
      <c r="AX633" s="224"/>
      <c r="BW633" s="224"/>
      <c r="BX633" s="224"/>
      <c r="BY633" s="224"/>
      <c r="CF633" s="224"/>
      <c r="CG633" s="224"/>
      <c r="CH633" s="6"/>
      <c r="DS633" s="224"/>
      <c r="DT633" s="224"/>
      <c r="DU633" s="224"/>
    </row>
    <row r="634" spans="4:125" s="66" customFormat="1" x14ac:dyDescent="0.2">
      <c r="D634" s="90"/>
      <c r="X634" s="338"/>
      <c r="AV634" s="289"/>
      <c r="AW634" s="289"/>
      <c r="AX634" s="224"/>
      <c r="BW634" s="224"/>
      <c r="BX634" s="224"/>
      <c r="BY634" s="224"/>
      <c r="CF634" s="224"/>
      <c r="CG634" s="224"/>
      <c r="CH634" s="6"/>
      <c r="DS634" s="224"/>
      <c r="DT634" s="224"/>
      <c r="DU634" s="224"/>
    </row>
    <row r="635" spans="4:125" s="66" customFormat="1" x14ac:dyDescent="0.2">
      <c r="D635" s="90"/>
      <c r="X635" s="338"/>
      <c r="AV635" s="289"/>
      <c r="AW635" s="289"/>
      <c r="AX635" s="224"/>
      <c r="BW635" s="224"/>
      <c r="BX635" s="224"/>
      <c r="BY635" s="224"/>
      <c r="CF635" s="224"/>
      <c r="CG635" s="224"/>
      <c r="CH635" s="6"/>
      <c r="DS635" s="224"/>
      <c r="DT635" s="224"/>
      <c r="DU635" s="224"/>
    </row>
    <row r="636" spans="4:125" s="66" customFormat="1" x14ac:dyDescent="0.2">
      <c r="D636" s="90"/>
      <c r="X636" s="338"/>
      <c r="AV636" s="289"/>
      <c r="AW636" s="289"/>
      <c r="AX636" s="224"/>
      <c r="BW636" s="224"/>
      <c r="BX636" s="224"/>
      <c r="BY636" s="224"/>
      <c r="CF636" s="224"/>
      <c r="CG636" s="224"/>
      <c r="CH636" s="6"/>
      <c r="DS636" s="224"/>
      <c r="DT636" s="224"/>
      <c r="DU636" s="224"/>
    </row>
    <row r="637" spans="4:125" s="66" customFormat="1" x14ac:dyDescent="0.2">
      <c r="D637" s="90"/>
      <c r="X637" s="338"/>
      <c r="AV637" s="289"/>
      <c r="AW637" s="289"/>
      <c r="AX637" s="224"/>
      <c r="BW637" s="224"/>
      <c r="BX637" s="224"/>
      <c r="BY637" s="224"/>
      <c r="CF637" s="224"/>
      <c r="CG637" s="224"/>
      <c r="CH637" s="6"/>
      <c r="DS637" s="224"/>
      <c r="DT637" s="224"/>
      <c r="DU637" s="224"/>
    </row>
    <row r="638" spans="4:125" s="66" customFormat="1" x14ac:dyDescent="0.2">
      <c r="D638" s="90"/>
      <c r="X638" s="338"/>
      <c r="AV638" s="289"/>
      <c r="AW638" s="289"/>
      <c r="AX638" s="224"/>
      <c r="BW638" s="224"/>
      <c r="BX638" s="224"/>
      <c r="BY638" s="224"/>
      <c r="CF638" s="224"/>
      <c r="CG638" s="224"/>
      <c r="CH638" s="6"/>
      <c r="DS638" s="224"/>
      <c r="DT638" s="224"/>
      <c r="DU638" s="224"/>
    </row>
    <row r="639" spans="4:125" s="66" customFormat="1" x14ac:dyDescent="0.2">
      <c r="D639" s="90"/>
      <c r="X639" s="338"/>
      <c r="AV639" s="289"/>
      <c r="AW639" s="289"/>
      <c r="AX639" s="224"/>
      <c r="BW639" s="224"/>
      <c r="BX639" s="224"/>
      <c r="BY639" s="224"/>
      <c r="CF639" s="224"/>
      <c r="CG639" s="224"/>
      <c r="CH639" s="6"/>
      <c r="DS639" s="224"/>
      <c r="DT639" s="224"/>
      <c r="DU639" s="224"/>
    </row>
    <row r="640" spans="4:125" s="66" customFormat="1" x14ac:dyDescent="0.2">
      <c r="D640" s="90"/>
      <c r="X640" s="338"/>
      <c r="AV640" s="289"/>
      <c r="AW640" s="289"/>
      <c r="AX640" s="224"/>
      <c r="BW640" s="224"/>
      <c r="BX640" s="224"/>
      <c r="BY640" s="224"/>
      <c r="CF640" s="224"/>
      <c r="CG640" s="224"/>
      <c r="CH640" s="6"/>
      <c r="DS640" s="224"/>
      <c r="DT640" s="224"/>
      <c r="DU640" s="224"/>
    </row>
    <row r="641" spans="4:125" s="66" customFormat="1" x14ac:dyDescent="0.2">
      <c r="D641" s="90"/>
      <c r="X641" s="338"/>
      <c r="AV641" s="289"/>
      <c r="AW641" s="289"/>
      <c r="AX641" s="224"/>
      <c r="BW641" s="224"/>
      <c r="BX641" s="224"/>
      <c r="BY641" s="224"/>
      <c r="CF641" s="224"/>
      <c r="CG641" s="224"/>
      <c r="CH641" s="6"/>
      <c r="DS641" s="224"/>
      <c r="DT641" s="224"/>
      <c r="DU641" s="224"/>
    </row>
    <row r="642" spans="4:125" s="66" customFormat="1" x14ac:dyDescent="0.2">
      <c r="D642" s="90"/>
      <c r="X642" s="338"/>
      <c r="AV642" s="289"/>
      <c r="AW642" s="289"/>
      <c r="AX642" s="224"/>
      <c r="BW642" s="224"/>
      <c r="BX642" s="224"/>
      <c r="BY642" s="224"/>
      <c r="CF642" s="224"/>
      <c r="CG642" s="224"/>
      <c r="CH642" s="6"/>
      <c r="DS642" s="224"/>
      <c r="DT642" s="224"/>
      <c r="DU642" s="224"/>
    </row>
    <row r="643" spans="4:125" s="66" customFormat="1" x14ac:dyDescent="0.2">
      <c r="D643" s="90"/>
      <c r="X643" s="338"/>
      <c r="AV643" s="289"/>
      <c r="AW643" s="289"/>
      <c r="AX643" s="224"/>
      <c r="BW643" s="224"/>
      <c r="BX643" s="224"/>
      <c r="BY643" s="224"/>
      <c r="CF643" s="224"/>
      <c r="CG643" s="224"/>
      <c r="CH643" s="6"/>
      <c r="DS643" s="224"/>
      <c r="DT643" s="224"/>
      <c r="DU643" s="224"/>
    </row>
    <row r="644" spans="4:125" s="66" customFormat="1" x14ac:dyDescent="0.2">
      <c r="D644" s="90"/>
      <c r="X644" s="338"/>
      <c r="AV644" s="289"/>
      <c r="AW644" s="289"/>
      <c r="AX644" s="224"/>
      <c r="BW644" s="224"/>
      <c r="BX644" s="224"/>
      <c r="BY644" s="224"/>
      <c r="CF644" s="224"/>
      <c r="CG644" s="224"/>
      <c r="CH644" s="6"/>
      <c r="DS644" s="224"/>
      <c r="DT644" s="224"/>
      <c r="DU644" s="224"/>
    </row>
    <row r="645" spans="4:125" s="66" customFormat="1" x14ac:dyDescent="0.2">
      <c r="D645" s="90"/>
      <c r="X645" s="338"/>
      <c r="AV645" s="289"/>
      <c r="AW645" s="289"/>
      <c r="AX645" s="224"/>
      <c r="BW645" s="224"/>
      <c r="BX645" s="224"/>
      <c r="BY645" s="224"/>
      <c r="CF645" s="224"/>
      <c r="CG645" s="224"/>
      <c r="CH645" s="6"/>
      <c r="DS645" s="224"/>
      <c r="DT645" s="224"/>
      <c r="DU645" s="224"/>
    </row>
    <row r="646" spans="4:125" s="66" customFormat="1" x14ac:dyDescent="0.2">
      <c r="D646" s="90"/>
      <c r="X646" s="338"/>
      <c r="AV646" s="289"/>
      <c r="AW646" s="289"/>
      <c r="AX646" s="224"/>
      <c r="BW646" s="224"/>
      <c r="BX646" s="224"/>
      <c r="BY646" s="224"/>
      <c r="CF646" s="224"/>
      <c r="CG646" s="224"/>
      <c r="CH646" s="6"/>
      <c r="DS646" s="224"/>
      <c r="DT646" s="224"/>
      <c r="DU646" s="224"/>
    </row>
    <row r="647" spans="4:125" s="66" customFormat="1" x14ac:dyDescent="0.2">
      <c r="D647" s="90"/>
      <c r="X647" s="338"/>
      <c r="AV647" s="289"/>
      <c r="AW647" s="289"/>
      <c r="AX647" s="224"/>
      <c r="BW647" s="224"/>
      <c r="BX647" s="224"/>
      <c r="BY647" s="224"/>
      <c r="CF647" s="224"/>
      <c r="CG647" s="224"/>
      <c r="CH647" s="6"/>
      <c r="DS647" s="224"/>
      <c r="DT647" s="224"/>
      <c r="DU647" s="224"/>
    </row>
    <row r="648" spans="4:125" s="66" customFormat="1" x14ac:dyDescent="0.2">
      <c r="D648" s="90"/>
      <c r="X648" s="338"/>
      <c r="AV648" s="289"/>
      <c r="AW648" s="289"/>
      <c r="AX648" s="224"/>
      <c r="BW648" s="224"/>
      <c r="BX648" s="224"/>
      <c r="BY648" s="224"/>
      <c r="CF648" s="224"/>
      <c r="CG648" s="224"/>
      <c r="CH648" s="6"/>
      <c r="DS648" s="224"/>
      <c r="DT648" s="224"/>
      <c r="DU648" s="224"/>
    </row>
    <row r="649" spans="4:125" s="66" customFormat="1" x14ac:dyDescent="0.2">
      <c r="D649" s="90"/>
      <c r="X649" s="338"/>
      <c r="AV649" s="289"/>
      <c r="AW649" s="289"/>
      <c r="AX649" s="224"/>
      <c r="BW649" s="224"/>
      <c r="BX649" s="224"/>
      <c r="BY649" s="224"/>
      <c r="CF649" s="224"/>
      <c r="CG649" s="224"/>
      <c r="CH649" s="6"/>
      <c r="DS649" s="224"/>
      <c r="DT649" s="224"/>
      <c r="DU649" s="224"/>
    </row>
    <row r="650" spans="4:125" s="66" customFormat="1" x14ac:dyDescent="0.2">
      <c r="D650" s="90"/>
      <c r="X650" s="338"/>
      <c r="AV650" s="289"/>
      <c r="AW650" s="289"/>
      <c r="AX650" s="224"/>
      <c r="BW650" s="224"/>
      <c r="BX650" s="224"/>
      <c r="BY650" s="224"/>
      <c r="CF650" s="224"/>
      <c r="CG650" s="224"/>
      <c r="CH650" s="6"/>
      <c r="DS650" s="224"/>
      <c r="DT650" s="224"/>
      <c r="DU650" s="224"/>
    </row>
    <row r="651" spans="4:125" s="66" customFormat="1" x14ac:dyDescent="0.2">
      <c r="D651" s="90"/>
      <c r="X651" s="338"/>
      <c r="AV651" s="289"/>
      <c r="AW651" s="289"/>
      <c r="AX651" s="224"/>
      <c r="BW651" s="224"/>
      <c r="BX651" s="224"/>
      <c r="BY651" s="224"/>
      <c r="CF651" s="224"/>
      <c r="CG651" s="224"/>
      <c r="CH651" s="6"/>
      <c r="DS651" s="224"/>
      <c r="DT651" s="224"/>
      <c r="DU651" s="224"/>
    </row>
    <row r="652" spans="4:125" s="66" customFormat="1" x14ac:dyDescent="0.2">
      <c r="D652" s="90"/>
      <c r="X652" s="338"/>
      <c r="AV652" s="289"/>
      <c r="AW652" s="289"/>
      <c r="AX652" s="224"/>
      <c r="BW652" s="224"/>
      <c r="BX652" s="224"/>
      <c r="BY652" s="224"/>
      <c r="CF652" s="224"/>
      <c r="CG652" s="224"/>
      <c r="CH652" s="6"/>
      <c r="DS652" s="224"/>
      <c r="DT652" s="224"/>
      <c r="DU652" s="224"/>
    </row>
    <row r="653" spans="4:125" s="66" customFormat="1" x14ac:dyDescent="0.2">
      <c r="D653" s="90"/>
      <c r="X653" s="338"/>
      <c r="AV653" s="289"/>
      <c r="AW653" s="289"/>
      <c r="AX653" s="224"/>
      <c r="BW653" s="224"/>
      <c r="BX653" s="224"/>
      <c r="BY653" s="224"/>
      <c r="CF653" s="224"/>
      <c r="CG653" s="224"/>
      <c r="CH653" s="6"/>
      <c r="DS653" s="224"/>
      <c r="DT653" s="224"/>
      <c r="DU653" s="224"/>
    </row>
    <row r="654" spans="4:125" s="66" customFormat="1" x14ac:dyDescent="0.2">
      <c r="D654" s="90"/>
      <c r="X654" s="338"/>
      <c r="AV654" s="289"/>
      <c r="AW654" s="289"/>
      <c r="AX654" s="224"/>
      <c r="BW654" s="224"/>
      <c r="BX654" s="224"/>
      <c r="BY654" s="224"/>
      <c r="CF654" s="224"/>
      <c r="CG654" s="224"/>
      <c r="CH654" s="6"/>
      <c r="DS654" s="224"/>
      <c r="DT654" s="224"/>
      <c r="DU654" s="224"/>
    </row>
    <row r="655" spans="4:125" s="66" customFormat="1" x14ac:dyDescent="0.2">
      <c r="D655" s="90"/>
      <c r="X655" s="338"/>
      <c r="AV655" s="289"/>
      <c r="AW655" s="289"/>
      <c r="AX655" s="224"/>
      <c r="BW655" s="224"/>
      <c r="BX655" s="224"/>
      <c r="BY655" s="224"/>
      <c r="CF655" s="224"/>
      <c r="CG655" s="224"/>
      <c r="CH655" s="6"/>
      <c r="DS655" s="224"/>
      <c r="DT655" s="224"/>
      <c r="DU655" s="224"/>
    </row>
    <row r="656" spans="4:125" s="66" customFormat="1" x14ac:dyDescent="0.2">
      <c r="D656" s="90"/>
      <c r="X656" s="338"/>
      <c r="AV656" s="289"/>
      <c r="AW656" s="289"/>
      <c r="AX656" s="224"/>
      <c r="BW656" s="224"/>
      <c r="BX656" s="224"/>
      <c r="BY656" s="224"/>
      <c r="CF656" s="224"/>
      <c r="CG656" s="224"/>
      <c r="CH656" s="6"/>
      <c r="DS656" s="224"/>
      <c r="DT656" s="224"/>
      <c r="DU656" s="224"/>
    </row>
    <row r="657" spans="4:125" s="66" customFormat="1" x14ac:dyDescent="0.2">
      <c r="D657" s="90"/>
      <c r="X657" s="338"/>
      <c r="AV657" s="289"/>
      <c r="AW657" s="289"/>
      <c r="AX657" s="224"/>
      <c r="BW657" s="224"/>
      <c r="BX657" s="224"/>
      <c r="BY657" s="224"/>
      <c r="CF657" s="224"/>
      <c r="CG657" s="224"/>
      <c r="CH657" s="6"/>
      <c r="DS657" s="224"/>
      <c r="DT657" s="224"/>
      <c r="DU657" s="224"/>
    </row>
    <row r="658" spans="4:125" s="66" customFormat="1" x14ac:dyDescent="0.2">
      <c r="D658" s="90"/>
      <c r="X658" s="338"/>
      <c r="AV658" s="289"/>
      <c r="AW658" s="289"/>
      <c r="AX658" s="224"/>
      <c r="BW658" s="224"/>
      <c r="BX658" s="224"/>
      <c r="BY658" s="224"/>
      <c r="CF658" s="224"/>
      <c r="CG658" s="224"/>
      <c r="CH658" s="6"/>
      <c r="DS658" s="224"/>
      <c r="DT658" s="224"/>
      <c r="DU658" s="224"/>
    </row>
    <row r="659" spans="4:125" s="66" customFormat="1" x14ac:dyDescent="0.2">
      <c r="D659" s="90"/>
      <c r="X659" s="338"/>
      <c r="AV659" s="289"/>
      <c r="AW659" s="289"/>
      <c r="AX659" s="224"/>
      <c r="BW659" s="224"/>
      <c r="BX659" s="224"/>
      <c r="BY659" s="224"/>
      <c r="CF659" s="224"/>
      <c r="CG659" s="224"/>
      <c r="CH659" s="6"/>
      <c r="DS659" s="224"/>
      <c r="DT659" s="224"/>
      <c r="DU659" s="224"/>
    </row>
    <row r="660" spans="4:125" s="66" customFormat="1" x14ac:dyDescent="0.2">
      <c r="D660" s="90"/>
      <c r="X660" s="338"/>
      <c r="AV660" s="289"/>
      <c r="AW660" s="289"/>
      <c r="AX660" s="224"/>
      <c r="BW660" s="224"/>
      <c r="BX660" s="224"/>
      <c r="BY660" s="224"/>
      <c r="CF660" s="224"/>
      <c r="CG660" s="224"/>
      <c r="CH660" s="6"/>
      <c r="DS660" s="224"/>
      <c r="DT660" s="224"/>
      <c r="DU660" s="224"/>
    </row>
    <row r="661" spans="4:125" s="66" customFormat="1" x14ac:dyDescent="0.2">
      <c r="D661" s="90"/>
      <c r="X661" s="338"/>
      <c r="AV661" s="289"/>
      <c r="AW661" s="289"/>
      <c r="AX661" s="224"/>
      <c r="BW661" s="224"/>
      <c r="BX661" s="224"/>
      <c r="BY661" s="224"/>
      <c r="CF661" s="224"/>
      <c r="CG661" s="224"/>
      <c r="CH661" s="6"/>
      <c r="DS661" s="224"/>
      <c r="DT661" s="224"/>
      <c r="DU661" s="224"/>
    </row>
    <row r="662" spans="4:125" s="66" customFormat="1" x14ac:dyDescent="0.2">
      <c r="D662" s="90"/>
      <c r="X662" s="338"/>
      <c r="AV662" s="289"/>
      <c r="AW662" s="289"/>
      <c r="AX662" s="224"/>
      <c r="BW662" s="224"/>
      <c r="BX662" s="224"/>
      <c r="BY662" s="224"/>
      <c r="CF662" s="224"/>
      <c r="CG662" s="224"/>
      <c r="CH662" s="6"/>
      <c r="DS662" s="224"/>
      <c r="DT662" s="224"/>
      <c r="DU662" s="224"/>
    </row>
    <row r="663" spans="4:125" s="66" customFormat="1" x14ac:dyDescent="0.2">
      <c r="D663" s="90"/>
      <c r="X663" s="338"/>
      <c r="AV663" s="289"/>
      <c r="AW663" s="289"/>
      <c r="AX663" s="224"/>
      <c r="BW663" s="224"/>
      <c r="BX663" s="224"/>
      <c r="BY663" s="224"/>
      <c r="CF663" s="224"/>
      <c r="CG663" s="224"/>
      <c r="CH663" s="6"/>
      <c r="DS663" s="224"/>
      <c r="DT663" s="224"/>
      <c r="DU663" s="224"/>
    </row>
    <row r="664" spans="4:125" s="66" customFormat="1" x14ac:dyDescent="0.2">
      <c r="D664" s="90"/>
      <c r="X664" s="338"/>
      <c r="AV664" s="289"/>
      <c r="AW664" s="289"/>
      <c r="AX664" s="224"/>
      <c r="BW664" s="224"/>
      <c r="BX664" s="224"/>
      <c r="BY664" s="224"/>
      <c r="CF664" s="224"/>
      <c r="CG664" s="224"/>
      <c r="CH664" s="6"/>
      <c r="DS664" s="224"/>
      <c r="DT664" s="224"/>
      <c r="DU664" s="224"/>
    </row>
    <row r="665" spans="4:125" s="66" customFormat="1" x14ac:dyDescent="0.2">
      <c r="D665" s="90"/>
      <c r="X665" s="338"/>
      <c r="AV665" s="289"/>
      <c r="AW665" s="289"/>
      <c r="AX665" s="224"/>
      <c r="BW665" s="224"/>
      <c r="BX665" s="224"/>
      <c r="BY665" s="224"/>
      <c r="CF665" s="224"/>
      <c r="CG665" s="224"/>
      <c r="CH665" s="6"/>
      <c r="DS665" s="224"/>
      <c r="DT665" s="224"/>
      <c r="DU665" s="224"/>
    </row>
    <row r="666" spans="4:125" s="66" customFormat="1" x14ac:dyDescent="0.2">
      <c r="D666" s="90"/>
      <c r="X666" s="338"/>
      <c r="AV666" s="289"/>
      <c r="AW666" s="289"/>
      <c r="AX666" s="224"/>
      <c r="BW666" s="224"/>
      <c r="BX666" s="224"/>
      <c r="BY666" s="224"/>
      <c r="CF666" s="224"/>
      <c r="CG666" s="224"/>
      <c r="CH666" s="6"/>
      <c r="DS666" s="224"/>
      <c r="DT666" s="224"/>
      <c r="DU666" s="224"/>
    </row>
    <row r="667" spans="4:125" s="66" customFormat="1" x14ac:dyDescent="0.2">
      <c r="D667" s="90"/>
      <c r="X667" s="338"/>
      <c r="AV667" s="289"/>
      <c r="AW667" s="289"/>
      <c r="AX667" s="224"/>
      <c r="BW667" s="224"/>
      <c r="BX667" s="224"/>
      <c r="BY667" s="224"/>
      <c r="CF667" s="224"/>
      <c r="CG667" s="224"/>
      <c r="CH667" s="6"/>
      <c r="DS667" s="224"/>
      <c r="DT667" s="224"/>
      <c r="DU667" s="224"/>
    </row>
    <row r="668" spans="4:125" s="66" customFormat="1" x14ac:dyDescent="0.2">
      <c r="D668" s="90"/>
      <c r="X668" s="338"/>
      <c r="AV668" s="289"/>
      <c r="AW668" s="289"/>
      <c r="AX668" s="224"/>
      <c r="BW668" s="224"/>
      <c r="BX668" s="224"/>
      <c r="BY668" s="224"/>
      <c r="CF668" s="224"/>
      <c r="CG668" s="224"/>
      <c r="CH668" s="6"/>
      <c r="DS668" s="224"/>
      <c r="DT668" s="224"/>
      <c r="DU668" s="224"/>
    </row>
    <row r="669" spans="4:125" s="66" customFormat="1" x14ac:dyDescent="0.2">
      <c r="D669" s="90"/>
      <c r="X669" s="338"/>
      <c r="AV669" s="289"/>
      <c r="AW669" s="289"/>
      <c r="AX669" s="224"/>
      <c r="BW669" s="224"/>
      <c r="BX669" s="224"/>
      <c r="BY669" s="224"/>
      <c r="CF669" s="224"/>
      <c r="CG669" s="224"/>
      <c r="CH669" s="6"/>
      <c r="DS669" s="224"/>
      <c r="DT669" s="224"/>
      <c r="DU669" s="224"/>
    </row>
    <row r="670" spans="4:125" s="66" customFormat="1" x14ac:dyDescent="0.2">
      <c r="D670" s="90"/>
      <c r="X670" s="338"/>
      <c r="AV670" s="289"/>
      <c r="AW670" s="289"/>
      <c r="AX670" s="224"/>
      <c r="BW670" s="224"/>
      <c r="BX670" s="224"/>
      <c r="BY670" s="224"/>
      <c r="CF670" s="224"/>
      <c r="CG670" s="224"/>
      <c r="CH670" s="6"/>
      <c r="DS670" s="224"/>
      <c r="DT670" s="224"/>
      <c r="DU670" s="224"/>
    </row>
    <row r="671" spans="4:125" s="66" customFormat="1" x14ac:dyDescent="0.2">
      <c r="D671" s="90"/>
      <c r="X671" s="338"/>
      <c r="AV671" s="289"/>
      <c r="AW671" s="289"/>
      <c r="AX671" s="224"/>
      <c r="BW671" s="224"/>
      <c r="BX671" s="224"/>
      <c r="BY671" s="224"/>
      <c r="CF671" s="224"/>
      <c r="CG671" s="224"/>
      <c r="CH671" s="6"/>
      <c r="DS671" s="224"/>
      <c r="DT671" s="224"/>
      <c r="DU671" s="224"/>
    </row>
    <row r="672" spans="4:125" s="66" customFormat="1" x14ac:dyDescent="0.2">
      <c r="D672" s="90"/>
      <c r="X672" s="338"/>
      <c r="AV672" s="289"/>
      <c r="AW672" s="289"/>
      <c r="AX672" s="224"/>
      <c r="BW672" s="224"/>
      <c r="BX672" s="224"/>
      <c r="BY672" s="224"/>
      <c r="CF672" s="224"/>
      <c r="CG672" s="224"/>
      <c r="CH672" s="6"/>
      <c r="DS672" s="224"/>
      <c r="DT672" s="224"/>
      <c r="DU672" s="224"/>
    </row>
    <row r="673" spans="4:125" s="66" customFormat="1" x14ac:dyDescent="0.2">
      <c r="D673" s="90"/>
      <c r="X673" s="338"/>
      <c r="AV673" s="289"/>
      <c r="AW673" s="289"/>
      <c r="AX673" s="224"/>
      <c r="BW673" s="224"/>
      <c r="BX673" s="224"/>
      <c r="BY673" s="224"/>
      <c r="CF673" s="224"/>
      <c r="CG673" s="224"/>
      <c r="CH673" s="6"/>
      <c r="DS673" s="224"/>
      <c r="DT673" s="224"/>
      <c r="DU673" s="224"/>
    </row>
    <row r="674" spans="4:125" s="66" customFormat="1" x14ac:dyDescent="0.2">
      <c r="D674" s="90"/>
      <c r="X674" s="338"/>
      <c r="AV674" s="289"/>
      <c r="AW674" s="289"/>
      <c r="AX674" s="224"/>
      <c r="BW674" s="224"/>
      <c r="BX674" s="224"/>
      <c r="BY674" s="224"/>
      <c r="CF674" s="224"/>
      <c r="CG674" s="224"/>
      <c r="CH674" s="6"/>
      <c r="DS674" s="224"/>
      <c r="DT674" s="224"/>
      <c r="DU674" s="224"/>
    </row>
    <row r="675" spans="4:125" s="66" customFormat="1" x14ac:dyDescent="0.2">
      <c r="D675" s="90"/>
      <c r="X675" s="338"/>
      <c r="AV675" s="289"/>
      <c r="AW675" s="289"/>
      <c r="AX675" s="224"/>
      <c r="BW675" s="224"/>
      <c r="BX675" s="224"/>
      <c r="BY675" s="224"/>
      <c r="CF675" s="224"/>
      <c r="CG675" s="224"/>
      <c r="CH675" s="6"/>
      <c r="DS675" s="224"/>
      <c r="DT675" s="224"/>
      <c r="DU675" s="224"/>
    </row>
    <row r="676" spans="4:125" s="66" customFormat="1" x14ac:dyDescent="0.2">
      <c r="D676" s="90"/>
      <c r="X676" s="338"/>
      <c r="AV676" s="289"/>
      <c r="AW676" s="289"/>
      <c r="AX676" s="224"/>
      <c r="BW676" s="224"/>
      <c r="BX676" s="224"/>
      <c r="BY676" s="224"/>
      <c r="CF676" s="224"/>
      <c r="CG676" s="224"/>
      <c r="CH676" s="6"/>
      <c r="DS676" s="224"/>
      <c r="DT676" s="224"/>
      <c r="DU676" s="224"/>
    </row>
    <row r="677" spans="4:125" s="66" customFormat="1" x14ac:dyDescent="0.2">
      <c r="D677" s="90"/>
      <c r="X677" s="338"/>
      <c r="AV677" s="289"/>
      <c r="AW677" s="289"/>
      <c r="AX677" s="224"/>
      <c r="BW677" s="224"/>
      <c r="BX677" s="224"/>
      <c r="BY677" s="224"/>
      <c r="CF677" s="224"/>
      <c r="CG677" s="224"/>
      <c r="CH677" s="6"/>
      <c r="DS677" s="224"/>
      <c r="DT677" s="224"/>
      <c r="DU677" s="224"/>
    </row>
    <row r="678" spans="4:125" s="66" customFormat="1" x14ac:dyDescent="0.2">
      <c r="D678" s="90"/>
      <c r="X678" s="338"/>
      <c r="AV678" s="289"/>
      <c r="AW678" s="289"/>
      <c r="AX678" s="224"/>
      <c r="BW678" s="224"/>
      <c r="BX678" s="224"/>
      <c r="BY678" s="224"/>
      <c r="CF678" s="224"/>
      <c r="CG678" s="224"/>
      <c r="CH678" s="6"/>
      <c r="DS678" s="224"/>
      <c r="DT678" s="224"/>
      <c r="DU678" s="224"/>
    </row>
    <row r="679" spans="4:125" s="66" customFormat="1" x14ac:dyDescent="0.2">
      <c r="D679" s="90"/>
      <c r="X679" s="338"/>
      <c r="AV679" s="289"/>
      <c r="AW679" s="289"/>
      <c r="AX679" s="224"/>
      <c r="BW679" s="224"/>
      <c r="BX679" s="224"/>
      <c r="BY679" s="224"/>
      <c r="CF679" s="224"/>
      <c r="CG679" s="224"/>
      <c r="CH679" s="6"/>
      <c r="DS679" s="224"/>
      <c r="DT679" s="224"/>
      <c r="DU679" s="224"/>
    </row>
    <row r="680" spans="4:125" s="66" customFormat="1" x14ac:dyDescent="0.2">
      <c r="D680" s="90"/>
      <c r="X680" s="338"/>
      <c r="AV680" s="289"/>
      <c r="AW680" s="289"/>
      <c r="AX680" s="224"/>
      <c r="BW680" s="224"/>
      <c r="BX680" s="224"/>
      <c r="BY680" s="224"/>
      <c r="CF680" s="224"/>
      <c r="CG680" s="224"/>
      <c r="CH680" s="6"/>
      <c r="DS680" s="224"/>
      <c r="DT680" s="224"/>
      <c r="DU680" s="224"/>
    </row>
    <row r="681" spans="4:125" s="66" customFormat="1" x14ac:dyDescent="0.2">
      <c r="D681" s="90"/>
      <c r="X681" s="338"/>
      <c r="AV681" s="289"/>
      <c r="AW681" s="289"/>
      <c r="AX681" s="224"/>
      <c r="BW681" s="224"/>
      <c r="BX681" s="224"/>
      <c r="BY681" s="224"/>
      <c r="CF681" s="224"/>
      <c r="CG681" s="224"/>
      <c r="CH681" s="6"/>
      <c r="DS681" s="224"/>
      <c r="DT681" s="224"/>
      <c r="DU681" s="224"/>
    </row>
    <row r="682" spans="4:125" s="66" customFormat="1" x14ac:dyDescent="0.2">
      <c r="D682" s="90"/>
      <c r="X682" s="338"/>
      <c r="AV682" s="289"/>
      <c r="AW682" s="289"/>
      <c r="AX682" s="224"/>
      <c r="BW682" s="224"/>
      <c r="BX682" s="224"/>
      <c r="BY682" s="224"/>
      <c r="CF682" s="224"/>
      <c r="CG682" s="224"/>
      <c r="CH682" s="6"/>
      <c r="DS682" s="224"/>
      <c r="DT682" s="224"/>
      <c r="DU682" s="224"/>
    </row>
    <row r="683" spans="4:125" s="66" customFormat="1" x14ac:dyDescent="0.2">
      <c r="D683" s="90"/>
      <c r="X683" s="338"/>
      <c r="AV683" s="289"/>
      <c r="AW683" s="289"/>
      <c r="AX683" s="224"/>
      <c r="BW683" s="224"/>
      <c r="BX683" s="224"/>
      <c r="BY683" s="224"/>
      <c r="CF683" s="224"/>
      <c r="CG683" s="224"/>
      <c r="CH683" s="6"/>
      <c r="DS683" s="224"/>
      <c r="DT683" s="224"/>
      <c r="DU683" s="224"/>
    </row>
    <row r="684" spans="4:125" s="66" customFormat="1" x14ac:dyDescent="0.2">
      <c r="D684" s="90"/>
      <c r="X684" s="338"/>
      <c r="AV684" s="289"/>
      <c r="AW684" s="289"/>
      <c r="AX684" s="224"/>
      <c r="BW684" s="224"/>
      <c r="BX684" s="224"/>
      <c r="BY684" s="224"/>
      <c r="CF684" s="224"/>
      <c r="CG684" s="224"/>
      <c r="CH684" s="6"/>
      <c r="DS684" s="224"/>
      <c r="DT684" s="224"/>
      <c r="DU684" s="224"/>
    </row>
    <row r="685" spans="4:125" s="66" customFormat="1" x14ac:dyDescent="0.2">
      <c r="D685" s="90"/>
      <c r="X685" s="338"/>
      <c r="AV685" s="289"/>
      <c r="AW685" s="289"/>
      <c r="AX685" s="224"/>
      <c r="BW685" s="224"/>
      <c r="BX685" s="224"/>
      <c r="BY685" s="224"/>
      <c r="CF685" s="224"/>
      <c r="CG685" s="224"/>
      <c r="CH685" s="6"/>
      <c r="DS685" s="224"/>
      <c r="DT685" s="224"/>
      <c r="DU685" s="224"/>
    </row>
    <row r="686" spans="4:125" s="66" customFormat="1" x14ac:dyDescent="0.2">
      <c r="D686" s="90"/>
      <c r="X686" s="338"/>
      <c r="AV686" s="289"/>
      <c r="AW686" s="289"/>
      <c r="AX686" s="224"/>
      <c r="BW686" s="224"/>
      <c r="BX686" s="224"/>
      <c r="BY686" s="224"/>
      <c r="CF686" s="224"/>
      <c r="CG686" s="224"/>
      <c r="CH686" s="6"/>
      <c r="DS686" s="224"/>
      <c r="DT686" s="224"/>
      <c r="DU686" s="224"/>
    </row>
    <row r="687" spans="4:125" s="66" customFormat="1" x14ac:dyDescent="0.2">
      <c r="D687" s="90"/>
      <c r="X687" s="338"/>
      <c r="AV687" s="289"/>
      <c r="AW687" s="289"/>
      <c r="AX687" s="224"/>
      <c r="BW687" s="224"/>
      <c r="BX687" s="224"/>
      <c r="BY687" s="224"/>
      <c r="CF687" s="224"/>
      <c r="CG687" s="224"/>
      <c r="CH687" s="6"/>
      <c r="DS687" s="224"/>
      <c r="DT687" s="224"/>
      <c r="DU687" s="224"/>
    </row>
    <row r="688" spans="4:125" s="66" customFormat="1" x14ac:dyDescent="0.2">
      <c r="D688" s="90"/>
      <c r="X688" s="338"/>
      <c r="AV688" s="289"/>
      <c r="AW688" s="289"/>
      <c r="AX688" s="224"/>
      <c r="BW688" s="224"/>
      <c r="BX688" s="224"/>
      <c r="BY688" s="224"/>
      <c r="CF688" s="224"/>
      <c r="CG688" s="224"/>
      <c r="CH688" s="6"/>
      <c r="DS688" s="224"/>
      <c r="DT688" s="224"/>
      <c r="DU688" s="224"/>
    </row>
    <row r="689" spans="4:125" s="66" customFormat="1" x14ac:dyDescent="0.2">
      <c r="D689" s="90"/>
      <c r="X689" s="338"/>
      <c r="AV689" s="289"/>
      <c r="AW689" s="289"/>
      <c r="AX689" s="224"/>
      <c r="BW689" s="224"/>
      <c r="BX689" s="224"/>
      <c r="BY689" s="224"/>
      <c r="CF689" s="224"/>
      <c r="CG689" s="224"/>
      <c r="CH689" s="6"/>
      <c r="DS689" s="224"/>
      <c r="DT689" s="224"/>
      <c r="DU689" s="224"/>
    </row>
    <row r="690" spans="4:125" s="66" customFormat="1" x14ac:dyDescent="0.2">
      <c r="D690" s="90"/>
      <c r="X690" s="338"/>
      <c r="AV690" s="289"/>
      <c r="AW690" s="289"/>
      <c r="AX690" s="224"/>
      <c r="BW690" s="224"/>
      <c r="BX690" s="224"/>
      <c r="BY690" s="224"/>
      <c r="CF690" s="224"/>
      <c r="CG690" s="224"/>
      <c r="CH690" s="6"/>
      <c r="DS690" s="224"/>
      <c r="DT690" s="224"/>
      <c r="DU690" s="224"/>
    </row>
    <row r="691" spans="4:125" s="66" customFormat="1" x14ac:dyDescent="0.2">
      <c r="D691" s="90"/>
      <c r="X691" s="338"/>
      <c r="AV691" s="289"/>
      <c r="AW691" s="289"/>
      <c r="AX691" s="224"/>
      <c r="BW691" s="224"/>
      <c r="BX691" s="224"/>
      <c r="BY691" s="224"/>
      <c r="CF691" s="224"/>
      <c r="CG691" s="224"/>
      <c r="CH691" s="6"/>
      <c r="DS691" s="224"/>
      <c r="DT691" s="224"/>
      <c r="DU691" s="224"/>
    </row>
    <row r="692" spans="4:125" s="66" customFormat="1" x14ac:dyDescent="0.2">
      <c r="D692" s="90"/>
      <c r="X692" s="338"/>
      <c r="AV692" s="289"/>
      <c r="AW692" s="289"/>
      <c r="AX692" s="224"/>
      <c r="BW692" s="224"/>
      <c r="BX692" s="224"/>
      <c r="BY692" s="224"/>
      <c r="CF692" s="224"/>
      <c r="CG692" s="224"/>
      <c r="CH692" s="6"/>
      <c r="DS692" s="224"/>
      <c r="DT692" s="224"/>
      <c r="DU692" s="224"/>
    </row>
    <row r="693" spans="4:125" s="66" customFormat="1" x14ac:dyDescent="0.2">
      <c r="D693" s="90"/>
      <c r="X693" s="338"/>
      <c r="AV693" s="289"/>
      <c r="AW693" s="289"/>
      <c r="AX693" s="224"/>
      <c r="BW693" s="224"/>
      <c r="BX693" s="224"/>
      <c r="BY693" s="224"/>
      <c r="CF693" s="224"/>
      <c r="CG693" s="224"/>
      <c r="CH693" s="6"/>
      <c r="DS693" s="224"/>
      <c r="DT693" s="224"/>
      <c r="DU693" s="224"/>
    </row>
    <row r="694" spans="4:125" s="66" customFormat="1" x14ac:dyDescent="0.2">
      <c r="D694" s="90"/>
      <c r="X694" s="338"/>
      <c r="AV694" s="289"/>
      <c r="AW694" s="289"/>
      <c r="AX694" s="224"/>
      <c r="BW694" s="224"/>
      <c r="BX694" s="224"/>
      <c r="BY694" s="224"/>
      <c r="CF694" s="224"/>
      <c r="CG694" s="224"/>
      <c r="CH694" s="6"/>
      <c r="DS694" s="224"/>
      <c r="DT694" s="224"/>
      <c r="DU694" s="224"/>
    </row>
    <row r="695" spans="4:125" s="66" customFormat="1" x14ac:dyDescent="0.2">
      <c r="D695" s="90"/>
      <c r="X695" s="338"/>
      <c r="AV695" s="289"/>
      <c r="AW695" s="289"/>
      <c r="AX695" s="224"/>
      <c r="BW695" s="224"/>
      <c r="BX695" s="224"/>
      <c r="BY695" s="224"/>
      <c r="CF695" s="224"/>
      <c r="CG695" s="224"/>
      <c r="CH695" s="6"/>
      <c r="DS695" s="224"/>
      <c r="DT695" s="224"/>
      <c r="DU695" s="224"/>
    </row>
    <row r="696" spans="4:125" s="66" customFormat="1" x14ac:dyDescent="0.2">
      <c r="D696" s="90"/>
      <c r="X696" s="338"/>
      <c r="AV696" s="289"/>
      <c r="AW696" s="289"/>
      <c r="AX696" s="224"/>
      <c r="BW696" s="224"/>
      <c r="BX696" s="224"/>
      <c r="BY696" s="224"/>
      <c r="CF696" s="224"/>
      <c r="CG696" s="224"/>
      <c r="CH696" s="6"/>
      <c r="DS696" s="224"/>
      <c r="DT696" s="224"/>
      <c r="DU696" s="224"/>
    </row>
    <row r="697" spans="4:125" s="66" customFormat="1" x14ac:dyDescent="0.2">
      <c r="D697" s="90"/>
      <c r="X697" s="338"/>
      <c r="AV697" s="289"/>
      <c r="AW697" s="289"/>
      <c r="AX697" s="224"/>
      <c r="BW697" s="224"/>
      <c r="BX697" s="224"/>
      <c r="BY697" s="224"/>
      <c r="CF697" s="224"/>
      <c r="CG697" s="224"/>
      <c r="CH697" s="6"/>
      <c r="DS697" s="224"/>
      <c r="DT697" s="224"/>
      <c r="DU697" s="224"/>
    </row>
    <row r="698" spans="4:125" s="66" customFormat="1" x14ac:dyDescent="0.2">
      <c r="D698" s="90"/>
      <c r="X698" s="338"/>
      <c r="AV698" s="289"/>
      <c r="AW698" s="289"/>
      <c r="AX698" s="224"/>
      <c r="BW698" s="224"/>
      <c r="BX698" s="224"/>
      <c r="BY698" s="224"/>
      <c r="CF698" s="224"/>
      <c r="CG698" s="224"/>
      <c r="CH698" s="6"/>
      <c r="DS698" s="224"/>
      <c r="DT698" s="224"/>
      <c r="DU698" s="224"/>
    </row>
    <row r="699" spans="4:125" s="66" customFormat="1" x14ac:dyDescent="0.2">
      <c r="D699" s="90"/>
      <c r="X699" s="338"/>
      <c r="AV699" s="289"/>
      <c r="AW699" s="289"/>
      <c r="AX699" s="224"/>
      <c r="BW699" s="224"/>
      <c r="BX699" s="224"/>
      <c r="BY699" s="224"/>
      <c r="CF699" s="224"/>
      <c r="CG699" s="224"/>
      <c r="CH699" s="6"/>
      <c r="DS699" s="224"/>
      <c r="DT699" s="224"/>
      <c r="DU699" s="224"/>
    </row>
    <row r="700" spans="4:125" s="66" customFormat="1" x14ac:dyDescent="0.2">
      <c r="D700" s="90"/>
      <c r="X700" s="338"/>
      <c r="AV700" s="289"/>
      <c r="AW700" s="289"/>
      <c r="AX700" s="224"/>
      <c r="BW700" s="224"/>
      <c r="BX700" s="224"/>
      <c r="BY700" s="224"/>
      <c r="CF700" s="224"/>
      <c r="CG700" s="224"/>
      <c r="CH700" s="6"/>
      <c r="DS700" s="224"/>
      <c r="DT700" s="224"/>
      <c r="DU700" s="224"/>
    </row>
    <row r="701" spans="4:125" s="66" customFormat="1" x14ac:dyDescent="0.2">
      <c r="D701" s="90"/>
      <c r="X701" s="338"/>
      <c r="AV701" s="289"/>
      <c r="AW701" s="289"/>
      <c r="AX701" s="224"/>
      <c r="BW701" s="224"/>
      <c r="BX701" s="224"/>
      <c r="BY701" s="224"/>
      <c r="CF701" s="224"/>
      <c r="CG701" s="224"/>
      <c r="CH701" s="6"/>
      <c r="DS701" s="224"/>
      <c r="DT701" s="224"/>
      <c r="DU701" s="224"/>
    </row>
    <row r="702" spans="4:125" s="66" customFormat="1" x14ac:dyDescent="0.2">
      <c r="D702" s="90"/>
      <c r="X702" s="338"/>
      <c r="AV702" s="289"/>
      <c r="AW702" s="289"/>
      <c r="AX702" s="224"/>
      <c r="BW702" s="224"/>
      <c r="BX702" s="224"/>
      <c r="BY702" s="224"/>
      <c r="CF702" s="224"/>
      <c r="CG702" s="224"/>
      <c r="CH702" s="6"/>
      <c r="DS702" s="224"/>
      <c r="DT702" s="224"/>
      <c r="DU702" s="224"/>
    </row>
    <row r="703" spans="4:125" s="66" customFormat="1" x14ac:dyDescent="0.2">
      <c r="D703" s="90"/>
      <c r="X703" s="338"/>
      <c r="AV703" s="289"/>
      <c r="AW703" s="289"/>
      <c r="AX703" s="224"/>
      <c r="BW703" s="224"/>
      <c r="BX703" s="224"/>
      <c r="BY703" s="224"/>
      <c r="CF703" s="224"/>
      <c r="CG703" s="224"/>
      <c r="CH703" s="6"/>
      <c r="DS703" s="224"/>
      <c r="DT703" s="224"/>
      <c r="DU703" s="224"/>
    </row>
    <row r="704" spans="4:125" s="66" customFormat="1" x14ac:dyDescent="0.2">
      <c r="D704" s="90"/>
      <c r="X704" s="338"/>
      <c r="AV704" s="289"/>
      <c r="AW704" s="289"/>
      <c r="AX704" s="224"/>
      <c r="BW704" s="224"/>
      <c r="BX704" s="224"/>
      <c r="BY704" s="224"/>
      <c r="CF704" s="224"/>
      <c r="CG704" s="224"/>
      <c r="CH704" s="6"/>
      <c r="DS704" s="224"/>
      <c r="DT704" s="224"/>
      <c r="DU704" s="224"/>
    </row>
    <row r="705" spans="4:125" s="66" customFormat="1" x14ac:dyDescent="0.2">
      <c r="D705" s="90"/>
      <c r="X705" s="338"/>
      <c r="AV705" s="289"/>
      <c r="AW705" s="289"/>
      <c r="AX705" s="224"/>
      <c r="BW705" s="224"/>
      <c r="BX705" s="224"/>
      <c r="BY705" s="224"/>
      <c r="CF705" s="224"/>
      <c r="CG705" s="224"/>
      <c r="CH705" s="6"/>
      <c r="DS705" s="224"/>
      <c r="DT705" s="224"/>
      <c r="DU705" s="224"/>
    </row>
    <row r="706" spans="4:125" s="66" customFormat="1" x14ac:dyDescent="0.2">
      <c r="D706" s="90"/>
      <c r="X706" s="338"/>
      <c r="AV706" s="289"/>
      <c r="AW706" s="289"/>
      <c r="AX706" s="224"/>
      <c r="BW706" s="224"/>
      <c r="BX706" s="224"/>
      <c r="BY706" s="224"/>
      <c r="CF706" s="224"/>
      <c r="CG706" s="224"/>
      <c r="CH706" s="6"/>
      <c r="DS706" s="224"/>
      <c r="DT706" s="224"/>
      <c r="DU706" s="224"/>
    </row>
    <row r="707" spans="4:125" s="66" customFormat="1" x14ac:dyDescent="0.2">
      <c r="D707" s="90"/>
      <c r="X707" s="338"/>
      <c r="AV707" s="289"/>
      <c r="AW707" s="289"/>
      <c r="AX707" s="224"/>
      <c r="BW707" s="224"/>
      <c r="BX707" s="224"/>
      <c r="BY707" s="224"/>
      <c r="CF707" s="224"/>
      <c r="CG707" s="224"/>
      <c r="CH707" s="6"/>
      <c r="DS707" s="224"/>
      <c r="DT707" s="224"/>
      <c r="DU707" s="224"/>
    </row>
    <row r="708" spans="4:125" s="66" customFormat="1" x14ac:dyDescent="0.2">
      <c r="D708" s="90"/>
      <c r="X708" s="338"/>
      <c r="AV708" s="289"/>
      <c r="AW708" s="289"/>
      <c r="AX708" s="224"/>
      <c r="BW708" s="224"/>
      <c r="BX708" s="224"/>
      <c r="BY708" s="224"/>
      <c r="CF708" s="224"/>
      <c r="CG708" s="224"/>
      <c r="CH708" s="6"/>
      <c r="DS708" s="224"/>
      <c r="DT708" s="224"/>
      <c r="DU708" s="224"/>
    </row>
    <row r="709" spans="4:125" s="66" customFormat="1" x14ac:dyDescent="0.2">
      <c r="D709" s="90"/>
      <c r="X709" s="338"/>
      <c r="AV709" s="289"/>
      <c r="AW709" s="289"/>
      <c r="AX709" s="224"/>
      <c r="BW709" s="224"/>
      <c r="BX709" s="224"/>
      <c r="BY709" s="224"/>
      <c r="CF709" s="224"/>
      <c r="CG709" s="224"/>
      <c r="CH709" s="6"/>
      <c r="DS709" s="224"/>
      <c r="DT709" s="224"/>
      <c r="DU709" s="224"/>
    </row>
    <row r="710" spans="4:125" s="66" customFormat="1" x14ac:dyDescent="0.2">
      <c r="D710" s="90"/>
      <c r="X710" s="338"/>
      <c r="AV710" s="289"/>
      <c r="AW710" s="289"/>
      <c r="AX710" s="224"/>
      <c r="BW710" s="224"/>
      <c r="BX710" s="224"/>
      <c r="BY710" s="224"/>
      <c r="CF710" s="224"/>
      <c r="CG710" s="224"/>
      <c r="CH710" s="6"/>
      <c r="DS710" s="224"/>
      <c r="DT710" s="224"/>
      <c r="DU710" s="224"/>
    </row>
    <row r="711" spans="4:125" s="66" customFormat="1" x14ac:dyDescent="0.2">
      <c r="D711" s="90"/>
      <c r="X711" s="338"/>
      <c r="AV711" s="289"/>
      <c r="AW711" s="289"/>
      <c r="AX711" s="224"/>
      <c r="BW711" s="224"/>
      <c r="BX711" s="224"/>
      <c r="BY711" s="224"/>
      <c r="CF711" s="224"/>
      <c r="CG711" s="224"/>
      <c r="CH711" s="6"/>
      <c r="DS711" s="224"/>
      <c r="DT711" s="224"/>
      <c r="DU711" s="224"/>
    </row>
    <row r="712" spans="4:125" s="66" customFormat="1" x14ac:dyDescent="0.2">
      <c r="D712" s="90"/>
      <c r="X712" s="338"/>
      <c r="AV712" s="289"/>
      <c r="AW712" s="289"/>
      <c r="AX712" s="224"/>
      <c r="BW712" s="224"/>
      <c r="BX712" s="224"/>
      <c r="BY712" s="224"/>
      <c r="CF712" s="224"/>
      <c r="CG712" s="224"/>
      <c r="CH712" s="6"/>
      <c r="DS712" s="224"/>
      <c r="DT712" s="224"/>
      <c r="DU712" s="224"/>
    </row>
    <row r="713" spans="4:125" s="66" customFormat="1" x14ac:dyDescent="0.2">
      <c r="D713" s="90"/>
      <c r="X713" s="338"/>
      <c r="AV713" s="289"/>
      <c r="AW713" s="289"/>
      <c r="AX713" s="224"/>
      <c r="BW713" s="224"/>
      <c r="BX713" s="224"/>
      <c r="BY713" s="224"/>
      <c r="CF713" s="224"/>
      <c r="CG713" s="224"/>
      <c r="CH713" s="6"/>
      <c r="DS713" s="224"/>
      <c r="DT713" s="224"/>
      <c r="DU713" s="224"/>
    </row>
    <row r="714" spans="4:125" s="66" customFormat="1" x14ac:dyDescent="0.2">
      <c r="D714" s="90"/>
      <c r="X714" s="338"/>
      <c r="AV714" s="289"/>
      <c r="AW714" s="289"/>
      <c r="AX714" s="224"/>
      <c r="BW714" s="224"/>
      <c r="BX714" s="224"/>
      <c r="BY714" s="224"/>
      <c r="CF714" s="224"/>
      <c r="CG714" s="224"/>
      <c r="CH714" s="6"/>
      <c r="DS714" s="224"/>
      <c r="DT714" s="224"/>
      <c r="DU714" s="224"/>
    </row>
    <row r="715" spans="4:125" s="66" customFormat="1" x14ac:dyDescent="0.2">
      <c r="D715" s="90"/>
      <c r="X715" s="338"/>
      <c r="AV715" s="289"/>
      <c r="AW715" s="289"/>
      <c r="AX715" s="224"/>
      <c r="BW715" s="224"/>
      <c r="BX715" s="224"/>
      <c r="BY715" s="224"/>
      <c r="CF715" s="224"/>
      <c r="CG715" s="224"/>
      <c r="CH715" s="6"/>
      <c r="DS715" s="224"/>
      <c r="DT715" s="224"/>
      <c r="DU715" s="224"/>
    </row>
    <row r="716" spans="4:125" s="66" customFormat="1" x14ac:dyDescent="0.2">
      <c r="D716" s="90"/>
      <c r="X716" s="338"/>
      <c r="AV716" s="289"/>
      <c r="AW716" s="289"/>
      <c r="AX716" s="224"/>
      <c r="BW716" s="224"/>
      <c r="BX716" s="224"/>
      <c r="BY716" s="224"/>
      <c r="CF716" s="224"/>
      <c r="CG716" s="224"/>
      <c r="CH716" s="6"/>
      <c r="DS716" s="224"/>
      <c r="DT716" s="224"/>
      <c r="DU716" s="224"/>
    </row>
    <row r="717" spans="4:125" s="66" customFormat="1" x14ac:dyDescent="0.2">
      <c r="D717" s="90"/>
      <c r="X717" s="338"/>
      <c r="AV717" s="289"/>
      <c r="AW717" s="289"/>
      <c r="AX717" s="224"/>
      <c r="BW717" s="224"/>
      <c r="BX717" s="224"/>
      <c r="BY717" s="224"/>
      <c r="CF717" s="224"/>
      <c r="CG717" s="224"/>
      <c r="CH717" s="6"/>
      <c r="DS717" s="224"/>
      <c r="DT717" s="224"/>
      <c r="DU717" s="224"/>
    </row>
    <row r="718" spans="4:125" s="66" customFormat="1" x14ac:dyDescent="0.2">
      <c r="D718" s="90"/>
      <c r="X718" s="338"/>
      <c r="AV718" s="289"/>
      <c r="AW718" s="289"/>
      <c r="AX718" s="224"/>
      <c r="BW718" s="224"/>
      <c r="BX718" s="224"/>
      <c r="BY718" s="224"/>
      <c r="CF718" s="224"/>
      <c r="CG718" s="224"/>
      <c r="CH718" s="6"/>
      <c r="DS718" s="224"/>
      <c r="DT718" s="224"/>
      <c r="DU718" s="224"/>
    </row>
    <row r="719" spans="4:125" s="66" customFormat="1" x14ac:dyDescent="0.2">
      <c r="D719" s="90"/>
      <c r="X719" s="338"/>
      <c r="AV719" s="289"/>
      <c r="AW719" s="289"/>
      <c r="AX719" s="224"/>
      <c r="BW719" s="224"/>
      <c r="BX719" s="224"/>
      <c r="BY719" s="224"/>
      <c r="CF719" s="224"/>
      <c r="CG719" s="224"/>
      <c r="CH719" s="6"/>
      <c r="DS719" s="224"/>
      <c r="DT719" s="224"/>
      <c r="DU719" s="224"/>
    </row>
    <row r="720" spans="4:125" s="66" customFormat="1" x14ac:dyDescent="0.2">
      <c r="D720" s="90"/>
      <c r="X720" s="338"/>
      <c r="AV720" s="289"/>
      <c r="AW720" s="289"/>
      <c r="AX720" s="224"/>
      <c r="BW720" s="224"/>
      <c r="BX720" s="224"/>
      <c r="BY720" s="224"/>
      <c r="CF720" s="224"/>
      <c r="CG720" s="224"/>
      <c r="CH720" s="6"/>
      <c r="DS720" s="224"/>
      <c r="DT720" s="224"/>
      <c r="DU720" s="224"/>
    </row>
    <row r="721" spans="4:125" s="66" customFormat="1" x14ac:dyDescent="0.2">
      <c r="D721" s="90"/>
      <c r="X721" s="338"/>
      <c r="AV721" s="289"/>
      <c r="AW721" s="289"/>
      <c r="AX721" s="224"/>
      <c r="BW721" s="224"/>
      <c r="BX721" s="224"/>
      <c r="BY721" s="224"/>
      <c r="CF721" s="224"/>
      <c r="CG721" s="224"/>
      <c r="CH721" s="6"/>
      <c r="DS721" s="224"/>
      <c r="DT721" s="224"/>
      <c r="DU721" s="224"/>
    </row>
    <row r="722" spans="4:125" s="66" customFormat="1" x14ac:dyDescent="0.2">
      <c r="D722" s="90"/>
      <c r="X722" s="338"/>
      <c r="AV722" s="289"/>
      <c r="AW722" s="289"/>
      <c r="AX722" s="224"/>
      <c r="BW722" s="224"/>
      <c r="BX722" s="224"/>
      <c r="BY722" s="224"/>
      <c r="CF722" s="224"/>
      <c r="CG722" s="224"/>
      <c r="CH722" s="6"/>
      <c r="DS722" s="224"/>
      <c r="DT722" s="224"/>
      <c r="DU722" s="224"/>
    </row>
    <row r="723" spans="4:125" s="66" customFormat="1" x14ac:dyDescent="0.2">
      <c r="D723" s="90"/>
      <c r="X723" s="338"/>
      <c r="AV723" s="289"/>
      <c r="AW723" s="289"/>
      <c r="AX723" s="224"/>
      <c r="BW723" s="224"/>
      <c r="BX723" s="224"/>
      <c r="BY723" s="224"/>
      <c r="CF723" s="224"/>
      <c r="CG723" s="224"/>
      <c r="CH723" s="6"/>
      <c r="DS723" s="224"/>
      <c r="DT723" s="224"/>
      <c r="DU723" s="224"/>
    </row>
    <row r="724" spans="4:125" s="66" customFormat="1" x14ac:dyDescent="0.2">
      <c r="D724" s="90"/>
      <c r="X724" s="338"/>
      <c r="AV724" s="289"/>
      <c r="AW724" s="289"/>
      <c r="AX724" s="224"/>
      <c r="BW724" s="224"/>
      <c r="BX724" s="224"/>
      <c r="BY724" s="224"/>
      <c r="CF724" s="224"/>
      <c r="CG724" s="224"/>
      <c r="CH724" s="6"/>
      <c r="DS724" s="224"/>
      <c r="DT724" s="224"/>
      <c r="DU724" s="224"/>
    </row>
    <row r="725" spans="4:125" s="66" customFormat="1" x14ac:dyDescent="0.2">
      <c r="D725" s="90"/>
      <c r="X725" s="338"/>
      <c r="AV725" s="289"/>
      <c r="AW725" s="289"/>
      <c r="AX725" s="224"/>
      <c r="BW725" s="224"/>
      <c r="BX725" s="224"/>
      <c r="BY725" s="224"/>
      <c r="CF725" s="224"/>
      <c r="CG725" s="224"/>
      <c r="CH725" s="6"/>
      <c r="DS725" s="224"/>
      <c r="DT725" s="224"/>
      <c r="DU725" s="224"/>
    </row>
    <row r="726" spans="4:125" s="66" customFormat="1" x14ac:dyDescent="0.2">
      <c r="D726" s="90"/>
      <c r="X726" s="338"/>
      <c r="AV726" s="289"/>
      <c r="AW726" s="289"/>
      <c r="AX726" s="224"/>
      <c r="BW726" s="224"/>
      <c r="BX726" s="224"/>
      <c r="BY726" s="224"/>
      <c r="CF726" s="224"/>
      <c r="CG726" s="224"/>
      <c r="CH726" s="6"/>
      <c r="DS726" s="224"/>
      <c r="DT726" s="224"/>
      <c r="DU726" s="224"/>
    </row>
    <row r="727" spans="4:125" s="66" customFormat="1" x14ac:dyDescent="0.2">
      <c r="D727" s="90"/>
      <c r="X727" s="338"/>
      <c r="AV727" s="289"/>
      <c r="AW727" s="289"/>
      <c r="AX727" s="224"/>
      <c r="BW727" s="224"/>
      <c r="BX727" s="224"/>
      <c r="BY727" s="224"/>
      <c r="CF727" s="224"/>
      <c r="CG727" s="224"/>
      <c r="CH727" s="6"/>
      <c r="DS727" s="224"/>
      <c r="DT727" s="224"/>
      <c r="DU727" s="224"/>
    </row>
    <row r="728" spans="4:125" s="66" customFormat="1" x14ac:dyDescent="0.2">
      <c r="D728" s="90"/>
      <c r="X728" s="338"/>
      <c r="AV728" s="289"/>
      <c r="AW728" s="289"/>
      <c r="AX728" s="224"/>
      <c r="BW728" s="224"/>
      <c r="BX728" s="224"/>
      <c r="BY728" s="224"/>
      <c r="CF728" s="224"/>
      <c r="CG728" s="224"/>
      <c r="CH728" s="6"/>
      <c r="DS728" s="224"/>
      <c r="DT728" s="224"/>
      <c r="DU728" s="224"/>
    </row>
    <row r="729" spans="4:125" s="66" customFormat="1" x14ac:dyDescent="0.2">
      <c r="D729" s="90"/>
      <c r="X729" s="338"/>
      <c r="AV729" s="289"/>
      <c r="AW729" s="289"/>
      <c r="AX729" s="224"/>
      <c r="BW729" s="224"/>
      <c r="BX729" s="224"/>
      <c r="BY729" s="224"/>
      <c r="CF729" s="224"/>
      <c r="CG729" s="224"/>
      <c r="CH729" s="6"/>
      <c r="DS729" s="224"/>
      <c r="DT729" s="224"/>
      <c r="DU729" s="224"/>
    </row>
    <row r="730" spans="4:125" s="66" customFormat="1" x14ac:dyDescent="0.2">
      <c r="D730" s="90"/>
      <c r="X730" s="338"/>
      <c r="AV730" s="289"/>
      <c r="AW730" s="289"/>
      <c r="AX730" s="224"/>
      <c r="BW730" s="224"/>
      <c r="BX730" s="224"/>
      <c r="BY730" s="224"/>
      <c r="CF730" s="224"/>
      <c r="CG730" s="224"/>
      <c r="CH730" s="6"/>
      <c r="DS730" s="224"/>
      <c r="DT730" s="224"/>
      <c r="DU730" s="224"/>
    </row>
    <row r="731" spans="4:125" s="66" customFormat="1" x14ac:dyDescent="0.2">
      <c r="D731" s="90"/>
      <c r="X731" s="338"/>
      <c r="AV731" s="289"/>
      <c r="AW731" s="289"/>
      <c r="AX731" s="224"/>
      <c r="BW731" s="224"/>
      <c r="BX731" s="224"/>
      <c r="BY731" s="224"/>
      <c r="CF731" s="224"/>
      <c r="CG731" s="224"/>
      <c r="CH731" s="6"/>
      <c r="DS731" s="224"/>
      <c r="DT731" s="224"/>
      <c r="DU731" s="224"/>
    </row>
    <row r="732" spans="4:125" s="66" customFormat="1" x14ac:dyDescent="0.2">
      <c r="D732" s="90"/>
      <c r="X732" s="338"/>
      <c r="AV732" s="289"/>
      <c r="AW732" s="289"/>
      <c r="AX732" s="224"/>
      <c r="BW732" s="224"/>
      <c r="BX732" s="224"/>
      <c r="BY732" s="224"/>
      <c r="CF732" s="224"/>
      <c r="CG732" s="224"/>
      <c r="CH732" s="6"/>
      <c r="DS732" s="224"/>
      <c r="DT732" s="224"/>
      <c r="DU732" s="224"/>
    </row>
    <row r="733" spans="4:125" s="66" customFormat="1" x14ac:dyDescent="0.2">
      <c r="D733" s="90"/>
      <c r="X733" s="338"/>
      <c r="AV733" s="289"/>
      <c r="AW733" s="289"/>
      <c r="AX733" s="224"/>
      <c r="BW733" s="224"/>
      <c r="BX733" s="224"/>
      <c r="BY733" s="224"/>
      <c r="CF733" s="224"/>
      <c r="CG733" s="224"/>
      <c r="CH733" s="6"/>
      <c r="DS733" s="224"/>
      <c r="DT733" s="224"/>
      <c r="DU733" s="224"/>
    </row>
    <row r="734" spans="4:125" s="66" customFormat="1" x14ac:dyDescent="0.2">
      <c r="D734" s="90"/>
      <c r="X734" s="338"/>
      <c r="AV734" s="289"/>
      <c r="AW734" s="289"/>
      <c r="AX734" s="224"/>
      <c r="BW734" s="224"/>
      <c r="BX734" s="224"/>
      <c r="BY734" s="224"/>
      <c r="CF734" s="224"/>
      <c r="CG734" s="224"/>
      <c r="CH734" s="6"/>
      <c r="DS734" s="224"/>
      <c r="DT734" s="224"/>
      <c r="DU734" s="224"/>
    </row>
    <row r="735" spans="4:125" s="66" customFormat="1" x14ac:dyDescent="0.2">
      <c r="D735" s="90"/>
      <c r="X735" s="338"/>
      <c r="AV735" s="289"/>
      <c r="AW735" s="289"/>
      <c r="AX735" s="224"/>
      <c r="BW735" s="224"/>
      <c r="BX735" s="224"/>
      <c r="BY735" s="224"/>
      <c r="CF735" s="224"/>
      <c r="CG735" s="224"/>
      <c r="CH735" s="6"/>
      <c r="DS735" s="224"/>
      <c r="DT735" s="224"/>
      <c r="DU735" s="224"/>
    </row>
    <row r="736" spans="4:125" s="66" customFormat="1" x14ac:dyDescent="0.2">
      <c r="D736" s="90"/>
      <c r="X736" s="338"/>
      <c r="AV736" s="289"/>
      <c r="AW736" s="289"/>
      <c r="AX736" s="224"/>
      <c r="BW736" s="224"/>
      <c r="BX736" s="224"/>
      <c r="BY736" s="224"/>
      <c r="CF736" s="224"/>
      <c r="CG736" s="224"/>
      <c r="CH736" s="6"/>
      <c r="DS736" s="224"/>
      <c r="DT736" s="224"/>
      <c r="DU736" s="224"/>
    </row>
    <row r="737" spans="4:125" s="66" customFormat="1" x14ac:dyDescent="0.2">
      <c r="D737" s="90"/>
      <c r="X737" s="338"/>
      <c r="AV737" s="289"/>
      <c r="AW737" s="289"/>
      <c r="AX737" s="224"/>
      <c r="BW737" s="224"/>
      <c r="BX737" s="224"/>
      <c r="BY737" s="224"/>
      <c r="CF737" s="224"/>
      <c r="CG737" s="224"/>
      <c r="CH737" s="6"/>
      <c r="DS737" s="224"/>
      <c r="DT737" s="224"/>
      <c r="DU737" s="224"/>
    </row>
    <row r="738" spans="4:125" s="66" customFormat="1" x14ac:dyDescent="0.2">
      <c r="D738" s="90"/>
      <c r="X738" s="338"/>
      <c r="AV738" s="289"/>
      <c r="AW738" s="289"/>
      <c r="AX738" s="224"/>
      <c r="BW738" s="224"/>
      <c r="BX738" s="224"/>
      <c r="BY738" s="224"/>
      <c r="CF738" s="224"/>
      <c r="CG738" s="224"/>
      <c r="CH738" s="6"/>
      <c r="DS738" s="224"/>
      <c r="DT738" s="224"/>
      <c r="DU738" s="224"/>
    </row>
    <row r="739" spans="4:125" s="66" customFormat="1" x14ac:dyDescent="0.2">
      <c r="D739" s="90"/>
      <c r="X739" s="338"/>
      <c r="AV739" s="289"/>
      <c r="AW739" s="289"/>
      <c r="AX739" s="224"/>
      <c r="BW739" s="224"/>
      <c r="BX739" s="224"/>
      <c r="BY739" s="224"/>
      <c r="CF739" s="224"/>
      <c r="CG739" s="224"/>
      <c r="CH739" s="6"/>
      <c r="DS739" s="224"/>
      <c r="DT739" s="224"/>
      <c r="DU739" s="224"/>
    </row>
    <row r="740" spans="4:125" s="66" customFormat="1" x14ac:dyDescent="0.2">
      <c r="D740" s="90"/>
      <c r="X740" s="338"/>
      <c r="AV740" s="289"/>
      <c r="AW740" s="289"/>
      <c r="AX740" s="224"/>
      <c r="BW740" s="224"/>
      <c r="BX740" s="224"/>
      <c r="BY740" s="224"/>
      <c r="CF740" s="224"/>
      <c r="CG740" s="224"/>
      <c r="CH740" s="6"/>
      <c r="DS740" s="224"/>
      <c r="DT740" s="224"/>
      <c r="DU740" s="224"/>
    </row>
    <row r="741" spans="4:125" s="66" customFormat="1" x14ac:dyDescent="0.2">
      <c r="D741" s="90"/>
      <c r="X741" s="338"/>
      <c r="AV741" s="289"/>
      <c r="AW741" s="289"/>
      <c r="AX741" s="224"/>
      <c r="BW741" s="224"/>
      <c r="BX741" s="224"/>
      <c r="BY741" s="224"/>
      <c r="CF741" s="224"/>
      <c r="CG741" s="224"/>
      <c r="CH741" s="6"/>
      <c r="DS741" s="224"/>
      <c r="DT741" s="224"/>
      <c r="DU741" s="224"/>
    </row>
    <row r="742" spans="4:125" s="66" customFormat="1" x14ac:dyDescent="0.2">
      <c r="D742" s="90"/>
      <c r="X742" s="338"/>
      <c r="AV742" s="289"/>
      <c r="AW742" s="289"/>
      <c r="AX742" s="224"/>
      <c r="BW742" s="224"/>
      <c r="BX742" s="224"/>
      <c r="BY742" s="224"/>
      <c r="CF742" s="224"/>
      <c r="CG742" s="224"/>
      <c r="CH742" s="6"/>
      <c r="DS742" s="224"/>
      <c r="DT742" s="224"/>
      <c r="DU742" s="224"/>
    </row>
    <row r="743" spans="4:125" s="66" customFormat="1" x14ac:dyDescent="0.2">
      <c r="D743" s="90"/>
      <c r="X743" s="338"/>
      <c r="AV743" s="289"/>
      <c r="AW743" s="289"/>
      <c r="AX743" s="224"/>
      <c r="BW743" s="224"/>
      <c r="BX743" s="224"/>
      <c r="BY743" s="224"/>
      <c r="CF743" s="224"/>
      <c r="CG743" s="224"/>
      <c r="CH743" s="6"/>
      <c r="DS743" s="224"/>
      <c r="DT743" s="224"/>
      <c r="DU743" s="224"/>
    </row>
    <row r="744" spans="4:125" s="66" customFormat="1" x14ac:dyDescent="0.2">
      <c r="D744" s="90"/>
      <c r="X744" s="338"/>
      <c r="AV744" s="289"/>
      <c r="AW744" s="289"/>
      <c r="AX744" s="224"/>
      <c r="BW744" s="224"/>
      <c r="BX744" s="224"/>
      <c r="BY744" s="224"/>
      <c r="CF744" s="224"/>
      <c r="CG744" s="224"/>
      <c r="CH744" s="6"/>
      <c r="DS744" s="224"/>
      <c r="DT744" s="224"/>
      <c r="DU744" s="224"/>
    </row>
    <row r="745" spans="4:125" s="66" customFormat="1" x14ac:dyDescent="0.2">
      <c r="D745" s="90"/>
      <c r="X745" s="338"/>
      <c r="AV745" s="289"/>
      <c r="AW745" s="289"/>
      <c r="AX745" s="224"/>
      <c r="BW745" s="224"/>
      <c r="BX745" s="224"/>
      <c r="BY745" s="224"/>
      <c r="CF745" s="224"/>
      <c r="CG745" s="224"/>
      <c r="CH745" s="6"/>
      <c r="DS745" s="224"/>
      <c r="DT745" s="224"/>
      <c r="DU745" s="224"/>
    </row>
    <row r="746" spans="4:125" s="66" customFormat="1" x14ac:dyDescent="0.2">
      <c r="D746" s="90"/>
      <c r="X746" s="338"/>
      <c r="AV746" s="289"/>
      <c r="AW746" s="289"/>
      <c r="AX746" s="224"/>
      <c r="BW746" s="224"/>
      <c r="BX746" s="224"/>
      <c r="BY746" s="224"/>
      <c r="CF746" s="224"/>
      <c r="CG746" s="224"/>
      <c r="CH746" s="6"/>
      <c r="DS746" s="224"/>
      <c r="DT746" s="224"/>
      <c r="DU746" s="224"/>
    </row>
    <row r="747" spans="4:125" s="66" customFormat="1" x14ac:dyDescent="0.2">
      <c r="D747" s="90"/>
      <c r="X747" s="338"/>
      <c r="AV747" s="289"/>
      <c r="AW747" s="289"/>
      <c r="AX747" s="224"/>
      <c r="BW747" s="224"/>
      <c r="BX747" s="224"/>
      <c r="BY747" s="224"/>
      <c r="CF747" s="224"/>
      <c r="CG747" s="224"/>
      <c r="CH747" s="6"/>
      <c r="DS747" s="224"/>
      <c r="DT747" s="224"/>
      <c r="DU747" s="224"/>
    </row>
    <row r="748" spans="4:125" s="66" customFormat="1" x14ac:dyDescent="0.2">
      <c r="D748" s="90"/>
      <c r="X748" s="338"/>
      <c r="AV748" s="289"/>
      <c r="AW748" s="289"/>
      <c r="AX748" s="224"/>
      <c r="BW748" s="224"/>
      <c r="BX748" s="224"/>
      <c r="BY748" s="224"/>
      <c r="CF748" s="224"/>
      <c r="CG748" s="224"/>
      <c r="CH748" s="6"/>
      <c r="DS748" s="224"/>
      <c r="DT748" s="224"/>
      <c r="DU748" s="224"/>
    </row>
    <row r="749" spans="4:125" s="66" customFormat="1" x14ac:dyDescent="0.2">
      <c r="D749" s="90"/>
      <c r="X749" s="338"/>
      <c r="AV749" s="289"/>
      <c r="AW749" s="289"/>
      <c r="AX749" s="224"/>
      <c r="BW749" s="224"/>
      <c r="BX749" s="224"/>
      <c r="BY749" s="224"/>
      <c r="CF749" s="224"/>
      <c r="CG749" s="224"/>
      <c r="CH749" s="6"/>
      <c r="DS749" s="224"/>
      <c r="DT749" s="224"/>
      <c r="DU749" s="224"/>
    </row>
    <row r="750" spans="4:125" s="66" customFormat="1" x14ac:dyDescent="0.2">
      <c r="D750" s="90"/>
      <c r="X750" s="338"/>
      <c r="AV750" s="289"/>
      <c r="AW750" s="289"/>
      <c r="AX750" s="224"/>
      <c r="BW750" s="224"/>
      <c r="BX750" s="224"/>
      <c r="BY750" s="224"/>
      <c r="CF750" s="224"/>
      <c r="CG750" s="224"/>
      <c r="CH750" s="6"/>
      <c r="DS750" s="224"/>
      <c r="DT750" s="224"/>
      <c r="DU750" s="224"/>
    </row>
    <row r="751" spans="4:125" s="66" customFormat="1" x14ac:dyDescent="0.2">
      <c r="D751" s="90"/>
      <c r="X751" s="338"/>
      <c r="AV751" s="289"/>
      <c r="AW751" s="289"/>
      <c r="AX751" s="224"/>
      <c r="BW751" s="224"/>
      <c r="BX751" s="224"/>
      <c r="BY751" s="224"/>
      <c r="CF751" s="224"/>
      <c r="CG751" s="224"/>
      <c r="CH751" s="6"/>
      <c r="DS751" s="224"/>
      <c r="DT751" s="224"/>
      <c r="DU751" s="224"/>
    </row>
    <row r="752" spans="4:125" s="66" customFormat="1" x14ac:dyDescent="0.2">
      <c r="D752" s="90"/>
      <c r="X752" s="338"/>
      <c r="AV752" s="289"/>
      <c r="AW752" s="289"/>
      <c r="AX752" s="224"/>
      <c r="BW752" s="224"/>
      <c r="BX752" s="224"/>
      <c r="BY752" s="224"/>
      <c r="CF752" s="224"/>
      <c r="CG752" s="224"/>
      <c r="CH752" s="6"/>
      <c r="DS752" s="224"/>
      <c r="DT752" s="224"/>
      <c r="DU752" s="224"/>
    </row>
    <row r="753" spans="4:125" s="66" customFormat="1" x14ac:dyDescent="0.2">
      <c r="D753" s="90"/>
      <c r="X753" s="338"/>
      <c r="AV753" s="289"/>
      <c r="AW753" s="289"/>
      <c r="AX753" s="224"/>
      <c r="BW753" s="224"/>
      <c r="BX753" s="224"/>
      <c r="BY753" s="224"/>
      <c r="CF753" s="224"/>
      <c r="CG753" s="224"/>
      <c r="CH753" s="6"/>
      <c r="DS753" s="224"/>
      <c r="DT753" s="224"/>
      <c r="DU753" s="224"/>
    </row>
    <row r="754" spans="4:125" s="66" customFormat="1" x14ac:dyDescent="0.2">
      <c r="D754" s="90"/>
      <c r="X754" s="338"/>
      <c r="AV754" s="289"/>
      <c r="AW754" s="289"/>
      <c r="AX754" s="224"/>
      <c r="BW754" s="224"/>
      <c r="BX754" s="224"/>
      <c r="BY754" s="224"/>
      <c r="CF754" s="224"/>
      <c r="CG754" s="224"/>
      <c r="CH754" s="6"/>
      <c r="DS754" s="224"/>
      <c r="DT754" s="224"/>
      <c r="DU754" s="224"/>
    </row>
    <row r="755" spans="4:125" s="66" customFormat="1" x14ac:dyDescent="0.2">
      <c r="D755" s="90"/>
      <c r="X755" s="338"/>
      <c r="AV755" s="289"/>
      <c r="AW755" s="289"/>
      <c r="AX755" s="224"/>
      <c r="BW755" s="224"/>
      <c r="BX755" s="224"/>
      <c r="BY755" s="224"/>
      <c r="CF755" s="224"/>
      <c r="CG755" s="224"/>
      <c r="CH755" s="6"/>
      <c r="DS755" s="224"/>
      <c r="DT755" s="224"/>
      <c r="DU755" s="224"/>
    </row>
    <row r="756" spans="4:125" s="66" customFormat="1" x14ac:dyDescent="0.2">
      <c r="D756" s="90"/>
      <c r="X756" s="338"/>
      <c r="AV756" s="289"/>
      <c r="AW756" s="289"/>
      <c r="AX756" s="224"/>
      <c r="BW756" s="224"/>
      <c r="BX756" s="224"/>
      <c r="BY756" s="224"/>
      <c r="CF756" s="224"/>
      <c r="CG756" s="224"/>
      <c r="CH756" s="6"/>
      <c r="DS756" s="224"/>
      <c r="DT756" s="224"/>
      <c r="DU756" s="224"/>
    </row>
    <row r="757" spans="4:125" s="66" customFormat="1" x14ac:dyDescent="0.2">
      <c r="D757" s="90"/>
      <c r="X757" s="338"/>
      <c r="AV757" s="289"/>
      <c r="AW757" s="289"/>
      <c r="AX757" s="224"/>
      <c r="BW757" s="224"/>
      <c r="BX757" s="224"/>
      <c r="BY757" s="224"/>
      <c r="CF757" s="224"/>
      <c r="CG757" s="224"/>
      <c r="CH757" s="6"/>
      <c r="DS757" s="224"/>
      <c r="DT757" s="224"/>
      <c r="DU757" s="224"/>
    </row>
    <row r="758" spans="4:125" s="66" customFormat="1" x14ac:dyDescent="0.2">
      <c r="D758" s="90"/>
      <c r="X758" s="338"/>
      <c r="AV758" s="289"/>
      <c r="AW758" s="289"/>
      <c r="AX758" s="224"/>
      <c r="BW758" s="224"/>
      <c r="BX758" s="224"/>
      <c r="BY758" s="224"/>
      <c r="CF758" s="224"/>
      <c r="CG758" s="224"/>
      <c r="CH758" s="6"/>
      <c r="DS758" s="224"/>
      <c r="DT758" s="224"/>
      <c r="DU758" s="224"/>
    </row>
    <row r="759" spans="4:125" s="66" customFormat="1" x14ac:dyDescent="0.2">
      <c r="D759" s="90"/>
      <c r="X759" s="338"/>
      <c r="AV759" s="289"/>
      <c r="AW759" s="289"/>
      <c r="AX759" s="224"/>
      <c r="BW759" s="224"/>
      <c r="BX759" s="224"/>
      <c r="BY759" s="224"/>
      <c r="CF759" s="224"/>
      <c r="CG759" s="224"/>
      <c r="CH759" s="6"/>
      <c r="DS759" s="224"/>
      <c r="DT759" s="224"/>
      <c r="DU759" s="224"/>
    </row>
    <row r="760" spans="4:125" s="66" customFormat="1" x14ac:dyDescent="0.2">
      <c r="D760" s="90"/>
      <c r="X760" s="338"/>
      <c r="AV760" s="289"/>
      <c r="AW760" s="289"/>
      <c r="AX760" s="224"/>
      <c r="BW760" s="224"/>
      <c r="BX760" s="224"/>
      <c r="BY760" s="224"/>
      <c r="CF760" s="224"/>
      <c r="CG760" s="224"/>
      <c r="CH760" s="6"/>
      <c r="DS760" s="224"/>
      <c r="DT760" s="224"/>
      <c r="DU760" s="224"/>
    </row>
    <row r="761" spans="4:125" s="66" customFormat="1" x14ac:dyDescent="0.2">
      <c r="D761" s="90"/>
      <c r="X761" s="338"/>
      <c r="AV761" s="289"/>
      <c r="AW761" s="289"/>
      <c r="AX761" s="224"/>
      <c r="BW761" s="224"/>
      <c r="BX761" s="224"/>
      <c r="BY761" s="224"/>
      <c r="CF761" s="224"/>
      <c r="CG761" s="224"/>
      <c r="CH761" s="6"/>
      <c r="DS761" s="224"/>
      <c r="DT761" s="224"/>
      <c r="DU761" s="224"/>
    </row>
    <row r="762" spans="4:125" s="66" customFormat="1" x14ac:dyDescent="0.2">
      <c r="D762" s="90"/>
      <c r="X762" s="338"/>
      <c r="AV762" s="289"/>
      <c r="AW762" s="289"/>
      <c r="AX762" s="224"/>
      <c r="BW762" s="224"/>
      <c r="BX762" s="224"/>
      <c r="BY762" s="224"/>
      <c r="CF762" s="224"/>
      <c r="CG762" s="224"/>
      <c r="CH762" s="6"/>
      <c r="DS762" s="224"/>
      <c r="DT762" s="224"/>
      <c r="DU762" s="224"/>
    </row>
    <row r="763" spans="4:125" s="66" customFormat="1" x14ac:dyDescent="0.2">
      <c r="D763" s="90"/>
      <c r="X763" s="338"/>
      <c r="AV763" s="289"/>
      <c r="AW763" s="289"/>
      <c r="AX763" s="224"/>
      <c r="BW763" s="224"/>
      <c r="BX763" s="224"/>
      <c r="BY763" s="224"/>
      <c r="CF763" s="224"/>
      <c r="CG763" s="224"/>
      <c r="CH763" s="6"/>
      <c r="DS763" s="224"/>
      <c r="DT763" s="224"/>
      <c r="DU763" s="224"/>
    </row>
    <row r="764" spans="4:125" s="66" customFormat="1" x14ac:dyDescent="0.2">
      <c r="D764" s="90"/>
      <c r="X764" s="338"/>
      <c r="AV764" s="289"/>
      <c r="AW764" s="289"/>
      <c r="AX764" s="224"/>
      <c r="BW764" s="224"/>
      <c r="BX764" s="224"/>
      <c r="BY764" s="224"/>
      <c r="CF764" s="224"/>
      <c r="CG764" s="224"/>
      <c r="CH764" s="6"/>
      <c r="DS764" s="224"/>
      <c r="DT764" s="224"/>
      <c r="DU764" s="224"/>
    </row>
    <row r="765" spans="4:125" s="66" customFormat="1" x14ac:dyDescent="0.2">
      <c r="D765" s="90"/>
      <c r="X765" s="338"/>
      <c r="AV765" s="289"/>
      <c r="AW765" s="289"/>
      <c r="AX765" s="224"/>
      <c r="BW765" s="224"/>
      <c r="BX765" s="224"/>
      <c r="BY765" s="224"/>
      <c r="CF765" s="224"/>
      <c r="CG765" s="224"/>
      <c r="CH765" s="6"/>
      <c r="DS765" s="224"/>
      <c r="DT765" s="224"/>
      <c r="DU765" s="224"/>
    </row>
    <row r="766" spans="4:125" s="66" customFormat="1" x14ac:dyDescent="0.2">
      <c r="D766" s="90"/>
      <c r="X766" s="338"/>
      <c r="AV766" s="289"/>
      <c r="AW766" s="289"/>
      <c r="AX766" s="224"/>
      <c r="BW766" s="224"/>
      <c r="BX766" s="224"/>
      <c r="BY766" s="224"/>
      <c r="CF766" s="224"/>
      <c r="CG766" s="224"/>
      <c r="CH766" s="6"/>
      <c r="DS766" s="224"/>
      <c r="DT766" s="224"/>
      <c r="DU766" s="224"/>
    </row>
    <row r="767" spans="4:125" s="66" customFormat="1" x14ac:dyDescent="0.2">
      <c r="D767" s="90"/>
      <c r="X767" s="338"/>
      <c r="AV767" s="289"/>
      <c r="AW767" s="289"/>
      <c r="AX767" s="224"/>
      <c r="BW767" s="224"/>
      <c r="BX767" s="224"/>
      <c r="BY767" s="224"/>
      <c r="CF767" s="224"/>
      <c r="CG767" s="224"/>
      <c r="CH767" s="6"/>
      <c r="DS767" s="224"/>
      <c r="DT767" s="224"/>
      <c r="DU767" s="224"/>
    </row>
    <row r="768" spans="4:125" s="66" customFormat="1" x14ac:dyDescent="0.2">
      <c r="D768" s="90"/>
      <c r="X768" s="338"/>
      <c r="AV768" s="289"/>
      <c r="AW768" s="289"/>
      <c r="AX768" s="224"/>
      <c r="BW768" s="224"/>
      <c r="BX768" s="224"/>
      <c r="BY768" s="224"/>
      <c r="CF768" s="224"/>
      <c r="CG768" s="224"/>
      <c r="CH768" s="6"/>
      <c r="DS768" s="224"/>
      <c r="DT768" s="224"/>
      <c r="DU768" s="224"/>
    </row>
    <row r="769" spans="4:125" s="66" customFormat="1" x14ac:dyDescent="0.2">
      <c r="D769" s="90"/>
      <c r="X769" s="338"/>
      <c r="AV769" s="289"/>
      <c r="AW769" s="289"/>
      <c r="AX769" s="224"/>
      <c r="BW769" s="224"/>
      <c r="BX769" s="224"/>
      <c r="BY769" s="224"/>
      <c r="CF769" s="224"/>
      <c r="CG769" s="224"/>
      <c r="CH769" s="6"/>
      <c r="DS769" s="224"/>
      <c r="DT769" s="224"/>
      <c r="DU769" s="224"/>
    </row>
    <row r="770" spans="4:125" s="66" customFormat="1" x14ac:dyDescent="0.2">
      <c r="D770" s="90"/>
      <c r="X770" s="338"/>
      <c r="AV770" s="289"/>
      <c r="AW770" s="289"/>
      <c r="AX770" s="224"/>
      <c r="BW770" s="224"/>
      <c r="BX770" s="224"/>
      <c r="BY770" s="224"/>
      <c r="CF770" s="224"/>
      <c r="CG770" s="224"/>
      <c r="CH770" s="6"/>
      <c r="DS770" s="224"/>
      <c r="DT770" s="224"/>
      <c r="DU770" s="224"/>
    </row>
    <row r="771" spans="4:125" s="66" customFormat="1" x14ac:dyDescent="0.2">
      <c r="D771" s="90"/>
      <c r="X771" s="338"/>
      <c r="AV771" s="289"/>
      <c r="AW771" s="289"/>
      <c r="AX771" s="224"/>
      <c r="BW771" s="224"/>
      <c r="BX771" s="224"/>
      <c r="BY771" s="224"/>
      <c r="CF771" s="224"/>
      <c r="CG771" s="224"/>
      <c r="CH771" s="6"/>
      <c r="DS771" s="224"/>
      <c r="DT771" s="224"/>
      <c r="DU771" s="224"/>
    </row>
    <row r="772" spans="4:125" s="66" customFormat="1" x14ac:dyDescent="0.2">
      <c r="D772" s="90"/>
      <c r="X772" s="338"/>
      <c r="AV772" s="289"/>
      <c r="AW772" s="289"/>
      <c r="AX772" s="224"/>
      <c r="BW772" s="224"/>
      <c r="BX772" s="224"/>
      <c r="BY772" s="224"/>
      <c r="CF772" s="224"/>
      <c r="CG772" s="224"/>
      <c r="CH772" s="6"/>
      <c r="DS772" s="224"/>
      <c r="DT772" s="224"/>
      <c r="DU772" s="224"/>
    </row>
    <row r="773" spans="4:125" s="66" customFormat="1" x14ac:dyDescent="0.2">
      <c r="D773" s="90"/>
      <c r="X773" s="338"/>
      <c r="AV773" s="289"/>
      <c r="AW773" s="289"/>
      <c r="AX773" s="224"/>
      <c r="BW773" s="224"/>
      <c r="BX773" s="224"/>
      <c r="BY773" s="224"/>
      <c r="CF773" s="224"/>
      <c r="CG773" s="224"/>
      <c r="CH773" s="6"/>
      <c r="DS773" s="224"/>
      <c r="DT773" s="224"/>
      <c r="DU773" s="224"/>
    </row>
    <row r="774" spans="4:125" s="66" customFormat="1" x14ac:dyDescent="0.2">
      <c r="D774" s="90"/>
      <c r="X774" s="338"/>
      <c r="AV774" s="289"/>
      <c r="AW774" s="289"/>
      <c r="AX774" s="224"/>
      <c r="BW774" s="224"/>
      <c r="BX774" s="224"/>
      <c r="BY774" s="224"/>
      <c r="CF774" s="224"/>
      <c r="CG774" s="224"/>
      <c r="CH774" s="6"/>
      <c r="DS774" s="224"/>
      <c r="DT774" s="224"/>
      <c r="DU774" s="224"/>
    </row>
    <row r="775" spans="4:125" s="66" customFormat="1" x14ac:dyDescent="0.2">
      <c r="D775" s="90"/>
      <c r="X775" s="338"/>
      <c r="AV775" s="289"/>
      <c r="AW775" s="289"/>
      <c r="AX775" s="224"/>
      <c r="BW775" s="224"/>
      <c r="BX775" s="224"/>
      <c r="BY775" s="224"/>
      <c r="CF775" s="224"/>
      <c r="CG775" s="224"/>
      <c r="CH775" s="6"/>
      <c r="DS775" s="224"/>
      <c r="DT775" s="224"/>
      <c r="DU775" s="224"/>
    </row>
    <row r="776" spans="4:125" s="66" customFormat="1" x14ac:dyDescent="0.2">
      <c r="D776" s="90"/>
      <c r="X776" s="338"/>
      <c r="AV776" s="289"/>
      <c r="AW776" s="289"/>
      <c r="AX776" s="224"/>
      <c r="BW776" s="224"/>
      <c r="BX776" s="224"/>
      <c r="BY776" s="224"/>
      <c r="CF776" s="224"/>
      <c r="CG776" s="224"/>
      <c r="CH776" s="6"/>
      <c r="DS776" s="224"/>
      <c r="DT776" s="224"/>
      <c r="DU776" s="224"/>
    </row>
    <row r="777" spans="4:125" s="66" customFormat="1" x14ac:dyDescent="0.2">
      <c r="D777" s="90"/>
      <c r="X777" s="338"/>
      <c r="AV777" s="289"/>
      <c r="AW777" s="289"/>
      <c r="AX777" s="224"/>
      <c r="BW777" s="224"/>
      <c r="BX777" s="224"/>
      <c r="BY777" s="224"/>
      <c r="CF777" s="224"/>
      <c r="CG777" s="224"/>
      <c r="CH777" s="6"/>
      <c r="DS777" s="224"/>
      <c r="DT777" s="224"/>
      <c r="DU777" s="224"/>
    </row>
    <row r="778" spans="4:125" s="66" customFormat="1" x14ac:dyDescent="0.2">
      <c r="D778" s="90"/>
      <c r="X778" s="338"/>
      <c r="AV778" s="289"/>
      <c r="AW778" s="289"/>
      <c r="AX778" s="224"/>
      <c r="BW778" s="224"/>
      <c r="BX778" s="224"/>
      <c r="BY778" s="224"/>
      <c r="CF778" s="224"/>
      <c r="CG778" s="224"/>
      <c r="CH778" s="6"/>
      <c r="DS778" s="224"/>
      <c r="DT778" s="224"/>
      <c r="DU778" s="224"/>
    </row>
    <row r="779" spans="4:125" s="66" customFormat="1" x14ac:dyDescent="0.2">
      <c r="D779" s="90"/>
      <c r="X779" s="338"/>
      <c r="AV779" s="289"/>
      <c r="AW779" s="289"/>
      <c r="AX779" s="224"/>
      <c r="BW779" s="224"/>
      <c r="BX779" s="224"/>
      <c r="BY779" s="224"/>
      <c r="CF779" s="224"/>
      <c r="CG779" s="224"/>
      <c r="CH779" s="6"/>
      <c r="DS779" s="224"/>
      <c r="DT779" s="224"/>
      <c r="DU779" s="224"/>
    </row>
    <row r="780" spans="4:125" s="66" customFormat="1" x14ac:dyDescent="0.2">
      <c r="D780" s="90"/>
      <c r="X780" s="338"/>
      <c r="AV780" s="289"/>
      <c r="AW780" s="289"/>
      <c r="AX780" s="224"/>
      <c r="BW780" s="224"/>
      <c r="BX780" s="224"/>
      <c r="BY780" s="224"/>
      <c r="CF780" s="224"/>
      <c r="CG780" s="224"/>
      <c r="CH780" s="6"/>
      <c r="DS780" s="224"/>
      <c r="DT780" s="224"/>
      <c r="DU780" s="224"/>
    </row>
    <row r="781" spans="4:125" s="66" customFormat="1" x14ac:dyDescent="0.2">
      <c r="D781" s="90"/>
      <c r="X781" s="338"/>
      <c r="AV781" s="289"/>
      <c r="AW781" s="289"/>
      <c r="AX781" s="224"/>
      <c r="BW781" s="224"/>
      <c r="BX781" s="224"/>
      <c r="BY781" s="224"/>
      <c r="CF781" s="224"/>
      <c r="CG781" s="224"/>
      <c r="CH781" s="6"/>
      <c r="DS781" s="224"/>
      <c r="DT781" s="224"/>
      <c r="DU781" s="224"/>
    </row>
    <row r="782" spans="4:125" s="66" customFormat="1" x14ac:dyDescent="0.2">
      <c r="D782" s="90"/>
      <c r="X782" s="338"/>
      <c r="AV782" s="289"/>
      <c r="AW782" s="289"/>
      <c r="AX782" s="224"/>
      <c r="BW782" s="224"/>
      <c r="BX782" s="224"/>
      <c r="BY782" s="224"/>
      <c r="CF782" s="224"/>
      <c r="CG782" s="224"/>
      <c r="CH782" s="6"/>
      <c r="DS782" s="224"/>
      <c r="DT782" s="224"/>
      <c r="DU782" s="224"/>
    </row>
    <row r="783" spans="4:125" s="66" customFormat="1" x14ac:dyDescent="0.2">
      <c r="D783" s="90"/>
      <c r="X783" s="338"/>
      <c r="AV783" s="289"/>
      <c r="AW783" s="289"/>
      <c r="AX783" s="224"/>
      <c r="BW783" s="224"/>
      <c r="BX783" s="224"/>
      <c r="BY783" s="224"/>
      <c r="CF783" s="224"/>
      <c r="CG783" s="224"/>
      <c r="CH783" s="6"/>
      <c r="DS783" s="224"/>
      <c r="DT783" s="224"/>
      <c r="DU783" s="224"/>
    </row>
    <row r="784" spans="4:125" s="66" customFormat="1" x14ac:dyDescent="0.2">
      <c r="D784" s="90"/>
      <c r="X784" s="338"/>
      <c r="AV784" s="289"/>
      <c r="AW784" s="289"/>
      <c r="AX784" s="224"/>
      <c r="BW784" s="224"/>
      <c r="BX784" s="224"/>
      <c r="BY784" s="224"/>
      <c r="CF784" s="224"/>
      <c r="CG784" s="224"/>
      <c r="CH784" s="6"/>
      <c r="DS784" s="224"/>
      <c r="DT784" s="224"/>
      <c r="DU784" s="224"/>
    </row>
    <row r="785" spans="4:125" s="66" customFormat="1" x14ac:dyDescent="0.2">
      <c r="D785" s="90"/>
      <c r="X785" s="338"/>
      <c r="AV785" s="289"/>
      <c r="AW785" s="289"/>
      <c r="AX785" s="224"/>
      <c r="BW785" s="224"/>
      <c r="BX785" s="224"/>
      <c r="BY785" s="224"/>
      <c r="CF785" s="224"/>
      <c r="CG785" s="224"/>
      <c r="CH785" s="6"/>
      <c r="DS785" s="224"/>
      <c r="DT785" s="224"/>
      <c r="DU785" s="224"/>
    </row>
    <row r="786" spans="4:125" s="66" customFormat="1" x14ac:dyDescent="0.2">
      <c r="D786" s="90"/>
      <c r="X786" s="338"/>
      <c r="AV786" s="289"/>
      <c r="AW786" s="289"/>
      <c r="AX786" s="224"/>
      <c r="BW786" s="224"/>
      <c r="BX786" s="224"/>
      <c r="BY786" s="224"/>
      <c r="CF786" s="224"/>
      <c r="CG786" s="224"/>
      <c r="CH786" s="6"/>
      <c r="DS786" s="224"/>
      <c r="DT786" s="224"/>
      <c r="DU786" s="224"/>
    </row>
    <row r="787" spans="4:125" s="66" customFormat="1" x14ac:dyDescent="0.2">
      <c r="D787" s="90"/>
      <c r="X787" s="338"/>
      <c r="AV787" s="289"/>
      <c r="AW787" s="289"/>
      <c r="AX787" s="224"/>
      <c r="BW787" s="224"/>
      <c r="BX787" s="224"/>
      <c r="BY787" s="224"/>
      <c r="CF787" s="224"/>
      <c r="CG787" s="224"/>
      <c r="CH787" s="6"/>
      <c r="DS787" s="224"/>
      <c r="DT787" s="224"/>
      <c r="DU787" s="224"/>
    </row>
    <row r="788" spans="4:125" s="66" customFormat="1" x14ac:dyDescent="0.2">
      <c r="D788" s="90"/>
      <c r="X788" s="338"/>
      <c r="AV788" s="289"/>
      <c r="AW788" s="289"/>
      <c r="AX788" s="224"/>
      <c r="BW788" s="224"/>
      <c r="BX788" s="224"/>
      <c r="BY788" s="224"/>
      <c r="CF788" s="224"/>
      <c r="CG788" s="224"/>
      <c r="CH788" s="6"/>
      <c r="DS788" s="224"/>
      <c r="DT788" s="224"/>
      <c r="DU788" s="224"/>
    </row>
    <row r="789" spans="4:125" s="66" customFormat="1" x14ac:dyDescent="0.2">
      <c r="D789" s="90"/>
      <c r="X789" s="338"/>
      <c r="AV789" s="289"/>
      <c r="AW789" s="289"/>
      <c r="AX789" s="224"/>
      <c r="BW789" s="224"/>
      <c r="BX789" s="224"/>
      <c r="BY789" s="224"/>
      <c r="CF789" s="224"/>
      <c r="CG789" s="224"/>
      <c r="CH789" s="6"/>
      <c r="DS789" s="224"/>
      <c r="DT789" s="224"/>
      <c r="DU789" s="224"/>
    </row>
    <row r="790" spans="4:125" s="66" customFormat="1" x14ac:dyDescent="0.2">
      <c r="D790" s="90"/>
      <c r="X790" s="338"/>
      <c r="AV790" s="289"/>
      <c r="AW790" s="289"/>
      <c r="AX790" s="224"/>
      <c r="BW790" s="224"/>
      <c r="BX790" s="224"/>
      <c r="BY790" s="224"/>
      <c r="CF790" s="224"/>
      <c r="CG790" s="224"/>
      <c r="CH790" s="6"/>
      <c r="DS790" s="224"/>
      <c r="DT790" s="224"/>
      <c r="DU790" s="224"/>
    </row>
    <row r="791" spans="4:125" s="66" customFormat="1" x14ac:dyDescent="0.2">
      <c r="D791" s="90"/>
      <c r="X791" s="338"/>
      <c r="AV791" s="289"/>
      <c r="AW791" s="289"/>
      <c r="AX791" s="224"/>
      <c r="BW791" s="224"/>
      <c r="BX791" s="224"/>
      <c r="BY791" s="224"/>
      <c r="CF791" s="224"/>
      <c r="CG791" s="224"/>
      <c r="CH791" s="6"/>
      <c r="DS791" s="224"/>
      <c r="DT791" s="224"/>
      <c r="DU791" s="224"/>
    </row>
    <row r="792" spans="4:125" s="66" customFormat="1" x14ac:dyDescent="0.2">
      <c r="D792" s="90"/>
      <c r="X792" s="338"/>
      <c r="AV792" s="289"/>
      <c r="AW792" s="289"/>
      <c r="AX792" s="224"/>
      <c r="BW792" s="224"/>
      <c r="BX792" s="224"/>
      <c r="BY792" s="224"/>
      <c r="CF792" s="224"/>
      <c r="CG792" s="224"/>
      <c r="CH792" s="6"/>
      <c r="DS792" s="224"/>
      <c r="DT792" s="224"/>
      <c r="DU792" s="224"/>
    </row>
    <row r="793" spans="4:125" s="66" customFormat="1" x14ac:dyDescent="0.2">
      <c r="D793" s="90"/>
      <c r="X793" s="338"/>
      <c r="AV793" s="289"/>
      <c r="AW793" s="289"/>
      <c r="AX793" s="224"/>
      <c r="BW793" s="224"/>
      <c r="BX793" s="224"/>
      <c r="BY793" s="224"/>
      <c r="CF793" s="224"/>
      <c r="CG793" s="224"/>
      <c r="CH793" s="6"/>
      <c r="DS793" s="224"/>
      <c r="DT793" s="224"/>
      <c r="DU793" s="224"/>
    </row>
    <row r="794" spans="4:125" s="66" customFormat="1" x14ac:dyDescent="0.2">
      <c r="D794" s="90"/>
      <c r="X794" s="338"/>
      <c r="AV794" s="289"/>
      <c r="AW794" s="289"/>
      <c r="AX794" s="224"/>
      <c r="BW794" s="224"/>
      <c r="BX794" s="224"/>
      <c r="BY794" s="224"/>
      <c r="CF794" s="224"/>
      <c r="CG794" s="224"/>
      <c r="CH794" s="6"/>
      <c r="DS794" s="224"/>
      <c r="DT794" s="224"/>
      <c r="DU794" s="224"/>
    </row>
    <row r="795" spans="4:125" s="66" customFormat="1" x14ac:dyDescent="0.2">
      <c r="D795" s="90"/>
      <c r="X795" s="338"/>
      <c r="AV795" s="289"/>
      <c r="AW795" s="289"/>
      <c r="AX795" s="224"/>
      <c r="BW795" s="224"/>
      <c r="BX795" s="224"/>
      <c r="BY795" s="224"/>
      <c r="CF795" s="224"/>
      <c r="CG795" s="224"/>
      <c r="CH795" s="6"/>
      <c r="DS795" s="224"/>
      <c r="DT795" s="224"/>
      <c r="DU795" s="224"/>
    </row>
    <row r="796" spans="4:125" s="66" customFormat="1" x14ac:dyDescent="0.2">
      <c r="D796" s="90"/>
      <c r="X796" s="338"/>
      <c r="AV796" s="289"/>
      <c r="AW796" s="289"/>
      <c r="AX796" s="224"/>
      <c r="BW796" s="224"/>
      <c r="BX796" s="224"/>
      <c r="BY796" s="224"/>
      <c r="CF796" s="224"/>
      <c r="CG796" s="224"/>
      <c r="CH796" s="6"/>
      <c r="DS796" s="224"/>
      <c r="DT796" s="224"/>
      <c r="DU796" s="224"/>
    </row>
    <row r="797" spans="4:125" s="66" customFormat="1" x14ac:dyDescent="0.2">
      <c r="D797" s="90"/>
      <c r="X797" s="338"/>
      <c r="AV797" s="289"/>
      <c r="AW797" s="289"/>
      <c r="AX797" s="224"/>
      <c r="BW797" s="224"/>
      <c r="BX797" s="224"/>
      <c r="BY797" s="224"/>
      <c r="CF797" s="224"/>
      <c r="CG797" s="224"/>
      <c r="CH797" s="6"/>
      <c r="DS797" s="224"/>
      <c r="DT797" s="224"/>
      <c r="DU797" s="224"/>
    </row>
    <row r="798" spans="4:125" s="66" customFormat="1" x14ac:dyDescent="0.2">
      <c r="D798" s="90"/>
      <c r="X798" s="338"/>
      <c r="AV798" s="289"/>
      <c r="AW798" s="289"/>
      <c r="AX798" s="224"/>
      <c r="BW798" s="224"/>
      <c r="BX798" s="224"/>
      <c r="BY798" s="224"/>
      <c r="CF798" s="224"/>
      <c r="CG798" s="224"/>
      <c r="CH798" s="6"/>
      <c r="DS798" s="224"/>
      <c r="DT798" s="224"/>
      <c r="DU798" s="224"/>
    </row>
    <row r="799" spans="4:125" s="66" customFormat="1" x14ac:dyDescent="0.2">
      <c r="D799" s="90"/>
      <c r="X799" s="338"/>
      <c r="AV799" s="289"/>
      <c r="AW799" s="289"/>
      <c r="AX799" s="224"/>
      <c r="BW799" s="224"/>
      <c r="BX799" s="224"/>
      <c r="BY799" s="224"/>
      <c r="CF799" s="224"/>
      <c r="CG799" s="224"/>
      <c r="CH799" s="6"/>
      <c r="DS799" s="224"/>
      <c r="DT799" s="224"/>
      <c r="DU799" s="224"/>
    </row>
    <row r="800" spans="4:125" s="66" customFormat="1" x14ac:dyDescent="0.2">
      <c r="D800" s="90"/>
      <c r="X800" s="338"/>
      <c r="AV800" s="289"/>
      <c r="AW800" s="289"/>
      <c r="AX800" s="224"/>
      <c r="BW800" s="224"/>
      <c r="BX800" s="224"/>
      <c r="BY800" s="224"/>
      <c r="CF800" s="224"/>
      <c r="CG800" s="224"/>
      <c r="CH800" s="6"/>
      <c r="DS800" s="224"/>
      <c r="DT800" s="224"/>
      <c r="DU800" s="224"/>
    </row>
    <row r="801" spans="4:125" s="66" customFormat="1" x14ac:dyDescent="0.2">
      <c r="D801" s="90"/>
      <c r="X801" s="338"/>
      <c r="AV801" s="289"/>
      <c r="AW801" s="289"/>
      <c r="AX801" s="224"/>
      <c r="BW801" s="224"/>
      <c r="BX801" s="224"/>
      <c r="BY801" s="224"/>
      <c r="CF801" s="224"/>
      <c r="CG801" s="224"/>
      <c r="CH801" s="6"/>
      <c r="DS801" s="224"/>
      <c r="DT801" s="224"/>
      <c r="DU801" s="224"/>
    </row>
    <row r="802" spans="4:125" s="66" customFormat="1" x14ac:dyDescent="0.2">
      <c r="D802" s="90"/>
      <c r="X802" s="338"/>
      <c r="AV802" s="289"/>
      <c r="AW802" s="289"/>
      <c r="AX802" s="224"/>
      <c r="BW802" s="224"/>
      <c r="BX802" s="224"/>
      <c r="BY802" s="224"/>
      <c r="CF802" s="224"/>
      <c r="CG802" s="224"/>
      <c r="CH802" s="6"/>
      <c r="DS802" s="224"/>
      <c r="DT802" s="224"/>
      <c r="DU802" s="224"/>
    </row>
    <row r="803" spans="4:125" s="66" customFormat="1" x14ac:dyDescent="0.2">
      <c r="D803" s="90"/>
      <c r="X803" s="338"/>
      <c r="AV803" s="289"/>
      <c r="AW803" s="289"/>
      <c r="AX803" s="224"/>
      <c r="BW803" s="224"/>
      <c r="BX803" s="224"/>
      <c r="BY803" s="224"/>
      <c r="CF803" s="224"/>
      <c r="CG803" s="224"/>
      <c r="CH803" s="6"/>
      <c r="DS803" s="224"/>
      <c r="DT803" s="224"/>
      <c r="DU803" s="224"/>
    </row>
    <row r="804" spans="4:125" s="66" customFormat="1" x14ac:dyDescent="0.2">
      <c r="D804" s="90"/>
      <c r="X804" s="338"/>
      <c r="AV804" s="289"/>
      <c r="AW804" s="289"/>
      <c r="AX804" s="224"/>
      <c r="BW804" s="224"/>
      <c r="BX804" s="224"/>
      <c r="BY804" s="224"/>
      <c r="CF804" s="224"/>
      <c r="CG804" s="224"/>
      <c r="CH804" s="6"/>
      <c r="DS804" s="224"/>
      <c r="DT804" s="224"/>
      <c r="DU804" s="224"/>
    </row>
    <row r="805" spans="4:125" s="66" customFormat="1" x14ac:dyDescent="0.2">
      <c r="D805" s="90"/>
      <c r="X805" s="338"/>
      <c r="AV805" s="289"/>
      <c r="AW805" s="289"/>
      <c r="AX805" s="224"/>
      <c r="BW805" s="224"/>
      <c r="BX805" s="224"/>
      <c r="BY805" s="224"/>
      <c r="CF805" s="224"/>
      <c r="CG805" s="224"/>
      <c r="CH805" s="6"/>
      <c r="DS805" s="224"/>
      <c r="DT805" s="224"/>
      <c r="DU805" s="224"/>
    </row>
    <row r="806" spans="4:125" s="66" customFormat="1" x14ac:dyDescent="0.2">
      <c r="D806" s="90"/>
      <c r="X806" s="338"/>
      <c r="AV806" s="289"/>
      <c r="AW806" s="289"/>
      <c r="AX806" s="224"/>
      <c r="BW806" s="224"/>
      <c r="BX806" s="224"/>
      <c r="BY806" s="224"/>
      <c r="CF806" s="224"/>
      <c r="CG806" s="224"/>
      <c r="CH806" s="6"/>
      <c r="DS806" s="224"/>
      <c r="DT806" s="224"/>
      <c r="DU806" s="224"/>
    </row>
    <row r="807" spans="4:125" s="66" customFormat="1" x14ac:dyDescent="0.2">
      <c r="D807" s="90"/>
      <c r="X807" s="338"/>
      <c r="AV807" s="289"/>
      <c r="AW807" s="289"/>
      <c r="AX807" s="224"/>
      <c r="BW807" s="224"/>
      <c r="BX807" s="224"/>
      <c r="BY807" s="224"/>
      <c r="CF807" s="224"/>
      <c r="CG807" s="224"/>
      <c r="CH807" s="6"/>
      <c r="DS807" s="224"/>
      <c r="DT807" s="224"/>
      <c r="DU807" s="224"/>
    </row>
    <row r="808" spans="4:125" s="66" customFormat="1" x14ac:dyDescent="0.2">
      <c r="D808" s="90"/>
      <c r="X808" s="338"/>
      <c r="AV808" s="289"/>
      <c r="AW808" s="289"/>
      <c r="AX808" s="224"/>
      <c r="BW808" s="224"/>
      <c r="BX808" s="224"/>
      <c r="BY808" s="224"/>
      <c r="CF808" s="224"/>
      <c r="CG808" s="224"/>
      <c r="CH808" s="6"/>
      <c r="DS808" s="224"/>
      <c r="DT808" s="224"/>
      <c r="DU808" s="224"/>
    </row>
    <row r="809" spans="4:125" s="66" customFormat="1" x14ac:dyDescent="0.2">
      <c r="D809" s="90"/>
      <c r="X809" s="338"/>
      <c r="AV809" s="289"/>
      <c r="AW809" s="289"/>
      <c r="AX809" s="224"/>
      <c r="BW809" s="224"/>
      <c r="BX809" s="224"/>
      <c r="BY809" s="224"/>
      <c r="CF809" s="224"/>
      <c r="CG809" s="224"/>
      <c r="CH809" s="6"/>
      <c r="DS809" s="224"/>
      <c r="DT809" s="224"/>
      <c r="DU809" s="224"/>
    </row>
    <row r="810" spans="4:125" s="66" customFormat="1" x14ac:dyDescent="0.2">
      <c r="D810" s="90"/>
      <c r="X810" s="338"/>
      <c r="AV810" s="289"/>
      <c r="AW810" s="289"/>
      <c r="AX810" s="224"/>
      <c r="BW810" s="224"/>
      <c r="BX810" s="224"/>
      <c r="BY810" s="224"/>
      <c r="CF810" s="224"/>
      <c r="CG810" s="224"/>
      <c r="CH810" s="6"/>
      <c r="DS810" s="224"/>
      <c r="DT810" s="224"/>
      <c r="DU810" s="224"/>
    </row>
    <row r="811" spans="4:125" s="66" customFormat="1" x14ac:dyDescent="0.2">
      <c r="D811" s="90"/>
      <c r="X811" s="338"/>
      <c r="AV811" s="289"/>
      <c r="AW811" s="289"/>
      <c r="AX811" s="224"/>
      <c r="BW811" s="224"/>
      <c r="BX811" s="224"/>
      <c r="BY811" s="224"/>
      <c r="CF811" s="224"/>
      <c r="CG811" s="224"/>
      <c r="CH811" s="6"/>
      <c r="DS811" s="224"/>
      <c r="DT811" s="224"/>
      <c r="DU811" s="224"/>
    </row>
    <row r="812" spans="4:125" s="66" customFormat="1" x14ac:dyDescent="0.2">
      <c r="D812" s="90"/>
      <c r="X812" s="338"/>
      <c r="AV812" s="289"/>
      <c r="AW812" s="289"/>
      <c r="AX812" s="224"/>
      <c r="BW812" s="224"/>
      <c r="BX812" s="224"/>
      <c r="BY812" s="224"/>
      <c r="CF812" s="224"/>
      <c r="CG812" s="224"/>
      <c r="CH812" s="6"/>
      <c r="DS812" s="224"/>
      <c r="DT812" s="224"/>
      <c r="DU812" s="224"/>
    </row>
    <row r="813" spans="4:125" s="66" customFormat="1" x14ac:dyDescent="0.2">
      <c r="D813" s="90"/>
      <c r="X813" s="338"/>
      <c r="AV813" s="289"/>
      <c r="AW813" s="289"/>
      <c r="AX813" s="224"/>
      <c r="BW813" s="224"/>
      <c r="BX813" s="224"/>
      <c r="BY813" s="224"/>
      <c r="CF813" s="224"/>
      <c r="CG813" s="224"/>
      <c r="CH813" s="6"/>
      <c r="DS813" s="224"/>
      <c r="DT813" s="224"/>
      <c r="DU813" s="224"/>
    </row>
    <row r="814" spans="4:125" s="66" customFormat="1" x14ac:dyDescent="0.2">
      <c r="D814" s="90"/>
      <c r="X814" s="338"/>
      <c r="AV814" s="289"/>
      <c r="AW814" s="289"/>
      <c r="AX814" s="224"/>
      <c r="BW814" s="224"/>
      <c r="BX814" s="224"/>
      <c r="BY814" s="224"/>
      <c r="CF814" s="224"/>
      <c r="CG814" s="224"/>
      <c r="CH814" s="6"/>
      <c r="DS814" s="224"/>
      <c r="DT814" s="224"/>
      <c r="DU814" s="224"/>
    </row>
    <row r="815" spans="4:125" s="66" customFormat="1" x14ac:dyDescent="0.2">
      <c r="D815" s="90"/>
      <c r="X815" s="338"/>
      <c r="AV815" s="289"/>
      <c r="AW815" s="289"/>
      <c r="AX815" s="224"/>
      <c r="BW815" s="224"/>
      <c r="BX815" s="224"/>
      <c r="BY815" s="224"/>
      <c r="CF815" s="224"/>
      <c r="CG815" s="224"/>
      <c r="CH815" s="6"/>
      <c r="DS815" s="224"/>
      <c r="DT815" s="224"/>
      <c r="DU815" s="224"/>
    </row>
    <row r="816" spans="4:125" s="66" customFormat="1" x14ac:dyDescent="0.2">
      <c r="D816" s="90"/>
      <c r="X816" s="338"/>
      <c r="AV816" s="289"/>
      <c r="AW816" s="289"/>
      <c r="AX816" s="224"/>
      <c r="BW816" s="224"/>
      <c r="BX816" s="224"/>
      <c r="BY816" s="224"/>
      <c r="CF816" s="224"/>
      <c r="CG816" s="224"/>
      <c r="CH816" s="6"/>
      <c r="DS816" s="224"/>
      <c r="DT816" s="224"/>
      <c r="DU816" s="224"/>
    </row>
    <row r="817" spans="4:125" s="66" customFormat="1" x14ac:dyDescent="0.2">
      <c r="D817" s="90"/>
      <c r="X817" s="338"/>
      <c r="AV817" s="289"/>
      <c r="AW817" s="289"/>
      <c r="AX817" s="224"/>
      <c r="BW817" s="224"/>
      <c r="BX817" s="224"/>
      <c r="BY817" s="224"/>
      <c r="CF817" s="224"/>
      <c r="CG817" s="224"/>
      <c r="CH817" s="6"/>
      <c r="DS817" s="224"/>
      <c r="DT817" s="224"/>
      <c r="DU817" s="224"/>
    </row>
    <row r="818" spans="4:125" s="66" customFormat="1" x14ac:dyDescent="0.2">
      <c r="D818" s="90"/>
      <c r="X818" s="338"/>
      <c r="AV818" s="289"/>
      <c r="AW818" s="289"/>
      <c r="AX818" s="224"/>
      <c r="BW818" s="224"/>
      <c r="BX818" s="224"/>
      <c r="BY818" s="224"/>
      <c r="CF818" s="224"/>
      <c r="CG818" s="224"/>
      <c r="CH818" s="6"/>
      <c r="DS818" s="224"/>
      <c r="DT818" s="224"/>
      <c r="DU818" s="224"/>
    </row>
    <row r="819" spans="4:125" s="66" customFormat="1" x14ac:dyDescent="0.2">
      <c r="D819" s="90"/>
      <c r="X819" s="338"/>
      <c r="AV819" s="289"/>
      <c r="AW819" s="289"/>
      <c r="AX819" s="224"/>
      <c r="BW819" s="224"/>
      <c r="BX819" s="224"/>
      <c r="BY819" s="224"/>
      <c r="CF819" s="224"/>
      <c r="CG819" s="224"/>
      <c r="CH819" s="6"/>
      <c r="DS819" s="224"/>
      <c r="DT819" s="224"/>
      <c r="DU819" s="224"/>
    </row>
    <row r="820" spans="4:125" s="66" customFormat="1" x14ac:dyDescent="0.2">
      <c r="D820" s="90"/>
      <c r="X820" s="338"/>
      <c r="AV820" s="289"/>
      <c r="AW820" s="289"/>
      <c r="AX820" s="224"/>
      <c r="BW820" s="224"/>
      <c r="BX820" s="224"/>
      <c r="BY820" s="224"/>
      <c r="CF820" s="224"/>
      <c r="CG820" s="224"/>
      <c r="CH820" s="6"/>
      <c r="DS820" s="224"/>
      <c r="DT820" s="224"/>
      <c r="DU820" s="224"/>
    </row>
    <row r="821" spans="4:125" s="66" customFormat="1" x14ac:dyDescent="0.2">
      <c r="D821" s="90"/>
      <c r="X821" s="338"/>
      <c r="AV821" s="289"/>
      <c r="AW821" s="289"/>
      <c r="AX821" s="224"/>
      <c r="BW821" s="224"/>
      <c r="BX821" s="224"/>
      <c r="BY821" s="224"/>
      <c r="CF821" s="224"/>
      <c r="CG821" s="224"/>
      <c r="CH821" s="6"/>
      <c r="DS821" s="224"/>
      <c r="DT821" s="224"/>
      <c r="DU821" s="224"/>
    </row>
    <row r="822" spans="4:125" s="66" customFormat="1" x14ac:dyDescent="0.2">
      <c r="D822" s="90"/>
      <c r="X822" s="338"/>
      <c r="AV822" s="289"/>
      <c r="AW822" s="289"/>
      <c r="AX822" s="224"/>
      <c r="BW822" s="224"/>
      <c r="BX822" s="224"/>
      <c r="BY822" s="224"/>
      <c r="CF822" s="224"/>
      <c r="CG822" s="224"/>
      <c r="CH822" s="6"/>
      <c r="DS822" s="224"/>
      <c r="DT822" s="224"/>
      <c r="DU822" s="224"/>
    </row>
    <row r="823" spans="4:125" s="66" customFormat="1" x14ac:dyDescent="0.2">
      <c r="D823" s="90"/>
      <c r="X823" s="338"/>
      <c r="AV823" s="289"/>
      <c r="AW823" s="289"/>
      <c r="AX823" s="224"/>
      <c r="BW823" s="224"/>
      <c r="BX823" s="224"/>
      <c r="BY823" s="224"/>
      <c r="CF823" s="224"/>
      <c r="CG823" s="224"/>
      <c r="CH823" s="6"/>
      <c r="DS823" s="224"/>
      <c r="DT823" s="224"/>
      <c r="DU823" s="224"/>
    </row>
    <row r="824" spans="4:125" s="66" customFormat="1" x14ac:dyDescent="0.2">
      <c r="D824" s="90"/>
      <c r="X824" s="338"/>
      <c r="AV824" s="289"/>
      <c r="AW824" s="289"/>
      <c r="AX824" s="224"/>
      <c r="BW824" s="224"/>
      <c r="BX824" s="224"/>
      <c r="BY824" s="224"/>
      <c r="CF824" s="224"/>
      <c r="CG824" s="224"/>
      <c r="CH824" s="6"/>
      <c r="DS824" s="224"/>
      <c r="DT824" s="224"/>
      <c r="DU824" s="224"/>
    </row>
    <row r="825" spans="4:125" s="66" customFormat="1" x14ac:dyDescent="0.2">
      <c r="D825" s="90"/>
      <c r="X825" s="338"/>
      <c r="AV825" s="289"/>
      <c r="AW825" s="289"/>
      <c r="AX825" s="224"/>
      <c r="BW825" s="224"/>
      <c r="BX825" s="224"/>
      <c r="BY825" s="224"/>
      <c r="CF825" s="224"/>
      <c r="CG825" s="224"/>
      <c r="CH825" s="6"/>
      <c r="DS825" s="224"/>
      <c r="DT825" s="224"/>
      <c r="DU825" s="224"/>
    </row>
    <row r="826" spans="4:125" s="66" customFormat="1" x14ac:dyDescent="0.2">
      <c r="D826" s="90"/>
      <c r="X826" s="338"/>
      <c r="AV826" s="289"/>
      <c r="AW826" s="289"/>
      <c r="AX826" s="224"/>
      <c r="BW826" s="224"/>
      <c r="BX826" s="224"/>
      <c r="BY826" s="224"/>
      <c r="CF826" s="224"/>
      <c r="CG826" s="224"/>
      <c r="CH826" s="6"/>
      <c r="DS826" s="224"/>
      <c r="DT826" s="224"/>
      <c r="DU826" s="224"/>
    </row>
    <row r="827" spans="4:125" s="66" customFormat="1" x14ac:dyDescent="0.2">
      <c r="D827" s="90"/>
      <c r="X827" s="338"/>
      <c r="AV827" s="289"/>
      <c r="AW827" s="289"/>
      <c r="AX827" s="224"/>
      <c r="BW827" s="224"/>
      <c r="BX827" s="224"/>
      <c r="BY827" s="224"/>
      <c r="CF827" s="224"/>
      <c r="CG827" s="224"/>
      <c r="CH827" s="6"/>
      <c r="DS827" s="224"/>
      <c r="DT827" s="224"/>
      <c r="DU827" s="224"/>
    </row>
    <row r="828" spans="4:125" s="66" customFormat="1" x14ac:dyDescent="0.2">
      <c r="D828" s="90"/>
      <c r="X828" s="338"/>
      <c r="AV828" s="289"/>
      <c r="AW828" s="289"/>
      <c r="AX828" s="224"/>
      <c r="BW828" s="224"/>
      <c r="BX828" s="224"/>
      <c r="BY828" s="224"/>
      <c r="CF828" s="224"/>
      <c r="CG828" s="224"/>
      <c r="CH828" s="6"/>
      <c r="DS828" s="224"/>
      <c r="DT828" s="224"/>
      <c r="DU828" s="224"/>
    </row>
    <row r="829" spans="4:125" s="66" customFormat="1" x14ac:dyDescent="0.2">
      <c r="D829" s="90"/>
      <c r="X829" s="338"/>
      <c r="AV829" s="289"/>
      <c r="AW829" s="289"/>
      <c r="AX829" s="224"/>
      <c r="BW829" s="224"/>
      <c r="BX829" s="224"/>
      <c r="BY829" s="224"/>
      <c r="CF829" s="224"/>
      <c r="CG829" s="224"/>
      <c r="CH829" s="6"/>
      <c r="DS829" s="224"/>
      <c r="DT829" s="224"/>
      <c r="DU829" s="224"/>
    </row>
    <row r="830" spans="4:125" s="66" customFormat="1" x14ac:dyDescent="0.2">
      <c r="D830" s="90"/>
      <c r="X830" s="338"/>
      <c r="AV830" s="289"/>
      <c r="AW830" s="289"/>
      <c r="AX830" s="224"/>
      <c r="BW830" s="224"/>
      <c r="BX830" s="224"/>
      <c r="BY830" s="224"/>
      <c r="CF830" s="224"/>
      <c r="CG830" s="224"/>
      <c r="CH830" s="6"/>
      <c r="DS830" s="224"/>
      <c r="DT830" s="224"/>
      <c r="DU830" s="224"/>
    </row>
    <row r="831" spans="4:125" s="66" customFormat="1" x14ac:dyDescent="0.2">
      <c r="D831" s="90"/>
      <c r="X831" s="338"/>
      <c r="AV831" s="289"/>
      <c r="AW831" s="289"/>
      <c r="AX831" s="224"/>
      <c r="BW831" s="224"/>
      <c r="BX831" s="224"/>
      <c r="BY831" s="224"/>
      <c r="CF831" s="224"/>
      <c r="CG831" s="224"/>
      <c r="CH831" s="6"/>
      <c r="DS831" s="224"/>
      <c r="DT831" s="224"/>
      <c r="DU831" s="224"/>
    </row>
    <row r="832" spans="4:125" s="66" customFormat="1" x14ac:dyDescent="0.2">
      <c r="D832" s="90"/>
      <c r="X832" s="338"/>
      <c r="AV832" s="289"/>
      <c r="AW832" s="289"/>
      <c r="AX832" s="224"/>
      <c r="BW832" s="224"/>
      <c r="BX832" s="224"/>
      <c r="BY832" s="224"/>
      <c r="CF832" s="224"/>
      <c r="CG832" s="224"/>
      <c r="CH832" s="6"/>
      <c r="DS832" s="224"/>
      <c r="DT832" s="224"/>
      <c r="DU832" s="224"/>
    </row>
    <row r="833" spans="4:125" s="66" customFormat="1" x14ac:dyDescent="0.2">
      <c r="D833" s="90"/>
      <c r="X833" s="338"/>
      <c r="AV833" s="289"/>
      <c r="AW833" s="289"/>
      <c r="AX833" s="224"/>
      <c r="BW833" s="224"/>
      <c r="BX833" s="224"/>
      <c r="BY833" s="224"/>
      <c r="CF833" s="224"/>
      <c r="CG833" s="224"/>
      <c r="CH833" s="6"/>
      <c r="DS833" s="224"/>
      <c r="DT833" s="224"/>
      <c r="DU833" s="224"/>
    </row>
    <row r="834" spans="4:125" s="66" customFormat="1" x14ac:dyDescent="0.2">
      <c r="D834" s="90"/>
      <c r="X834" s="338"/>
      <c r="AV834" s="289"/>
      <c r="AW834" s="289"/>
      <c r="AX834" s="224"/>
      <c r="BW834" s="224"/>
      <c r="BX834" s="224"/>
      <c r="BY834" s="224"/>
      <c r="CF834" s="224"/>
      <c r="CG834" s="224"/>
      <c r="CH834" s="6"/>
      <c r="DS834" s="224"/>
      <c r="DT834" s="224"/>
      <c r="DU834" s="224"/>
    </row>
    <row r="835" spans="4:125" s="66" customFormat="1" x14ac:dyDescent="0.2">
      <c r="D835" s="90"/>
      <c r="X835" s="338"/>
      <c r="AV835" s="289"/>
      <c r="AW835" s="289"/>
      <c r="AX835" s="224"/>
      <c r="BW835" s="224"/>
      <c r="BX835" s="224"/>
      <c r="BY835" s="224"/>
      <c r="CF835" s="224"/>
      <c r="CG835" s="224"/>
      <c r="CH835" s="6"/>
      <c r="DS835" s="224"/>
      <c r="DT835" s="224"/>
      <c r="DU835" s="224"/>
    </row>
    <row r="836" spans="4:125" s="66" customFormat="1" x14ac:dyDescent="0.2">
      <c r="D836" s="90"/>
      <c r="X836" s="338"/>
      <c r="AV836" s="289"/>
      <c r="AW836" s="289"/>
      <c r="AX836" s="224"/>
      <c r="BW836" s="224"/>
      <c r="BX836" s="224"/>
      <c r="BY836" s="224"/>
      <c r="CF836" s="224"/>
      <c r="CG836" s="224"/>
      <c r="CH836" s="6"/>
      <c r="DS836" s="224"/>
      <c r="DT836" s="224"/>
      <c r="DU836" s="224"/>
    </row>
    <row r="837" spans="4:125" s="66" customFormat="1" x14ac:dyDescent="0.2">
      <c r="D837" s="90"/>
      <c r="X837" s="338"/>
      <c r="AV837" s="289"/>
      <c r="AW837" s="289"/>
      <c r="AX837" s="224"/>
      <c r="BW837" s="224"/>
      <c r="BX837" s="224"/>
      <c r="BY837" s="224"/>
      <c r="CF837" s="224"/>
      <c r="CG837" s="224"/>
      <c r="CH837" s="6"/>
      <c r="DS837" s="224"/>
      <c r="DT837" s="224"/>
      <c r="DU837" s="224"/>
    </row>
    <row r="838" spans="4:125" s="66" customFormat="1" x14ac:dyDescent="0.2">
      <c r="D838" s="90"/>
      <c r="X838" s="338"/>
      <c r="AV838" s="289"/>
      <c r="AW838" s="289"/>
      <c r="AX838" s="224"/>
      <c r="BW838" s="224"/>
      <c r="BX838" s="224"/>
      <c r="BY838" s="224"/>
      <c r="CF838" s="224"/>
      <c r="CG838" s="224"/>
      <c r="CH838" s="6"/>
      <c r="DS838" s="224"/>
      <c r="DT838" s="224"/>
      <c r="DU838" s="224"/>
    </row>
    <row r="839" spans="4:125" s="66" customFormat="1" x14ac:dyDescent="0.2">
      <c r="D839" s="90"/>
      <c r="X839" s="338"/>
      <c r="AV839" s="289"/>
      <c r="AW839" s="289"/>
      <c r="AX839" s="224"/>
      <c r="BW839" s="224"/>
      <c r="BX839" s="224"/>
      <c r="BY839" s="224"/>
      <c r="CF839" s="224"/>
      <c r="CG839" s="224"/>
      <c r="CH839" s="6"/>
      <c r="DS839" s="224"/>
      <c r="DT839" s="224"/>
      <c r="DU839" s="224"/>
    </row>
    <row r="840" spans="4:125" s="66" customFormat="1" x14ac:dyDescent="0.2">
      <c r="D840" s="90"/>
      <c r="X840" s="338"/>
      <c r="AV840" s="289"/>
      <c r="AW840" s="289"/>
      <c r="AX840" s="224"/>
      <c r="BW840" s="224"/>
      <c r="BX840" s="224"/>
      <c r="BY840" s="224"/>
      <c r="CF840" s="224"/>
      <c r="CG840" s="224"/>
      <c r="CH840" s="6"/>
      <c r="DS840" s="224"/>
      <c r="DT840" s="224"/>
      <c r="DU840" s="224"/>
    </row>
    <row r="841" spans="4:125" s="66" customFormat="1" x14ac:dyDescent="0.2">
      <c r="D841" s="90"/>
      <c r="X841" s="338"/>
      <c r="AV841" s="289"/>
      <c r="AW841" s="289"/>
      <c r="AX841" s="224"/>
      <c r="BW841" s="224"/>
      <c r="BX841" s="224"/>
      <c r="BY841" s="224"/>
      <c r="CF841" s="224"/>
      <c r="CG841" s="224"/>
      <c r="CH841" s="6"/>
      <c r="DS841" s="224"/>
      <c r="DT841" s="224"/>
      <c r="DU841" s="224"/>
    </row>
    <row r="842" spans="4:125" s="66" customFormat="1" x14ac:dyDescent="0.2">
      <c r="D842" s="90"/>
      <c r="X842" s="338"/>
      <c r="AV842" s="289"/>
      <c r="AW842" s="289"/>
      <c r="AX842" s="224"/>
      <c r="BW842" s="224"/>
      <c r="BX842" s="224"/>
      <c r="BY842" s="224"/>
      <c r="CF842" s="224"/>
      <c r="CG842" s="224"/>
      <c r="CH842" s="6"/>
      <c r="DS842" s="224"/>
      <c r="DT842" s="224"/>
      <c r="DU842" s="224"/>
    </row>
    <row r="843" spans="4:125" s="66" customFormat="1" x14ac:dyDescent="0.2">
      <c r="D843" s="90"/>
      <c r="X843" s="338"/>
      <c r="AV843" s="289"/>
      <c r="AW843" s="289"/>
      <c r="AX843" s="224"/>
      <c r="BW843" s="224"/>
      <c r="BX843" s="224"/>
      <c r="BY843" s="224"/>
      <c r="CF843" s="224"/>
      <c r="CG843" s="224"/>
      <c r="CH843" s="6"/>
      <c r="DS843" s="224"/>
      <c r="DT843" s="224"/>
      <c r="DU843" s="224"/>
    </row>
    <row r="844" spans="4:125" s="66" customFormat="1" x14ac:dyDescent="0.2">
      <c r="D844" s="90"/>
      <c r="X844" s="338"/>
      <c r="AV844" s="289"/>
      <c r="AW844" s="289"/>
      <c r="AX844" s="224"/>
      <c r="BW844" s="224"/>
      <c r="BX844" s="224"/>
      <c r="BY844" s="224"/>
      <c r="CF844" s="224"/>
      <c r="CG844" s="224"/>
      <c r="CH844" s="6"/>
      <c r="DS844" s="224"/>
      <c r="DT844" s="224"/>
      <c r="DU844" s="224"/>
    </row>
    <row r="845" spans="4:125" s="66" customFormat="1" x14ac:dyDescent="0.2">
      <c r="D845" s="90"/>
      <c r="X845" s="338"/>
      <c r="AV845" s="289"/>
      <c r="AW845" s="289"/>
      <c r="AX845" s="224"/>
      <c r="BW845" s="224"/>
      <c r="BX845" s="224"/>
      <c r="BY845" s="224"/>
      <c r="CF845" s="224"/>
      <c r="CG845" s="224"/>
      <c r="CH845" s="6"/>
      <c r="DS845" s="224"/>
      <c r="DT845" s="224"/>
      <c r="DU845" s="224"/>
    </row>
    <row r="846" spans="4:125" s="66" customFormat="1" x14ac:dyDescent="0.2">
      <c r="D846" s="90"/>
      <c r="X846" s="338"/>
      <c r="AV846" s="289"/>
      <c r="AW846" s="289"/>
      <c r="AX846" s="224"/>
      <c r="BW846" s="224"/>
      <c r="BX846" s="224"/>
      <c r="BY846" s="224"/>
      <c r="CF846" s="224"/>
      <c r="CG846" s="224"/>
      <c r="CH846" s="6"/>
      <c r="DS846" s="224"/>
      <c r="DT846" s="224"/>
      <c r="DU846" s="224"/>
    </row>
    <row r="847" spans="4:125" s="66" customFormat="1" x14ac:dyDescent="0.2">
      <c r="D847" s="90"/>
      <c r="X847" s="338"/>
      <c r="AV847" s="289"/>
      <c r="AW847" s="289"/>
      <c r="AX847" s="224"/>
      <c r="BW847" s="224"/>
      <c r="BX847" s="224"/>
      <c r="BY847" s="224"/>
      <c r="CF847" s="224"/>
      <c r="CG847" s="224"/>
      <c r="CH847" s="6"/>
      <c r="DS847" s="224"/>
      <c r="DT847" s="224"/>
      <c r="DU847" s="224"/>
    </row>
    <row r="848" spans="4:125" s="66" customFormat="1" x14ac:dyDescent="0.2">
      <c r="D848" s="90"/>
      <c r="X848" s="338"/>
      <c r="AV848" s="289"/>
      <c r="AW848" s="289"/>
      <c r="AX848" s="224"/>
      <c r="BW848" s="224"/>
      <c r="BX848" s="224"/>
      <c r="BY848" s="224"/>
      <c r="CF848" s="224"/>
      <c r="CG848" s="224"/>
      <c r="CH848" s="6"/>
      <c r="DS848" s="224"/>
      <c r="DT848" s="224"/>
      <c r="DU848" s="224"/>
    </row>
    <row r="849" spans="4:125" s="66" customFormat="1" x14ac:dyDescent="0.2">
      <c r="D849" s="90"/>
      <c r="X849" s="338"/>
      <c r="AV849" s="289"/>
      <c r="AW849" s="289"/>
      <c r="AX849" s="224"/>
      <c r="BW849" s="224"/>
      <c r="BX849" s="224"/>
      <c r="BY849" s="224"/>
      <c r="CF849" s="224"/>
      <c r="CG849" s="224"/>
      <c r="CH849" s="6"/>
      <c r="DS849" s="224"/>
      <c r="DT849" s="224"/>
      <c r="DU849" s="224"/>
    </row>
    <row r="850" spans="4:125" s="66" customFormat="1" x14ac:dyDescent="0.2">
      <c r="D850" s="90"/>
      <c r="X850" s="338"/>
      <c r="AV850" s="289"/>
      <c r="AW850" s="289"/>
      <c r="AX850" s="224"/>
      <c r="BW850" s="224"/>
      <c r="BX850" s="224"/>
      <c r="BY850" s="224"/>
      <c r="CF850" s="224"/>
      <c r="CG850" s="224"/>
      <c r="CH850" s="6"/>
      <c r="DS850" s="224"/>
      <c r="DT850" s="224"/>
      <c r="DU850" s="224"/>
    </row>
    <row r="851" spans="4:125" s="66" customFormat="1" x14ac:dyDescent="0.2">
      <c r="D851" s="90"/>
      <c r="X851" s="338"/>
      <c r="AV851" s="289"/>
      <c r="AW851" s="289"/>
      <c r="AX851" s="224"/>
      <c r="BW851" s="224"/>
      <c r="BX851" s="224"/>
      <c r="BY851" s="224"/>
      <c r="CF851" s="224"/>
      <c r="CG851" s="224"/>
      <c r="CH851" s="6"/>
      <c r="DS851" s="224"/>
      <c r="DT851" s="224"/>
      <c r="DU851" s="224"/>
    </row>
    <row r="852" spans="4:125" s="66" customFormat="1" x14ac:dyDescent="0.2">
      <c r="D852" s="90"/>
      <c r="X852" s="338"/>
      <c r="AV852" s="289"/>
      <c r="AW852" s="289"/>
      <c r="AX852" s="224"/>
      <c r="BW852" s="224"/>
      <c r="BX852" s="224"/>
      <c r="BY852" s="224"/>
      <c r="CF852" s="224"/>
      <c r="CG852" s="224"/>
      <c r="CH852" s="6"/>
      <c r="DS852" s="224"/>
      <c r="DT852" s="224"/>
      <c r="DU852" s="224"/>
    </row>
    <row r="853" spans="4:125" s="66" customFormat="1" x14ac:dyDescent="0.2">
      <c r="D853" s="90"/>
      <c r="X853" s="338"/>
      <c r="AV853" s="289"/>
      <c r="AW853" s="289"/>
      <c r="AX853" s="224"/>
      <c r="BW853" s="224"/>
      <c r="BX853" s="224"/>
      <c r="BY853" s="224"/>
      <c r="CF853" s="224"/>
      <c r="CG853" s="224"/>
      <c r="CH853" s="6"/>
      <c r="DS853" s="224"/>
      <c r="DT853" s="224"/>
      <c r="DU853" s="224"/>
    </row>
    <row r="854" spans="4:125" s="66" customFormat="1" x14ac:dyDescent="0.2">
      <c r="D854" s="90"/>
      <c r="X854" s="338"/>
      <c r="AV854" s="289"/>
      <c r="AW854" s="289"/>
      <c r="AX854" s="224"/>
      <c r="BW854" s="224"/>
      <c r="BX854" s="224"/>
      <c r="BY854" s="224"/>
      <c r="CF854" s="224"/>
      <c r="CG854" s="224"/>
      <c r="CH854" s="6"/>
      <c r="DS854" s="224"/>
      <c r="DT854" s="224"/>
      <c r="DU854" s="224"/>
    </row>
    <row r="855" spans="4:125" s="66" customFormat="1" x14ac:dyDescent="0.2">
      <c r="D855" s="90"/>
      <c r="X855" s="338"/>
      <c r="AV855" s="289"/>
      <c r="AW855" s="289"/>
      <c r="AX855" s="224"/>
      <c r="BW855" s="224"/>
      <c r="BX855" s="224"/>
      <c r="BY855" s="224"/>
      <c r="CF855" s="224"/>
      <c r="CG855" s="224"/>
      <c r="CH855" s="6"/>
      <c r="DS855" s="224"/>
      <c r="DT855" s="224"/>
      <c r="DU855" s="224"/>
    </row>
    <row r="856" spans="4:125" s="66" customFormat="1" x14ac:dyDescent="0.2">
      <c r="D856" s="90"/>
      <c r="X856" s="338"/>
      <c r="AV856" s="289"/>
      <c r="AW856" s="289"/>
      <c r="AX856" s="224"/>
      <c r="BW856" s="224"/>
      <c r="BX856" s="224"/>
      <c r="BY856" s="224"/>
      <c r="CF856" s="224"/>
      <c r="CG856" s="224"/>
      <c r="CH856" s="6"/>
      <c r="DS856" s="224"/>
      <c r="DT856" s="224"/>
      <c r="DU856" s="224"/>
    </row>
    <row r="857" spans="4:125" s="66" customFormat="1" x14ac:dyDescent="0.2">
      <c r="D857" s="90"/>
      <c r="X857" s="338"/>
      <c r="AV857" s="289"/>
      <c r="AW857" s="289"/>
      <c r="AX857" s="224"/>
      <c r="BW857" s="224"/>
      <c r="BX857" s="224"/>
      <c r="BY857" s="224"/>
      <c r="CF857" s="224"/>
      <c r="CG857" s="224"/>
      <c r="CH857" s="6"/>
      <c r="DS857" s="224"/>
      <c r="DT857" s="224"/>
      <c r="DU857" s="224"/>
    </row>
    <row r="858" spans="4:125" s="66" customFormat="1" x14ac:dyDescent="0.2">
      <c r="D858" s="90"/>
      <c r="X858" s="338"/>
      <c r="AV858" s="289"/>
      <c r="AW858" s="289"/>
      <c r="AX858" s="224"/>
      <c r="BW858" s="224"/>
      <c r="BX858" s="224"/>
      <c r="BY858" s="224"/>
      <c r="CF858" s="224"/>
      <c r="CG858" s="224"/>
      <c r="CH858" s="6"/>
      <c r="DS858" s="224"/>
      <c r="DT858" s="224"/>
      <c r="DU858" s="224"/>
    </row>
    <row r="859" spans="4:125" s="66" customFormat="1" x14ac:dyDescent="0.2">
      <c r="D859" s="90"/>
      <c r="X859" s="338"/>
      <c r="AV859" s="289"/>
      <c r="AW859" s="289"/>
      <c r="AX859" s="224"/>
      <c r="BW859" s="224"/>
      <c r="BX859" s="224"/>
      <c r="BY859" s="224"/>
      <c r="CF859" s="224"/>
      <c r="CG859" s="224"/>
      <c r="CH859" s="6"/>
      <c r="DS859" s="224"/>
      <c r="DT859" s="224"/>
      <c r="DU859" s="224"/>
    </row>
    <row r="860" spans="4:125" s="66" customFormat="1" x14ac:dyDescent="0.2">
      <c r="D860" s="90"/>
      <c r="X860" s="338"/>
      <c r="AV860" s="289"/>
      <c r="AW860" s="289"/>
      <c r="AX860" s="224"/>
      <c r="BW860" s="224"/>
      <c r="BX860" s="224"/>
      <c r="BY860" s="224"/>
      <c r="CF860" s="224"/>
      <c r="CG860" s="224"/>
      <c r="CH860" s="6"/>
      <c r="DS860" s="224"/>
      <c r="DT860" s="224"/>
      <c r="DU860" s="224"/>
    </row>
    <row r="861" spans="4:125" s="66" customFormat="1" x14ac:dyDescent="0.2">
      <c r="D861" s="90"/>
      <c r="X861" s="338"/>
      <c r="AV861" s="289"/>
      <c r="AW861" s="289"/>
      <c r="AX861" s="224"/>
      <c r="BW861" s="224"/>
      <c r="BX861" s="224"/>
      <c r="BY861" s="224"/>
      <c r="CF861" s="224"/>
      <c r="CG861" s="224"/>
      <c r="CH861" s="6"/>
      <c r="DS861" s="224"/>
      <c r="DT861" s="224"/>
      <c r="DU861" s="224"/>
    </row>
    <row r="862" spans="4:125" s="66" customFormat="1" x14ac:dyDescent="0.2">
      <c r="D862" s="90"/>
      <c r="X862" s="338"/>
      <c r="AV862" s="289"/>
      <c r="AW862" s="289"/>
      <c r="AX862" s="224"/>
      <c r="BW862" s="224"/>
      <c r="BX862" s="224"/>
      <c r="BY862" s="224"/>
      <c r="CF862" s="224"/>
      <c r="CG862" s="224"/>
      <c r="CH862" s="6"/>
      <c r="DS862" s="224"/>
      <c r="DT862" s="224"/>
      <c r="DU862" s="224"/>
    </row>
    <row r="863" spans="4:125" s="66" customFormat="1" x14ac:dyDescent="0.2">
      <c r="D863" s="90"/>
      <c r="X863" s="338"/>
      <c r="AV863" s="289"/>
      <c r="AW863" s="289"/>
      <c r="AX863" s="224"/>
      <c r="BW863" s="224"/>
      <c r="BX863" s="224"/>
      <c r="BY863" s="224"/>
      <c r="CF863" s="224"/>
      <c r="CG863" s="224"/>
      <c r="CH863" s="6"/>
      <c r="DS863" s="224"/>
      <c r="DT863" s="224"/>
      <c r="DU863" s="224"/>
    </row>
    <row r="864" spans="4:125" s="66" customFormat="1" x14ac:dyDescent="0.2">
      <c r="D864" s="90"/>
      <c r="X864" s="338"/>
      <c r="AV864" s="289"/>
      <c r="AW864" s="289"/>
      <c r="AX864" s="224"/>
      <c r="BW864" s="224"/>
      <c r="BX864" s="224"/>
      <c r="BY864" s="224"/>
      <c r="CF864" s="224"/>
      <c r="CG864" s="224"/>
      <c r="CH864" s="6"/>
      <c r="DS864" s="224"/>
      <c r="DT864" s="224"/>
      <c r="DU864" s="224"/>
    </row>
    <row r="865" spans="4:125" s="66" customFormat="1" x14ac:dyDescent="0.2">
      <c r="D865" s="90"/>
      <c r="X865" s="338"/>
      <c r="AV865" s="289"/>
      <c r="AW865" s="289"/>
      <c r="AX865" s="224"/>
      <c r="BW865" s="224"/>
      <c r="BX865" s="224"/>
      <c r="BY865" s="224"/>
      <c r="CF865" s="224"/>
      <c r="CG865" s="224"/>
      <c r="CH865" s="6"/>
      <c r="DS865" s="224"/>
      <c r="DT865" s="224"/>
      <c r="DU865" s="224"/>
    </row>
    <row r="866" spans="4:125" s="66" customFormat="1" x14ac:dyDescent="0.2">
      <c r="D866" s="90"/>
      <c r="X866" s="338"/>
      <c r="AV866" s="289"/>
      <c r="AW866" s="289"/>
      <c r="AX866" s="224"/>
      <c r="BW866" s="224"/>
      <c r="BX866" s="224"/>
      <c r="BY866" s="224"/>
      <c r="CF866" s="224"/>
      <c r="CG866" s="224"/>
      <c r="CH866" s="6"/>
      <c r="DS866" s="224"/>
      <c r="DT866" s="224"/>
      <c r="DU866" s="224"/>
    </row>
    <row r="867" spans="4:125" s="66" customFormat="1" x14ac:dyDescent="0.2">
      <c r="D867" s="90"/>
      <c r="X867" s="338"/>
      <c r="AV867" s="289"/>
      <c r="AW867" s="289"/>
      <c r="AX867" s="224"/>
      <c r="BW867" s="224"/>
      <c r="BX867" s="224"/>
      <c r="BY867" s="224"/>
      <c r="CF867" s="224"/>
      <c r="CG867" s="224"/>
      <c r="CH867" s="6"/>
      <c r="DS867" s="224"/>
      <c r="DT867" s="224"/>
      <c r="DU867" s="224"/>
    </row>
    <row r="868" spans="4:125" s="66" customFormat="1" x14ac:dyDescent="0.2">
      <c r="D868" s="90"/>
      <c r="X868" s="338"/>
      <c r="AV868" s="289"/>
      <c r="AW868" s="289"/>
      <c r="AX868" s="224"/>
      <c r="BW868" s="224"/>
      <c r="BX868" s="224"/>
      <c r="BY868" s="224"/>
      <c r="CF868" s="224"/>
      <c r="CG868" s="224"/>
      <c r="CH868" s="6"/>
      <c r="DS868" s="224"/>
      <c r="DT868" s="224"/>
      <c r="DU868" s="224"/>
    </row>
    <row r="869" spans="4:125" s="66" customFormat="1" x14ac:dyDescent="0.2">
      <c r="D869" s="90"/>
      <c r="X869" s="338"/>
      <c r="AV869" s="289"/>
      <c r="AW869" s="289"/>
      <c r="AX869" s="224"/>
      <c r="BW869" s="224"/>
      <c r="BX869" s="224"/>
      <c r="BY869" s="224"/>
      <c r="CF869" s="224"/>
      <c r="CG869" s="224"/>
      <c r="CH869" s="6"/>
      <c r="DS869" s="224"/>
      <c r="DT869" s="224"/>
      <c r="DU869" s="224"/>
    </row>
    <row r="870" spans="4:125" s="66" customFormat="1" x14ac:dyDescent="0.2">
      <c r="D870" s="90"/>
      <c r="X870" s="338"/>
      <c r="AV870" s="289"/>
      <c r="AW870" s="289"/>
      <c r="AX870" s="224"/>
      <c r="BW870" s="224"/>
      <c r="BX870" s="224"/>
      <c r="BY870" s="224"/>
      <c r="CF870" s="224"/>
      <c r="CG870" s="224"/>
      <c r="CH870" s="6"/>
      <c r="DS870" s="224"/>
      <c r="DT870" s="224"/>
      <c r="DU870" s="224"/>
    </row>
    <row r="871" spans="4:125" s="66" customFormat="1" x14ac:dyDescent="0.2">
      <c r="D871" s="90"/>
      <c r="X871" s="338"/>
      <c r="AV871" s="289"/>
      <c r="AW871" s="289"/>
      <c r="AX871" s="224"/>
      <c r="BW871" s="224"/>
      <c r="BX871" s="224"/>
      <c r="BY871" s="224"/>
      <c r="CF871" s="224"/>
      <c r="CG871" s="224"/>
      <c r="CH871" s="6"/>
      <c r="DS871" s="224"/>
      <c r="DT871" s="224"/>
      <c r="DU871" s="224"/>
    </row>
    <row r="872" spans="4:125" s="66" customFormat="1" x14ac:dyDescent="0.2">
      <c r="D872" s="90"/>
      <c r="X872" s="338"/>
      <c r="AV872" s="289"/>
      <c r="AW872" s="289"/>
      <c r="AX872" s="224"/>
      <c r="BW872" s="224"/>
      <c r="BX872" s="224"/>
      <c r="BY872" s="224"/>
      <c r="CF872" s="224"/>
      <c r="CG872" s="224"/>
      <c r="CH872" s="6"/>
      <c r="DS872" s="224"/>
      <c r="DT872" s="224"/>
      <c r="DU872" s="224"/>
    </row>
    <row r="873" spans="4:125" s="66" customFormat="1" x14ac:dyDescent="0.2">
      <c r="D873" s="90"/>
      <c r="X873" s="338"/>
      <c r="AV873" s="289"/>
      <c r="AW873" s="289"/>
      <c r="AX873" s="224"/>
      <c r="BW873" s="224"/>
      <c r="BX873" s="224"/>
      <c r="BY873" s="224"/>
      <c r="CF873" s="224"/>
      <c r="CG873" s="224"/>
      <c r="CH873" s="6"/>
      <c r="DS873" s="224"/>
      <c r="DT873" s="224"/>
      <c r="DU873" s="224"/>
    </row>
    <row r="874" spans="4:125" s="66" customFormat="1" x14ac:dyDescent="0.2">
      <c r="D874" s="90"/>
      <c r="X874" s="338"/>
      <c r="AV874" s="289"/>
      <c r="AW874" s="289"/>
      <c r="AX874" s="224"/>
      <c r="BW874" s="224"/>
      <c r="BX874" s="224"/>
      <c r="BY874" s="224"/>
      <c r="CF874" s="224"/>
      <c r="CG874" s="224"/>
      <c r="CH874" s="6"/>
      <c r="DS874" s="224"/>
      <c r="DT874" s="224"/>
      <c r="DU874" s="224"/>
    </row>
    <row r="875" spans="4:125" s="66" customFormat="1" x14ac:dyDescent="0.2">
      <c r="D875" s="90"/>
      <c r="X875" s="338"/>
      <c r="AV875" s="289"/>
      <c r="AW875" s="289"/>
      <c r="AX875" s="224"/>
      <c r="BW875" s="224"/>
      <c r="BX875" s="224"/>
      <c r="BY875" s="224"/>
      <c r="CF875" s="224"/>
      <c r="CG875" s="224"/>
      <c r="CH875" s="6"/>
      <c r="DS875" s="224"/>
      <c r="DT875" s="224"/>
      <c r="DU875" s="224"/>
    </row>
    <row r="876" spans="4:125" s="66" customFormat="1" x14ac:dyDescent="0.2">
      <c r="D876" s="90"/>
      <c r="X876" s="338"/>
      <c r="AV876" s="289"/>
      <c r="AW876" s="289"/>
      <c r="AX876" s="224"/>
      <c r="BW876" s="224"/>
      <c r="BX876" s="224"/>
      <c r="BY876" s="224"/>
      <c r="CF876" s="224"/>
      <c r="CG876" s="224"/>
      <c r="CH876" s="6"/>
      <c r="DS876" s="224"/>
      <c r="DT876" s="224"/>
      <c r="DU876" s="224"/>
    </row>
    <row r="877" spans="4:125" s="66" customFormat="1" x14ac:dyDescent="0.2">
      <c r="D877" s="90"/>
      <c r="X877" s="338"/>
      <c r="AV877" s="289"/>
      <c r="AW877" s="289"/>
      <c r="AX877" s="224"/>
      <c r="BW877" s="224"/>
      <c r="BX877" s="224"/>
      <c r="BY877" s="224"/>
      <c r="CF877" s="224"/>
      <c r="CG877" s="224"/>
      <c r="CH877" s="6"/>
      <c r="DS877" s="224"/>
      <c r="DT877" s="224"/>
      <c r="DU877" s="224"/>
    </row>
    <row r="878" spans="4:125" s="66" customFormat="1" x14ac:dyDescent="0.2">
      <c r="D878" s="90"/>
      <c r="X878" s="338"/>
      <c r="AV878" s="289"/>
      <c r="AW878" s="289"/>
      <c r="AX878" s="224"/>
      <c r="BW878" s="224"/>
      <c r="BX878" s="224"/>
      <c r="BY878" s="224"/>
      <c r="CF878" s="224"/>
      <c r="CG878" s="224"/>
      <c r="CH878" s="6"/>
      <c r="DS878" s="224"/>
      <c r="DT878" s="224"/>
      <c r="DU878" s="224"/>
    </row>
    <row r="879" spans="4:125" s="66" customFormat="1" x14ac:dyDescent="0.2">
      <c r="D879" s="90"/>
      <c r="X879" s="338"/>
      <c r="AV879" s="289"/>
      <c r="AW879" s="289"/>
      <c r="AX879" s="224"/>
      <c r="BW879" s="224"/>
      <c r="BX879" s="224"/>
      <c r="BY879" s="224"/>
      <c r="CF879" s="224"/>
      <c r="CG879" s="224"/>
      <c r="CH879" s="6"/>
      <c r="DS879" s="224"/>
      <c r="DT879" s="224"/>
      <c r="DU879" s="224"/>
    </row>
    <row r="880" spans="4:125" s="66" customFormat="1" x14ac:dyDescent="0.2">
      <c r="D880" s="90"/>
      <c r="X880" s="338"/>
      <c r="AV880" s="289"/>
      <c r="AW880" s="289"/>
      <c r="AX880" s="224"/>
      <c r="BW880" s="224"/>
      <c r="BX880" s="224"/>
      <c r="BY880" s="224"/>
      <c r="CF880" s="224"/>
      <c r="CG880" s="224"/>
      <c r="CH880" s="6"/>
      <c r="DS880" s="224"/>
      <c r="DT880" s="224"/>
      <c r="DU880" s="224"/>
    </row>
    <row r="881" spans="4:125" s="66" customFormat="1" x14ac:dyDescent="0.2">
      <c r="D881" s="90"/>
      <c r="X881" s="338"/>
      <c r="AV881" s="289"/>
      <c r="AW881" s="289"/>
      <c r="AX881" s="224"/>
      <c r="BW881" s="224"/>
      <c r="BX881" s="224"/>
      <c r="BY881" s="224"/>
      <c r="CF881" s="224"/>
      <c r="CG881" s="224"/>
      <c r="CH881" s="6"/>
      <c r="DS881" s="224"/>
      <c r="DT881" s="224"/>
      <c r="DU881" s="224"/>
    </row>
    <row r="882" spans="4:125" s="66" customFormat="1" x14ac:dyDescent="0.2">
      <c r="D882" s="90"/>
      <c r="X882" s="338"/>
      <c r="AV882" s="289"/>
      <c r="AW882" s="289"/>
      <c r="AX882" s="224"/>
      <c r="BW882" s="224"/>
      <c r="BX882" s="224"/>
      <c r="BY882" s="224"/>
      <c r="CF882" s="224"/>
      <c r="CG882" s="224"/>
      <c r="CH882" s="6"/>
      <c r="DS882" s="224"/>
      <c r="DT882" s="224"/>
      <c r="DU882" s="224"/>
    </row>
    <row r="883" spans="4:125" s="66" customFormat="1" x14ac:dyDescent="0.2">
      <c r="D883" s="90"/>
      <c r="X883" s="338"/>
      <c r="AV883" s="289"/>
      <c r="AW883" s="289"/>
      <c r="AX883" s="224"/>
      <c r="BW883" s="224"/>
      <c r="BX883" s="224"/>
      <c r="BY883" s="224"/>
      <c r="CF883" s="224"/>
      <c r="CG883" s="224"/>
      <c r="CH883" s="6"/>
      <c r="DS883" s="224"/>
      <c r="DT883" s="224"/>
      <c r="DU883" s="224"/>
    </row>
    <row r="884" spans="4:125" s="66" customFormat="1" x14ac:dyDescent="0.2">
      <c r="D884" s="90"/>
      <c r="X884" s="338"/>
      <c r="AV884" s="289"/>
      <c r="AW884" s="289"/>
      <c r="AX884" s="224"/>
      <c r="BW884" s="224"/>
      <c r="BX884" s="224"/>
      <c r="BY884" s="224"/>
      <c r="CF884" s="224"/>
      <c r="CG884" s="224"/>
      <c r="CH884" s="6"/>
      <c r="DS884" s="224"/>
      <c r="DT884" s="224"/>
      <c r="DU884" s="224"/>
    </row>
    <row r="885" spans="4:125" s="66" customFormat="1" x14ac:dyDescent="0.2">
      <c r="D885" s="90"/>
      <c r="X885" s="338"/>
      <c r="AV885" s="289"/>
      <c r="AW885" s="289"/>
      <c r="AX885" s="224"/>
      <c r="BW885" s="224"/>
      <c r="BX885" s="224"/>
      <c r="BY885" s="224"/>
      <c r="CF885" s="224"/>
      <c r="CG885" s="224"/>
      <c r="CH885" s="6"/>
      <c r="DS885" s="224"/>
      <c r="DT885" s="224"/>
      <c r="DU885" s="224"/>
    </row>
    <row r="886" spans="4:125" s="66" customFormat="1" x14ac:dyDescent="0.2">
      <c r="D886" s="90"/>
      <c r="X886" s="338"/>
      <c r="AV886" s="289"/>
      <c r="AW886" s="289"/>
      <c r="AX886" s="224"/>
      <c r="BW886" s="224"/>
      <c r="BX886" s="224"/>
      <c r="BY886" s="224"/>
      <c r="CF886" s="224"/>
      <c r="CG886" s="224"/>
      <c r="CH886" s="6"/>
      <c r="DS886" s="224"/>
      <c r="DT886" s="224"/>
      <c r="DU886" s="224"/>
    </row>
    <row r="887" spans="4:125" s="66" customFormat="1" x14ac:dyDescent="0.2">
      <c r="D887" s="90"/>
      <c r="X887" s="338"/>
      <c r="AV887" s="289"/>
      <c r="AW887" s="289"/>
      <c r="AX887" s="224"/>
      <c r="BW887" s="224"/>
      <c r="BX887" s="224"/>
      <c r="BY887" s="224"/>
      <c r="CF887" s="224"/>
      <c r="CG887" s="224"/>
      <c r="CH887" s="6"/>
      <c r="DS887" s="224"/>
      <c r="DT887" s="224"/>
      <c r="DU887" s="224"/>
    </row>
    <row r="888" spans="4:125" s="66" customFormat="1" x14ac:dyDescent="0.2">
      <c r="D888" s="90"/>
      <c r="X888" s="338"/>
      <c r="AV888" s="289"/>
      <c r="AW888" s="289"/>
      <c r="AX888" s="224"/>
      <c r="BW888" s="224"/>
      <c r="BX888" s="224"/>
      <c r="BY888" s="224"/>
      <c r="CF888" s="224"/>
      <c r="CG888" s="224"/>
      <c r="CH888" s="6"/>
      <c r="DS888" s="224"/>
      <c r="DT888" s="224"/>
      <c r="DU888" s="224"/>
    </row>
    <row r="889" spans="4:125" s="66" customFormat="1" x14ac:dyDescent="0.2">
      <c r="D889" s="90"/>
      <c r="X889" s="338"/>
      <c r="AV889" s="289"/>
      <c r="AW889" s="289"/>
      <c r="AX889" s="224"/>
      <c r="BW889" s="224"/>
      <c r="BX889" s="224"/>
      <c r="BY889" s="224"/>
      <c r="CF889" s="224"/>
      <c r="CG889" s="224"/>
      <c r="CH889" s="6"/>
      <c r="DS889" s="224"/>
      <c r="DT889" s="224"/>
      <c r="DU889" s="224"/>
    </row>
    <row r="890" spans="4:125" s="66" customFormat="1" x14ac:dyDescent="0.2">
      <c r="D890" s="90"/>
      <c r="X890" s="338"/>
      <c r="AV890" s="289"/>
      <c r="AW890" s="289"/>
      <c r="AX890" s="224"/>
      <c r="BW890" s="224"/>
      <c r="BX890" s="224"/>
      <c r="BY890" s="224"/>
      <c r="CF890" s="224"/>
      <c r="CG890" s="224"/>
      <c r="CH890" s="6"/>
      <c r="DS890" s="224"/>
      <c r="DT890" s="224"/>
      <c r="DU890" s="224"/>
    </row>
    <row r="891" spans="4:125" s="66" customFormat="1" x14ac:dyDescent="0.2">
      <c r="D891" s="90"/>
      <c r="X891" s="338"/>
      <c r="AV891" s="289"/>
      <c r="AW891" s="289"/>
      <c r="AX891" s="224"/>
      <c r="BW891" s="224"/>
      <c r="BX891" s="224"/>
      <c r="BY891" s="224"/>
      <c r="CF891" s="224"/>
      <c r="CG891" s="224"/>
      <c r="CH891" s="6"/>
      <c r="DS891" s="224"/>
      <c r="DT891" s="224"/>
      <c r="DU891" s="224"/>
    </row>
    <row r="892" spans="4:125" s="66" customFormat="1" x14ac:dyDescent="0.2">
      <c r="D892" s="90"/>
      <c r="X892" s="338"/>
      <c r="AV892" s="289"/>
      <c r="AW892" s="289"/>
      <c r="AX892" s="224"/>
      <c r="BW892" s="224"/>
      <c r="BX892" s="224"/>
      <c r="BY892" s="224"/>
      <c r="CF892" s="224"/>
      <c r="CG892" s="224"/>
      <c r="CH892" s="6"/>
      <c r="DS892" s="224"/>
      <c r="DT892" s="224"/>
      <c r="DU892" s="224"/>
    </row>
    <row r="893" spans="4:125" s="66" customFormat="1" x14ac:dyDescent="0.2">
      <c r="D893" s="90"/>
      <c r="X893" s="338"/>
      <c r="AV893" s="289"/>
      <c r="AW893" s="289"/>
      <c r="AX893" s="224"/>
      <c r="BW893" s="224"/>
      <c r="BX893" s="224"/>
      <c r="BY893" s="224"/>
      <c r="CF893" s="224"/>
      <c r="CG893" s="224"/>
      <c r="CH893" s="6"/>
      <c r="DS893" s="224"/>
      <c r="DT893" s="224"/>
      <c r="DU893" s="224"/>
    </row>
    <row r="894" spans="4:125" s="66" customFormat="1" x14ac:dyDescent="0.2">
      <c r="D894" s="90"/>
      <c r="X894" s="338"/>
      <c r="AV894" s="289"/>
      <c r="AW894" s="289"/>
      <c r="AX894" s="224"/>
      <c r="BW894" s="224"/>
      <c r="BX894" s="224"/>
      <c r="BY894" s="224"/>
      <c r="CF894" s="224"/>
      <c r="CG894" s="224"/>
      <c r="CH894" s="6"/>
      <c r="DS894" s="224"/>
      <c r="DT894" s="224"/>
      <c r="DU894" s="224"/>
    </row>
    <row r="895" spans="4:125" s="66" customFormat="1" x14ac:dyDescent="0.2">
      <c r="D895" s="90"/>
      <c r="X895" s="338"/>
      <c r="AV895" s="289"/>
      <c r="AW895" s="289"/>
      <c r="AX895" s="224"/>
      <c r="BW895" s="224"/>
      <c r="BX895" s="224"/>
      <c r="BY895" s="224"/>
      <c r="CF895" s="224"/>
      <c r="CG895" s="224"/>
      <c r="CH895" s="6"/>
      <c r="DS895" s="224"/>
      <c r="DT895" s="224"/>
      <c r="DU895" s="224"/>
    </row>
    <row r="896" spans="4:125" s="66" customFormat="1" x14ac:dyDescent="0.2">
      <c r="D896" s="90"/>
      <c r="X896" s="338"/>
      <c r="AV896" s="289"/>
      <c r="AW896" s="289"/>
      <c r="AX896" s="224"/>
      <c r="BW896" s="224"/>
      <c r="BX896" s="224"/>
      <c r="BY896" s="224"/>
      <c r="CF896" s="224"/>
      <c r="CG896" s="224"/>
      <c r="CH896" s="6"/>
      <c r="DS896" s="224"/>
      <c r="DT896" s="224"/>
      <c r="DU896" s="224"/>
    </row>
    <row r="897" spans="4:125" s="66" customFormat="1" x14ac:dyDescent="0.2">
      <c r="D897" s="90"/>
      <c r="X897" s="338"/>
      <c r="AV897" s="289"/>
      <c r="AW897" s="289"/>
      <c r="AX897" s="224"/>
      <c r="BW897" s="224"/>
      <c r="BX897" s="224"/>
      <c r="BY897" s="224"/>
      <c r="CF897" s="224"/>
      <c r="CG897" s="224"/>
      <c r="CH897" s="6"/>
      <c r="DS897" s="224"/>
      <c r="DT897" s="224"/>
      <c r="DU897" s="224"/>
    </row>
    <row r="898" spans="4:125" s="66" customFormat="1" x14ac:dyDescent="0.2">
      <c r="D898" s="90"/>
      <c r="X898" s="338"/>
      <c r="AV898" s="289"/>
      <c r="AW898" s="289"/>
      <c r="AX898" s="224"/>
      <c r="BW898" s="224"/>
      <c r="BX898" s="224"/>
      <c r="BY898" s="224"/>
      <c r="CF898" s="224"/>
      <c r="CG898" s="224"/>
      <c r="CH898" s="6"/>
      <c r="DS898" s="224"/>
      <c r="DT898" s="224"/>
      <c r="DU898" s="224"/>
    </row>
    <row r="899" spans="4:125" s="66" customFormat="1" x14ac:dyDescent="0.2">
      <c r="D899" s="90"/>
      <c r="X899" s="338"/>
      <c r="AV899" s="289"/>
      <c r="AW899" s="289"/>
      <c r="AX899" s="224"/>
      <c r="BW899" s="224"/>
      <c r="BX899" s="224"/>
      <c r="BY899" s="224"/>
      <c r="CF899" s="224"/>
      <c r="CG899" s="224"/>
      <c r="CH899" s="6"/>
      <c r="DS899" s="224"/>
      <c r="DT899" s="224"/>
      <c r="DU899" s="224"/>
    </row>
    <row r="900" spans="4:125" s="66" customFormat="1" x14ac:dyDescent="0.2">
      <c r="D900" s="90"/>
      <c r="X900" s="338"/>
      <c r="AV900" s="289"/>
      <c r="AW900" s="289"/>
      <c r="AX900" s="224"/>
      <c r="BW900" s="224"/>
      <c r="BX900" s="224"/>
      <c r="BY900" s="224"/>
      <c r="CF900" s="224"/>
      <c r="CG900" s="224"/>
      <c r="CH900" s="6"/>
      <c r="DS900" s="224"/>
      <c r="DT900" s="224"/>
      <c r="DU900" s="224"/>
    </row>
    <row r="901" spans="4:125" s="66" customFormat="1" x14ac:dyDescent="0.2">
      <c r="D901" s="90"/>
      <c r="X901" s="338"/>
      <c r="AV901" s="289"/>
      <c r="AW901" s="289"/>
      <c r="AX901" s="224"/>
      <c r="BW901" s="224"/>
      <c r="BX901" s="224"/>
      <c r="BY901" s="224"/>
      <c r="CF901" s="224"/>
      <c r="CG901" s="224"/>
      <c r="CH901" s="6"/>
      <c r="DS901" s="224"/>
      <c r="DT901" s="224"/>
      <c r="DU901" s="224"/>
    </row>
    <row r="902" spans="4:125" s="66" customFormat="1" x14ac:dyDescent="0.2">
      <c r="D902" s="90"/>
      <c r="X902" s="338"/>
      <c r="AV902" s="289"/>
      <c r="AW902" s="289"/>
      <c r="AX902" s="224"/>
      <c r="BW902" s="224"/>
      <c r="BX902" s="224"/>
      <c r="BY902" s="224"/>
      <c r="CF902" s="224"/>
      <c r="CG902" s="224"/>
      <c r="CH902" s="6"/>
      <c r="DS902" s="224"/>
      <c r="DT902" s="224"/>
      <c r="DU902" s="224"/>
    </row>
    <row r="903" spans="4:125" s="66" customFormat="1" x14ac:dyDescent="0.2">
      <c r="D903" s="90"/>
      <c r="X903" s="338"/>
      <c r="AV903" s="289"/>
      <c r="AW903" s="289"/>
      <c r="AX903" s="224"/>
      <c r="BW903" s="224"/>
      <c r="BX903" s="224"/>
      <c r="BY903" s="224"/>
      <c r="CF903" s="224"/>
      <c r="CG903" s="224"/>
      <c r="CH903" s="6"/>
      <c r="DS903" s="224"/>
      <c r="DT903" s="224"/>
      <c r="DU903" s="224"/>
    </row>
    <row r="904" spans="4:125" s="66" customFormat="1" x14ac:dyDescent="0.2">
      <c r="D904" s="90"/>
      <c r="X904" s="338"/>
      <c r="AV904" s="289"/>
      <c r="AW904" s="289"/>
      <c r="AX904" s="224"/>
      <c r="BW904" s="224"/>
      <c r="BX904" s="224"/>
      <c r="BY904" s="224"/>
      <c r="CF904" s="224"/>
      <c r="CG904" s="224"/>
      <c r="CH904" s="6"/>
      <c r="DS904" s="224"/>
      <c r="DT904" s="224"/>
      <c r="DU904" s="224"/>
    </row>
    <row r="905" spans="4:125" s="66" customFormat="1" x14ac:dyDescent="0.2">
      <c r="D905" s="90"/>
      <c r="X905" s="338"/>
      <c r="AV905" s="289"/>
      <c r="AW905" s="289"/>
      <c r="AX905" s="224"/>
      <c r="BW905" s="224"/>
      <c r="BX905" s="224"/>
      <c r="BY905" s="224"/>
      <c r="CF905" s="224"/>
      <c r="CG905" s="224"/>
      <c r="CH905" s="6"/>
      <c r="DS905" s="224"/>
      <c r="DT905" s="224"/>
      <c r="DU905" s="224"/>
    </row>
    <row r="906" spans="4:125" s="66" customFormat="1" x14ac:dyDescent="0.2">
      <c r="D906" s="90"/>
      <c r="X906" s="338"/>
      <c r="AV906" s="289"/>
      <c r="AW906" s="289"/>
      <c r="AX906" s="224"/>
      <c r="BW906" s="224"/>
      <c r="BX906" s="224"/>
      <c r="BY906" s="224"/>
      <c r="CF906" s="224"/>
      <c r="CG906" s="224"/>
      <c r="CH906" s="6"/>
      <c r="DS906" s="224"/>
      <c r="DT906" s="224"/>
      <c r="DU906" s="224"/>
    </row>
    <row r="907" spans="4:125" s="66" customFormat="1" x14ac:dyDescent="0.2">
      <c r="D907" s="90"/>
      <c r="X907" s="338"/>
      <c r="AV907" s="289"/>
      <c r="AW907" s="289"/>
      <c r="AX907" s="224"/>
      <c r="BW907" s="224"/>
      <c r="BX907" s="224"/>
      <c r="BY907" s="224"/>
      <c r="CF907" s="224"/>
      <c r="CG907" s="224"/>
      <c r="CH907" s="6"/>
      <c r="DS907" s="224"/>
      <c r="DT907" s="224"/>
      <c r="DU907" s="224"/>
    </row>
    <row r="908" spans="4:125" s="66" customFormat="1" x14ac:dyDescent="0.2">
      <c r="D908" s="90"/>
      <c r="X908" s="338"/>
      <c r="AV908" s="289"/>
      <c r="AW908" s="289"/>
      <c r="AX908" s="224"/>
      <c r="BW908" s="224"/>
      <c r="BX908" s="224"/>
      <c r="BY908" s="224"/>
      <c r="CF908" s="224"/>
      <c r="CG908" s="224"/>
      <c r="CH908" s="6"/>
      <c r="DS908" s="224"/>
      <c r="DT908" s="224"/>
      <c r="DU908" s="224"/>
    </row>
    <row r="909" spans="4:125" s="66" customFormat="1" x14ac:dyDescent="0.2">
      <c r="D909" s="90"/>
      <c r="X909" s="338"/>
      <c r="AV909" s="289"/>
      <c r="AW909" s="289"/>
      <c r="AX909" s="224"/>
      <c r="BW909" s="224"/>
      <c r="BX909" s="224"/>
      <c r="BY909" s="224"/>
      <c r="CF909" s="224"/>
      <c r="CG909" s="224"/>
      <c r="CH909" s="6"/>
      <c r="DS909" s="224"/>
      <c r="DT909" s="224"/>
      <c r="DU909" s="224"/>
    </row>
    <row r="910" spans="4:125" s="66" customFormat="1" x14ac:dyDescent="0.2">
      <c r="D910" s="90"/>
      <c r="X910" s="338"/>
      <c r="AV910" s="289"/>
      <c r="AW910" s="289"/>
      <c r="AX910" s="224"/>
      <c r="BW910" s="224"/>
      <c r="BX910" s="224"/>
      <c r="BY910" s="224"/>
      <c r="CF910" s="224"/>
      <c r="CG910" s="224"/>
      <c r="CH910" s="6"/>
      <c r="DS910" s="224"/>
      <c r="DT910" s="224"/>
      <c r="DU910" s="224"/>
    </row>
    <row r="911" spans="4:125" s="66" customFormat="1" x14ac:dyDescent="0.2">
      <c r="D911" s="90"/>
      <c r="X911" s="338"/>
      <c r="AV911" s="289"/>
      <c r="AW911" s="289"/>
      <c r="AX911" s="224"/>
      <c r="BW911" s="224"/>
      <c r="BX911" s="224"/>
      <c r="BY911" s="224"/>
      <c r="CF911" s="224"/>
      <c r="CG911" s="224"/>
      <c r="CH911" s="6"/>
      <c r="DS911" s="224"/>
      <c r="DT911" s="224"/>
      <c r="DU911" s="224"/>
    </row>
    <row r="912" spans="4:125" s="66" customFormat="1" x14ac:dyDescent="0.2">
      <c r="D912" s="90"/>
      <c r="X912" s="338"/>
      <c r="AV912" s="289"/>
      <c r="AW912" s="289"/>
      <c r="AX912" s="224"/>
      <c r="BW912" s="224"/>
      <c r="BX912" s="224"/>
      <c r="BY912" s="224"/>
      <c r="CF912" s="224"/>
      <c r="CG912" s="224"/>
      <c r="CH912" s="6"/>
      <c r="DS912" s="224"/>
      <c r="DT912" s="224"/>
      <c r="DU912" s="224"/>
    </row>
    <row r="913" spans="4:125" s="66" customFormat="1" x14ac:dyDescent="0.2">
      <c r="D913" s="90"/>
      <c r="X913" s="338"/>
      <c r="AV913" s="289"/>
      <c r="AW913" s="289"/>
      <c r="AX913" s="224"/>
      <c r="BW913" s="224"/>
      <c r="BX913" s="224"/>
      <c r="BY913" s="224"/>
      <c r="CF913" s="224"/>
      <c r="CG913" s="224"/>
      <c r="CH913" s="6"/>
      <c r="DS913" s="224"/>
      <c r="DT913" s="224"/>
      <c r="DU913" s="224"/>
    </row>
    <row r="914" spans="4:125" s="66" customFormat="1" x14ac:dyDescent="0.2">
      <c r="D914" s="90"/>
      <c r="X914" s="338"/>
      <c r="AV914" s="289"/>
      <c r="AW914" s="289"/>
      <c r="AX914" s="224"/>
      <c r="BW914" s="224"/>
      <c r="BX914" s="224"/>
      <c r="BY914" s="224"/>
      <c r="CF914" s="224"/>
      <c r="CG914" s="224"/>
      <c r="CH914" s="6"/>
      <c r="DS914" s="224"/>
      <c r="DT914" s="224"/>
      <c r="DU914" s="224"/>
    </row>
    <row r="915" spans="4:125" s="66" customFormat="1" x14ac:dyDescent="0.2">
      <c r="D915" s="90"/>
      <c r="X915" s="338"/>
      <c r="AV915" s="289"/>
      <c r="AW915" s="289"/>
      <c r="AX915" s="224"/>
      <c r="BW915" s="224"/>
      <c r="BX915" s="224"/>
      <c r="BY915" s="224"/>
      <c r="CF915" s="224"/>
      <c r="CG915" s="224"/>
      <c r="CH915" s="6"/>
      <c r="DS915" s="224"/>
      <c r="DT915" s="224"/>
      <c r="DU915" s="224"/>
    </row>
    <row r="916" spans="4:125" s="66" customFormat="1" x14ac:dyDescent="0.2">
      <c r="D916" s="90"/>
      <c r="X916" s="338"/>
      <c r="AV916" s="289"/>
      <c r="AW916" s="289"/>
      <c r="AX916" s="224"/>
      <c r="BW916" s="224"/>
      <c r="BX916" s="224"/>
      <c r="BY916" s="224"/>
      <c r="CF916" s="224"/>
      <c r="CG916" s="224"/>
      <c r="CH916" s="6"/>
      <c r="DS916" s="224"/>
      <c r="DT916" s="224"/>
      <c r="DU916" s="224"/>
    </row>
    <row r="917" spans="4:125" s="66" customFormat="1" x14ac:dyDescent="0.2">
      <c r="D917" s="90"/>
      <c r="X917" s="338"/>
      <c r="AV917" s="289"/>
      <c r="AW917" s="289"/>
      <c r="AX917" s="224"/>
      <c r="BW917" s="224"/>
      <c r="BX917" s="224"/>
      <c r="BY917" s="224"/>
      <c r="CF917" s="224"/>
      <c r="CG917" s="224"/>
      <c r="CH917" s="6"/>
      <c r="DS917" s="224"/>
      <c r="DT917" s="224"/>
      <c r="DU917" s="224"/>
    </row>
    <row r="918" spans="4:125" s="66" customFormat="1" x14ac:dyDescent="0.2">
      <c r="D918" s="90"/>
      <c r="X918" s="338"/>
      <c r="AV918" s="289"/>
      <c r="AW918" s="289"/>
      <c r="AX918" s="224"/>
      <c r="BW918" s="224"/>
      <c r="BX918" s="224"/>
      <c r="BY918" s="224"/>
      <c r="CF918" s="224"/>
      <c r="CG918" s="224"/>
      <c r="CH918" s="6"/>
      <c r="DS918" s="224"/>
      <c r="DT918" s="224"/>
      <c r="DU918" s="224"/>
    </row>
    <row r="919" spans="4:125" s="66" customFormat="1" x14ac:dyDescent="0.2">
      <c r="D919" s="90"/>
      <c r="X919" s="338"/>
      <c r="AV919" s="289"/>
      <c r="AW919" s="289"/>
      <c r="AX919" s="224"/>
      <c r="BW919" s="224"/>
      <c r="BX919" s="224"/>
      <c r="BY919" s="224"/>
      <c r="CF919" s="224"/>
      <c r="CG919" s="224"/>
      <c r="CH919" s="6"/>
      <c r="DS919" s="224"/>
      <c r="DT919" s="224"/>
      <c r="DU919" s="224"/>
    </row>
    <row r="920" spans="4:125" s="66" customFormat="1" x14ac:dyDescent="0.2">
      <c r="D920" s="90"/>
      <c r="X920" s="338"/>
      <c r="AV920" s="289"/>
      <c r="AW920" s="289"/>
      <c r="AX920" s="224"/>
      <c r="BW920" s="224"/>
      <c r="BX920" s="224"/>
      <c r="BY920" s="224"/>
      <c r="CF920" s="224"/>
      <c r="CG920" s="224"/>
      <c r="CH920" s="6"/>
      <c r="DS920" s="224"/>
      <c r="DT920" s="224"/>
      <c r="DU920" s="224"/>
    </row>
    <row r="921" spans="4:125" s="66" customFormat="1" x14ac:dyDescent="0.2">
      <c r="D921" s="90"/>
      <c r="X921" s="338"/>
      <c r="AV921" s="289"/>
      <c r="AW921" s="289"/>
      <c r="AX921" s="224"/>
      <c r="BW921" s="224"/>
      <c r="BX921" s="224"/>
      <c r="BY921" s="224"/>
      <c r="CF921" s="224"/>
      <c r="CG921" s="224"/>
      <c r="CH921" s="6"/>
      <c r="DS921" s="224"/>
      <c r="DT921" s="224"/>
      <c r="DU921" s="224"/>
    </row>
    <row r="922" spans="4:125" s="66" customFormat="1" x14ac:dyDescent="0.2">
      <c r="D922" s="90"/>
      <c r="X922" s="338"/>
      <c r="AV922" s="289"/>
      <c r="AW922" s="289"/>
      <c r="AX922" s="224"/>
      <c r="BW922" s="224"/>
      <c r="BX922" s="224"/>
      <c r="BY922" s="224"/>
      <c r="CF922" s="224"/>
      <c r="CG922" s="224"/>
      <c r="CH922" s="6"/>
      <c r="DS922" s="224"/>
      <c r="DT922" s="224"/>
      <c r="DU922" s="224"/>
    </row>
    <row r="923" spans="4:125" s="66" customFormat="1" x14ac:dyDescent="0.2">
      <c r="D923" s="90"/>
      <c r="X923" s="338"/>
      <c r="AV923" s="289"/>
      <c r="AW923" s="289"/>
      <c r="AX923" s="224"/>
      <c r="BW923" s="224"/>
      <c r="BX923" s="224"/>
      <c r="BY923" s="224"/>
      <c r="CF923" s="224"/>
      <c r="CG923" s="224"/>
      <c r="CH923" s="6"/>
      <c r="DS923" s="224"/>
      <c r="DT923" s="224"/>
      <c r="DU923" s="224"/>
    </row>
    <row r="924" spans="4:125" s="66" customFormat="1" x14ac:dyDescent="0.2">
      <c r="D924" s="90"/>
      <c r="X924" s="338"/>
      <c r="AV924" s="289"/>
      <c r="AW924" s="289"/>
      <c r="AX924" s="224"/>
      <c r="BW924" s="224"/>
      <c r="BX924" s="224"/>
      <c r="BY924" s="224"/>
      <c r="CF924" s="224"/>
      <c r="CG924" s="224"/>
      <c r="CH924" s="6"/>
      <c r="DS924" s="224"/>
      <c r="DT924" s="224"/>
      <c r="DU924" s="224"/>
    </row>
    <row r="925" spans="4:125" s="66" customFormat="1" x14ac:dyDescent="0.2">
      <c r="D925" s="90"/>
      <c r="X925" s="338"/>
      <c r="AV925" s="289"/>
      <c r="AW925" s="289"/>
      <c r="AX925" s="224"/>
      <c r="BW925" s="224"/>
      <c r="BX925" s="224"/>
      <c r="BY925" s="224"/>
      <c r="CF925" s="224"/>
      <c r="CG925" s="224"/>
      <c r="CH925" s="6"/>
      <c r="DS925" s="224"/>
      <c r="DT925" s="224"/>
      <c r="DU925" s="224"/>
    </row>
    <row r="926" spans="4:125" s="66" customFormat="1" x14ac:dyDescent="0.2">
      <c r="D926" s="90"/>
      <c r="X926" s="338"/>
      <c r="AV926" s="289"/>
      <c r="AW926" s="289"/>
      <c r="AX926" s="224"/>
      <c r="BW926" s="224"/>
      <c r="BX926" s="224"/>
      <c r="BY926" s="224"/>
      <c r="CF926" s="224"/>
      <c r="CG926" s="224"/>
      <c r="CH926" s="6"/>
      <c r="DS926" s="224"/>
      <c r="DT926" s="224"/>
      <c r="DU926" s="224"/>
    </row>
    <row r="927" spans="4:125" s="66" customFormat="1" x14ac:dyDescent="0.2">
      <c r="D927" s="90"/>
      <c r="X927" s="338"/>
      <c r="AV927" s="289"/>
      <c r="AW927" s="289"/>
      <c r="AX927" s="224"/>
      <c r="BW927" s="224"/>
      <c r="BX927" s="224"/>
      <c r="BY927" s="224"/>
      <c r="CF927" s="224"/>
      <c r="CG927" s="224"/>
      <c r="CH927" s="6"/>
      <c r="DS927" s="224"/>
      <c r="DT927" s="224"/>
      <c r="DU927" s="224"/>
    </row>
    <row r="928" spans="4:125" s="66" customFormat="1" x14ac:dyDescent="0.2">
      <c r="D928" s="90"/>
      <c r="X928" s="338"/>
      <c r="AV928" s="289"/>
      <c r="AW928" s="289"/>
      <c r="AX928" s="224"/>
      <c r="BW928" s="224"/>
      <c r="BX928" s="224"/>
      <c r="BY928" s="224"/>
      <c r="CF928" s="224"/>
      <c r="CG928" s="224"/>
      <c r="CH928" s="6"/>
      <c r="DS928" s="224"/>
      <c r="DT928" s="224"/>
      <c r="DU928" s="224"/>
    </row>
    <row r="929" spans="4:125" s="66" customFormat="1" x14ac:dyDescent="0.2">
      <c r="D929" s="90"/>
      <c r="X929" s="338"/>
      <c r="AV929" s="289"/>
      <c r="AW929" s="289"/>
      <c r="AX929" s="224"/>
      <c r="BW929" s="224"/>
      <c r="BX929" s="224"/>
      <c r="BY929" s="224"/>
      <c r="CF929" s="224"/>
      <c r="CG929" s="224"/>
      <c r="CH929" s="6"/>
      <c r="DS929" s="224"/>
      <c r="DT929" s="224"/>
      <c r="DU929" s="224"/>
    </row>
    <row r="930" spans="4:125" s="66" customFormat="1" x14ac:dyDescent="0.2">
      <c r="D930" s="90"/>
      <c r="X930" s="338"/>
      <c r="AV930" s="289"/>
      <c r="AW930" s="289"/>
      <c r="AX930" s="224"/>
      <c r="BW930" s="224"/>
      <c r="BX930" s="224"/>
      <c r="BY930" s="224"/>
      <c r="CF930" s="224"/>
      <c r="CG930" s="224"/>
      <c r="CH930" s="6"/>
      <c r="DS930" s="224"/>
      <c r="DT930" s="224"/>
      <c r="DU930" s="224"/>
    </row>
    <row r="931" spans="4:125" s="66" customFormat="1" x14ac:dyDescent="0.2">
      <c r="D931" s="90"/>
      <c r="X931" s="338"/>
      <c r="AV931" s="289"/>
      <c r="AW931" s="289"/>
      <c r="AX931" s="224"/>
      <c r="BW931" s="224"/>
      <c r="BX931" s="224"/>
      <c r="BY931" s="224"/>
      <c r="CF931" s="224"/>
      <c r="CG931" s="224"/>
      <c r="CH931" s="6"/>
      <c r="DS931" s="224"/>
      <c r="DT931" s="224"/>
      <c r="DU931" s="224"/>
    </row>
    <row r="932" spans="4:125" s="66" customFormat="1" x14ac:dyDescent="0.2">
      <c r="D932" s="90"/>
      <c r="X932" s="338"/>
      <c r="AV932" s="289"/>
      <c r="AW932" s="289"/>
      <c r="AX932" s="224"/>
      <c r="BW932" s="224"/>
      <c r="BX932" s="224"/>
      <c r="BY932" s="224"/>
      <c r="CF932" s="224"/>
      <c r="CG932" s="224"/>
      <c r="CH932" s="6"/>
      <c r="DS932" s="224"/>
      <c r="DT932" s="224"/>
      <c r="DU932" s="224"/>
    </row>
    <row r="933" spans="4:125" s="66" customFormat="1" x14ac:dyDescent="0.2">
      <c r="D933" s="90"/>
      <c r="X933" s="338"/>
      <c r="AV933" s="289"/>
      <c r="AW933" s="289"/>
      <c r="AX933" s="224"/>
      <c r="BW933" s="224"/>
      <c r="BX933" s="224"/>
      <c r="BY933" s="224"/>
      <c r="CF933" s="224"/>
      <c r="CG933" s="224"/>
      <c r="CH933" s="6"/>
      <c r="DS933" s="224"/>
      <c r="DT933" s="224"/>
      <c r="DU933" s="224"/>
    </row>
    <row r="934" spans="4:125" s="66" customFormat="1" x14ac:dyDescent="0.2">
      <c r="D934" s="90"/>
      <c r="X934" s="338"/>
      <c r="AV934" s="289"/>
      <c r="AW934" s="289"/>
      <c r="AX934" s="224"/>
      <c r="BW934" s="224"/>
      <c r="BX934" s="224"/>
      <c r="BY934" s="224"/>
      <c r="CF934" s="224"/>
      <c r="CG934" s="224"/>
      <c r="CH934" s="6"/>
      <c r="DS934" s="224"/>
      <c r="DT934" s="224"/>
      <c r="DU934" s="224"/>
    </row>
    <row r="935" spans="4:125" s="66" customFormat="1" x14ac:dyDescent="0.2">
      <c r="D935" s="90"/>
      <c r="X935" s="338"/>
      <c r="AV935" s="289"/>
      <c r="AW935" s="289"/>
      <c r="AX935" s="224"/>
      <c r="BW935" s="224"/>
      <c r="BX935" s="224"/>
      <c r="BY935" s="224"/>
      <c r="CF935" s="224"/>
      <c r="CG935" s="224"/>
      <c r="CH935" s="6"/>
      <c r="DS935" s="224"/>
      <c r="DT935" s="224"/>
      <c r="DU935" s="224"/>
    </row>
    <row r="936" spans="4:125" s="66" customFormat="1" x14ac:dyDescent="0.2">
      <c r="D936" s="90"/>
      <c r="X936" s="338"/>
      <c r="AV936" s="289"/>
      <c r="AW936" s="289"/>
      <c r="AX936" s="224"/>
      <c r="BW936" s="224"/>
      <c r="BX936" s="224"/>
      <c r="BY936" s="224"/>
      <c r="CF936" s="224"/>
      <c r="CG936" s="224"/>
      <c r="CH936" s="6"/>
      <c r="DS936" s="224"/>
      <c r="DT936" s="224"/>
      <c r="DU936" s="224"/>
    </row>
    <row r="937" spans="4:125" s="66" customFormat="1" x14ac:dyDescent="0.2">
      <c r="D937" s="90"/>
      <c r="X937" s="338"/>
      <c r="AV937" s="289"/>
      <c r="AW937" s="289"/>
      <c r="AX937" s="224"/>
      <c r="BW937" s="224"/>
      <c r="BX937" s="224"/>
      <c r="BY937" s="224"/>
      <c r="CF937" s="224"/>
      <c r="CG937" s="224"/>
      <c r="CH937" s="6"/>
      <c r="DS937" s="224"/>
      <c r="DT937" s="224"/>
      <c r="DU937" s="224"/>
    </row>
    <row r="938" spans="4:125" s="66" customFormat="1" x14ac:dyDescent="0.2">
      <c r="D938" s="90"/>
      <c r="X938" s="338"/>
      <c r="AV938" s="289"/>
      <c r="AW938" s="289"/>
      <c r="AX938" s="224"/>
      <c r="BW938" s="224"/>
      <c r="BX938" s="224"/>
      <c r="BY938" s="224"/>
      <c r="CF938" s="224"/>
      <c r="CG938" s="224"/>
      <c r="CH938" s="6"/>
      <c r="DS938" s="224"/>
      <c r="DT938" s="224"/>
      <c r="DU938" s="224"/>
    </row>
    <row r="939" spans="4:125" s="66" customFormat="1" x14ac:dyDescent="0.2">
      <c r="D939" s="90"/>
      <c r="X939" s="338"/>
      <c r="AV939" s="289"/>
      <c r="AW939" s="289"/>
      <c r="AX939" s="224"/>
      <c r="BW939" s="224"/>
      <c r="BX939" s="224"/>
      <c r="BY939" s="224"/>
      <c r="CF939" s="224"/>
      <c r="CG939" s="224"/>
      <c r="CH939" s="6"/>
      <c r="DS939" s="224"/>
      <c r="DT939" s="224"/>
      <c r="DU939" s="224"/>
    </row>
    <row r="940" spans="4:125" s="66" customFormat="1" x14ac:dyDescent="0.2">
      <c r="D940" s="90"/>
      <c r="X940" s="338"/>
      <c r="AV940" s="289"/>
      <c r="AW940" s="289"/>
      <c r="AX940" s="224"/>
      <c r="BW940" s="224"/>
      <c r="BX940" s="224"/>
      <c r="BY940" s="224"/>
      <c r="CF940" s="224"/>
      <c r="CG940" s="224"/>
      <c r="CH940" s="6"/>
      <c r="DS940" s="224"/>
      <c r="DT940" s="224"/>
      <c r="DU940" s="224"/>
    </row>
    <row r="941" spans="4:125" s="66" customFormat="1" x14ac:dyDescent="0.2">
      <c r="D941" s="90"/>
      <c r="X941" s="338"/>
      <c r="AV941" s="289"/>
      <c r="AW941" s="289"/>
      <c r="AX941" s="224"/>
      <c r="BW941" s="224"/>
      <c r="BX941" s="224"/>
      <c r="BY941" s="224"/>
      <c r="CF941" s="224"/>
      <c r="CG941" s="224"/>
      <c r="CH941" s="6"/>
      <c r="DS941" s="224"/>
      <c r="DT941" s="224"/>
      <c r="DU941" s="224"/>
    </row>
    <row r="942" spans="4:125" s="66" customFormat="1" x14ac:dyDescent="0.2">
      <c r="D942" s="90"/>
      <c r="X942" s="338"/>
      <c r="AV942" s="289"/>
      <c r="AW942" s="289"/>
      <c r="AX942" s="224"/>
      <c r="BW942" s="224"/>
      <c r="BX942" s="224"/>
      <c r="BY942" s="224"/>
      <c r="CF942" s="224"/>
      <c r="CG942" s="224"/>
      <c r="CH942" s="6"/>
      <c r="DS942" s="224"/>
      <c r="DT942" s="224"/>
      <c r="DU942" s="224"/>
    </row>
    <row r="943" spans="4:125" s="66" customFormat="1" x14ac:dyDescent="0.2">
      <c r="D943" s="90"/>
      <c r="X943" s="338"/>
      <c r="AV943" s="289"/>
      <c r="AW943" s="289"/>
      <c r="AX943" s="224"/>
      <c r="BW943" s="224"/>
      <c r="BX943" s="224"/>
      <c r="BY943" s="224"/>
      <c r="CF943" s="224"/>
      <c r="CG943" s="224"/>
      <c r="CH943" s="6"/>
      <c r="DS943" s="224"/>
      <c r="DT943" s="224"/>
      <c r="DU943" s="224"/>
    </row>
    <row r="944" spans="4:125" s="66" customFormat="1" x14ac:dyDescent="0.2">
      <c r="D944" s="90"/>
      <c r="X944" s="338"/>
      <c r="AV944" s="289"/>
      <c r="AW944" s="289"/>
      <c r="AX944" s="224"/>
      <c r="BW944" s="224"/>
      <c r="BX944" s="224"/>
      <c r="BY944" s="224"/>
      <c r="CF944" s="224"/>
      <c r="CG944" s="224"/>
      <c r="CH944" s="6"/>
      <c r="DS944" s="224"/>
      <c r="DT944" s="224"/>
      <c r="DU944" s="224"/>
    </row>
    <row r="945" spans="4:125" s="66" customFormat="1" x14ac:dyDescent="0.2">
      <c r="D945" s="90"/>
      <c r="X945" s="338"/>
      <c r="AV945" s="289"/>
      <c r="AW945" s="289"/>
      <c r="AX945" s="224"/>
      <c r="BW945" s="224"/>
      <c r="BX945" s="224"/>
      <c r="BY945" s="224"/>
      <c r="CF945" s="224"/>
      <c r="CG945" s="224"/>
      <c r="CH945" s="6"/>
      <c r="DS945" s="224"/>
      <c r="DT945" s="224"/>
      <c r="DU945" s="224"/>
    </row>
    <row r="946" spans="4:125" s="66" customFormat="1" x14ac:dyDescent="0.2">
      <c r="D946" s="90"/>
      <c r="X946" s="338"/>
      <c r="AV946" s="289"/>
      <c r="AW946" s="289"/>
      <c r="AX946" s="224"/>
      <c r="BW946" s="224"/>
      <c r="BX946" s="224"/>
      <c r="BY946" s="224"/>
      <c r="CF946" s="224"/>
      <c r="CG946" s="224"/>
      <c r="CH946" s="6"/>
      <c r="DS946" s="224"/>
      <c r="DT946" s="224"/>
      <c r="DU946" s="224"/>
    </row>
    <row r="947" spans="4:125" s="66" customFormat="1" x14ac:dyDescent="0.2">
      <c r="D947" s="90"/>
      <c r="X947" s="338"/>
      <c r="AV947" s="289"/>
      <c r="AW947" s="289"/>
      <c r="AX947" s="224"/>
      <c r="BW947" s="224"/>
      <c r="BX947" s="224"/>
      <c r="BY947" s="224"/>
      <c r="CF947" s="224"/>
      <c r="CG947" s="224"/>
      <c r="CH947" s="6"/>
      <c r="DS947" s="224"/>
      <c r="DT947" s="224"/>
      <c r="DU947" s="224"/>
    </row>
    <row r="948" spans="4:125" s="66" customFormat="1" x14ac:dyDescent="0.2">
      <c r="D948" s="90"/>
      <c r="X948" s="338"/>
      <c r="AV948" s="289"/>
      <c r="AW948" s="289"/>
      <c r="AX948" s="224"/>
      <c r="BW948" s="224"/>
      <c r="BX948" s="224"/>
      <c r="BY948" s="224"/>
      <c r="CF948" s="224"/>
      <c r="CG948" s="224"/>
      <c r="CH948" s="6"/>
      <c r="DS948" s="224"/>
      <c r="DT948" s="224"/>
      <c r="DU948" s="224"/>
    </row>
    <row r="949" spans="4:125" s="66" customFormat="1" x14ac:dyDescent="0.2">
      <c r="D949" s="90"/>
      <c r="X949" s="338"/>
      <c r="AV949" s="289"/>
      <c r="AW949" s="289"/>
      <c r="AX949" s="224"/>
      <c r="BW949" s="224"/>
      <c r="BX949" s="224"/>
      <c r="BY949" s="224"/>
      <c r="CF949" s="224"/>
      <c r="CG949" s="224"/>
      <c r="CH949" s="6"/>
      <c r="DS949" s="224"/>
      <c r="DT949" s="224"/>
      <c r="DU949" s="224"/>
    </row>
    <row r="950" spans="4:125" s="66" customFormat="1" x14ac:dyDescent="0.2">
      <c r="D950" s="90"/>
      <c r="X950" s="338"/>
      <c r="AV950" s="289"/>
      <c r="AW950" s="289"/>
      <c r="AX950" s="224"/>
      <c r="BW950" s="224"/>
      <c r="BX950" s="224"/>
      <c r="BY950" s="224"/>
      <c r="CF950" s="224"/>
      <c r="CG950" s="224"/>
      <c r="CH950" s="6"/>
      <c r="DS950" s="224"/>
      <c r="DT950" s="224"/>
      <c r="DU950" s="224"/>
    </row>
    <row r="951" spans="4:125" s="66" customFormat="1" x14ac:dyDescent="0.2">
      <c r="D951" s="90"/>
      <c r="X951" s="338"/>
      <c r="AV951" s="289"/>
      <c r="AW951" s="289"/>
      <c r="AX951" s="224"/>
      <c r="BW951" s="224"/>
      <c r="BX951" s="224"/>
      <c r="BY951" s="224"/>
      <c r="CF951" s="224"/>
      <c r="CG951" s="224"/>
      <c r="CH951" s="6"/>
      <c r="DS951" s="224"/>
      <c r="DT951" s="224"/>
      <c r="DU951" s="224"/>
    </row>
    <row r="952" spans="4:125" s="66" customFormat="1" x14ac:dyDescent="0.2">
      <c r="D952" s="90"/>
      <c r="X952" s="338"/>
      <c r="AV952" s="289"/>
      <c r="AW952" s="289"/>
      <c r="AX952" s="224"/>
      <c r="BW952" s="224"/>
      <c r="BX952" s="224"/>
      <c r="BY952" s="224"/>
      <c r="CF952" s="224"/>
      <c r="CG952" s="224"/>
      <c r="CH952" s="6"/>
      <c r="DS952" s="224"/>
      <c r="DT952" s="224"/>
      <c r="DU952" s="224"/>
    </row>
    <row r="953" spans="4:125" s="66" customFormat="1" x14ac:dyDescent="0.2">
      <c r="D953" s="90"/>
      <c r="X953" s="338"/>
      <c r="AV953" s="289"/>
      <c r="AW953" s="289"/>
      <c r="AX953" s="224"/>
      <c r="BW953" s="224"/>
      <c r="BX953" s="224"/>
      <c r="BY953" s="224"/>
      <c r="CF953" s="224"/>
      <c r="CG953" s="224"/>
      <c r="CH953" s="6"/>
      <c r="DS953" s="224"/>
      <c r="DT953" s="224"/>
      <c r="DU953" s="224"/>
    </row>
    <row r="954" spans="4:125" s="66" customFormat="1" x14ac:dyDescent="0.2">
      <c r="D954" s="90"/>
      <c r="X954" s="338"/>
      <c r="AV954" s="289"/>
      <c r="AW954" s="289"/>
      <c r="AX954" s="224"/>
      <c r="BW954" s="224"/>
      <c r="BX954" s="224"/>
      <c r="BY954" s="224"/>
      <c r="CF954" s="224"/>
      <c r="CG954" s="224"/>
      <c r="CH954" s="6"/>
      <c r="DS954" s="224"/>
      <c r="DT954" s="224"/>
      <c r="DU954" s="224"/>
    </row>
    <row r="955" spans="4:125" s="66" customFormat="1" x14ac:dyDescent="0.2">
      <c r="D955" s="90"/>
      <c r="X955" s="338"/>
      <c r="AV955" s="289"/>
      <c r="AW955" s="289"/>
      <c r="AX955" s="224"/>
      <c r="BW955" s="224"/>
      <c r="BX955" s="224"/>
      <c r="BY955" s="224"/>
      <c r="CF955" s="224"/>
      <c r="CG955" s="224"/>
      <c r="CH955" s="6"/>
      <c r="DS955" s="224"/>
      <c r="DT955" s="224"/>
      <c r="DU955" s="224"/>
    </row>
    <row r="956" spans="4:125" s="66" customFormat="1" x14ac:dyDescent="0.2">
      <c r="D956" s="90"/>
      <c r="X956" s="338"/>
      <c r="AV956" s="289"/>
      <c r="AW956" s="289"/>
      <c r="AX956" s="224"/>
      <c r="BW956" s="224"/>
      <c r="BX956" s="224"/>
      <c r="BY956" s="224"/>
      <c r="CF956" s="224"/>
      <c r="CG956" s="224"/>
      <c r="CH956" s="6"/>
      <c r="DS956" s="224"/>
      <c r="DT956" s="224"/>
      <c r="DU956" s="224"/>
    </row>
    <row r="957" spans="4:125" s="66" customFormat="1" x14ac:dyDescent="0.2">
      <c r="D957" s="90"/>
      <c r="X957" s="338"/>
      <c r="AV957" s="289"/>
      <c r="AW957" s="289"/>
      <c r="AX957" s="224"/>
      <c r="BW957" s="224"/>
      <c r="BX957" s="224"/>
      <c r="BY957" s="224"/>
      <c r="CF957" s="224"/>
      <c r="CG957" s="224"/>
      <c r="CH957" s="6"/>
      <c r="DS957" s="224"/>
      <c r="DT957" s="224"/>
      <c r="DU957" s="224"/>
    </row>
    <row r="958" spans="4:125" s="66" customFormat="1" x14ac:dyDescent="0.2">
      <c r="D958" s="90"/>
      <c r="X958" s="338"/>
      <c r="AV958" s="289"/>
      <c r="AW958" s="289"/>
      <c r="AX958" s="224"/>
      <c r="BW958" s="224"/>
      <c r="BX958" s="224"/>
      <c r="BY958" s="224"/>
      <c r="CF958" s="224"/>
      <c r="CG958" s="224"/>
      <c r="CH958" s="6"/>
      <c r="DS958" s="224"/>
      <c r="DT958" s="224"/>
      <c r="DU958" s="224"/>
    </row>
    <row r="959" spans="4:125" s="66" customFormat="1" x14ac:dyDescent="0.2">
      <c r="D959" s="90"/>
      <c r="X959" s="338"/>
      <c r="AV959" s="289"/>
      <c r="AW959" s="289"/>
      <c r="AX959" s="224"/>
      <c r="BW959" s="224"/>
      <c r="BX959" s="224"/>
      <c r="BY959" s="224"/>
      <c r="CF959" s="224"/>
      <c r="CG959" s="224"/>
      <c r="CH959" s="6"/>
      <c r="DS959" s="224"/>
      <c r="DT959" s="224"/>
      <c r="DU959" s="224"/>
    </row>
    <row r="960" spans="4:125" s="66" customFormat="1" x14ac:dyDescent="0.2">
      <c r="D960" s="90"/>
      <c r="X960" s="338"/>
      <c r="AV960" s="289"/>
      <c r="AW960" s="289"/>
      <c r="AX960" s="224"/>
      <c r="BW960" s="224"/>
      <c r="BX960" s="224"/>
      <c r="BY960" s="224"/>
      <c r="CF960" s="224"/>
      <c r="CG960" s="224"/>
      <c r="CH960" s="6"/>
      <c r="DS960" s="224"/>
      <c r="DT960" s="224"/>
      <c r="DU960" s="224"/>
    </row>
    <row r="961" spans="4:125" s="66" customFormat="1" x14ac:dyDescent="0.2">
      <c r="D961" s="90"/>
      <c r="X961" s="338"/>
      <c r="AV961" s="289"/>
      <c r="AW961" s="289"/>
      <c r="AX961" s="224"/>
      <c r="BW961" s="224"/>
      <c r="BX961" s="224"/>
      <c r="BY961" s="224"/>
      <c r="CF961" s="224"/>
      <c r="CG961" s="224"/>
      <c r="CH961" s="6"/>
      <c r="DS961" s="224"/>
      <c r="DT961" s="224"/>
      <c r="DU961" s="224"/>
    </row>
    <row r="962" spans="4:125" s="66" customFormat="1" x14ac:dyDescent="0.2">
      <c r="D962" s="90"/>
      <c r="X962" s="338"/>
      <c r="AV962" s="289"/>
      <c r="AW962" s="289"/>
      <c r="AX962" s="224"/>
      <c r="BW962" s="224"/>
      <c r="BX962" s="224"/>
      <c r="BY962" s="224"/>
      <c r="CF962" s="224"/>
      <c r="CG962" s="224"/>
      <c r="CH962" s="6"/>
      <c r="DS962" s="224"/>
      <c r="DT962" s="224"/>
      <c r="DU962" s="224"/>
    </row>
    <row r="963" spans="4:125" s="66" customFormat="1" x14ac:dyDescent="0.2">
      <c r="D963" s="90"/>
      <c r="X963" s="338"/>
      <c r="AV963" s="289"/>
      <c r="AW963" s="289"/>
      <c r="AX963" s="224"/>
      <c r="BW963" s="224"/>
      <c r="BX963" s="224"/>
      <c r="BY963" s="224"/>
      <c r="CF963" s="224"/>
      <c r="CG963" s="224"/>
      <c r="CH963" s="6"/>
      <c r="DS963" s="224"/>
      <c r="DT963" s="224"/>
      <c r="DU963" s="224"/>
    </row>
    <row r="964" spans="4:125" s="66" customFormat="1" x14ac:dyDescent="0.2">
      <c r="D964" s="90"/>
      <c r="X964" s="338"/>
      <c r="AV964" s="289"/>
      <c r="AW964" s="289"/>
      <c r="AX964" s="224"/>
      <c r="BW964" s="224"/>
      <c r="BX964" s="224"/>
      <c r="BY964" s="224"/>
      <c r="CF964" s="224"/>
      <c r="CG964" s="224"/>
      <c r="CH964" s="6"/>
      <c r="DS964" s="224"/>
      <c r="DT964" s="224"/>
      <c r="DU964" s="224"/>
    </row>
    <row r="965" spans="4:125" s="66" customFormat="1" x14ac:dyDescent="0.2">
      <c r="D965" s="90"/>
      <c r="X965" s="338"/>
      <c r="AV965" s="289"/>
      <c r="AW965" s="289"/>
      <c r="AX965" s="224"/>
      <c r="BW965" s="224"/>
      <c r="BX965" s="224"/>
      <c r="BY965" s="224"/>
      <c r="CF965" s="224"/>
      <c r="CG965" s="224"/>
      <c r="CH965" s="6"/>
      <c r="DS965" s="224"/>
      <c r="DT965" s="224"/>
      <c r="DU965" s="224"/>
    </row>
    <row r="966" spans="4:125" s="66" customFormat="1" x14ac:dyDescent="0.2">
      <c r="D966" s="90"/>
      <c r="X966" s="338"/>
      <c r="AV966" s="289"/>
      <c r="AW966" s="289"/>
      <c r="AX966" s="224"/>
      <c r="BW966" s="224"/>
      <c r="BX966" s="224"/>
      <c r="BY966" s="224"/>
      <c r="CF966" s="224"/>
      <c r="CG966" s="224"/>
      <c r="CH966" s="6"/>
      <c r="DS966" s="224"/>
      <c r="DT966" s="224"/>
      <c r="DU966" s="224"/>
    </row>
    <row r="967" spans="4:125" s="66" customFormat="1" x14ac:dyDescent="0.2">
      <c r="D967" s="90"/>
      <c r="X967" s="338"/>
      <c r="AV967" s="289"/>
      <c r="AW967" s="289"/>
      <c r="AX967" s="224"/>
      <c r="BW967" s="224"/>
      <c r="BX967" s="224"/>
      <c r="BY967" s="224"/>
      <c r="CF967" s="224"/>
      <c r="CG967" s="224"/>
      <c r="CH967" s="6"/>
      <c r="DS967" s="224"/>
      <c r="DT967" s="224"/>
      <c r="DU967" s="224"/>
    </row>
    <row r="968" spans="4:125" s="66" customFormat="1" x14ac:dyDescent="0.2">
      <c r="D968" s="90"/>
      <c r="X968" s="338"/>
      <c r="AV968" s="289"/>
      <c r="AW968" s="289"/>
      <c r="AX968" s="224"/>
      <c r="BW968" s="224"/>
      <c r="BX968" s="224"/>
      <c r="BY968" s="224"/>
      <c r="CF968" s="224"/>
      <c r="CG968" s="224"/>
      <c r="CH968" s="6"/>
      <c r="DS968" s="224"/>
      <c r="DT968" s="224"/>
      <c r="DU968" s="224"/>
    </row>
    <row r="969" spans="4:125" s="66" customFormat="1" x14ac:dyDescent="0.2">
      <c r="D969" s="90"/>
      <c r="X969" s="338"/>
      <c r="AV969" s="289"/>
      <c r="AW969" s="289"/>
      <c r="AX969" s="224"/>
      <c r="BW969" s="224"/>
      <c r="BX969" s="224"/>
      <c r="BY969" s="224"/>
      <c r="CF969" s="224"/>
      <c r="CG969" s="224"/>
      <c r="CH969" s="6"/>
      <c r="DS969" s="224"/>
      <c r="DT969" s="224"/>
      <c r="DU969" s="224"/>
    </row>
    <row r="970" spans="4:125" s="66" customFormat="1" x14ac:dyDescent="0.2">
      <c r="D970" s="90"/>
      <c r="X970" s="338"/>
      <c r="AV970" s="289"/>
      <c r="AW970" s="289"/>
      <c r="AX970" s="224"/>
      <c r="BW970" s="224"/>
      <c r="BX970" s="224"/>
      <c r="BY970" s="224"/>
      <c r="CF970" s="224"/>
      <c r="CG970" s="224"/>
      <c r="CH970" s="6"/>
      <c r="DS970" s="224"/>
      <c r="DT970" s="224"/>
      <c r="DU970" s="224"/>
    </row>
    <row r="971" spans="4:125" s="66" customFormat="1" x14ac:dyDescent="0.2">
      <c r="D971" s="90"/>
      <c r="X971" s="338"/>
      <c r="AV971" s="289"/>
      <c r="AW971" s="289"/>
      <c r="AX971" s="224"/>
      <c r="BW971" s="224"/>
      <c r="BX971" s="224"/>
      <c r="BY971" s="224"/>
      <c r="CF971" s="224"/>
      <c r="CG971" s="224"/>
      <c r="CH971" s="6"/>
      <c r="DS971" s="224"/>
      <c r="DT971" s="224"/>
      <c r="DU971" s="224"/>
    </row>
    <row r="972" spans="4:125" s="66" customFormat="1" x14ac:dyDescent="0.2">
      <c r="D972" s="90"/>
      <c r="X972" s="338"/>
      <c r="AV972" s="289"/>
      <c r="AW972" s="289"/>
      <c r="AX972" s="224"/>
      <c r="BW972" s="224"/>
      <c r="BX972" s="224"/>
      <c r="BY972" s="224"/>
      <c r="CF972" s="224"/>
      <c r="CG972" s="224"/>
      <c r="CH972" s="6"/>
      <c r="DS972" s="224"/>
      <c r="DT972" s="224"/>
      <c r="DU972" s="224"/>
    </row>
    <row r="973" spans="4:125" s="66" customFormat="1" x14ac:dyDescent="0.2">
      <c r="D973" s="90"/>
      <c r="X973" s="338"/>
      <c r="AV973" s="289"/>
      <c r="AW973" s="289"/>
      <c r="AX973" s="224"/>
      <c r="BW973" s="224"/>
      <c r="BX973" s="224"/>
      <c r="BY973" s="224"/>
      <c r="CF973" s="224"/>
      <c r="CG973" s="224"/>
      <c r="CH973" s="6"/>
      <c r="DS973" s="224"/>
      <c r="DT973" s="224"/>
      <c r="DU973" s="224"/>
    </row>
    <row r="974" spans="4:125" s="66" customFormat="1" x14ac:dyDescent="0.2">
      <c r="D974" s="90"/>
      <c r="X974" s="338"/>
      <c r="AV974" s="289"/>
      <c r="AW974" s="289"/>
      <c r="AX974" s="224"/>
      <c r="BW974" s="224"/>
      <c r="BX974" s="224"/>
      <c r="BY974" s="224"/>
      <c r="CF974" s="224"/>
      <c r="CG974" s="224"/>
      <c r="CH974" s="6"/>
      <c r="DS974" s="224"/>
      <c r="DT974" s="224"/>
      <c r="DU974" s="224"/>
    </row>
    <row r="975" spans="4:125" s="66" customFormat="1" x14ac:dyDescent="0.2">
      <c r="D975" s="90"/>
      <c r="X975" s="338"/>
      <c r="AV975" s="289"/>
      <c r="AW975" s="289"/>
      <c r="AX975" s="224"/>
      <c r="BW975" s="224"/>
      <c r="BX975" s="224"/>
      <c r="BY975" s="224"/>
      <c r="CF975" s="224"/>
      <c r="CG975" s="224"/>
      <c r="CH975" s="6"/>
      <c r="DS975" s="224"/>
      <c r="DT975" s="224"/>
      <c r="DU975" s="224"/>
    </row>
    <row r="976" spans="4:125" s="66" customFormat="1" x14ac:dyDescent="0.2">
      <c r="D976" s="90"/>
      <c r="X976" s="338"/>
      <c r="AV976" s="289"/>
      <c r="AW976" s="289"/>
      <c r="AX976" s="224"/>
      <c r="BW976" s="224"/>
      <c r="BX976" s="224"/>
      <c r="BY976" s="224"/>
      <c r="CF976" s="224"/>
      <c r="CG976" s="224"/>
      <c r="CH976" s="6"/>
      <c r="DS976" s="224"/>
      <c r="DT976" s="224"/>
      <c r="DU976" s="224"/>
    </row>
    <row r="977" spans="4:125" s="66" customFormat="1" x14ac:dyDescent="0.2">
      <c r="D977" s="90"/>
      <c r="X977" s="338"/>
      <c r="AV977" s="289"/>
      <c r="AW977" s="289"/>
      <c r="AX977" s="224"/>
      <c r="BW977" s="224"/>
      <c r="BX977" s="224"/>
      <c r="BY977" s="224"/>
      <c r="CF977" s="224"/>
      <c r="CG977" s="224"/>
      <c r="CH977" s="6"/>
      <c r="DS977" s="224"/>
      <c r="DT977" s="224"/>
      <c r="DU977" s="224"/>
    </row>
    <row r="978" spans="4:125" s="66" customFormat="1" x14ac:dyDescent="0.2">
      <c r="D978" s="90"/>
      <c r="X978" s="338"/>
      <c r="AV978" s="289"/>
      <c r="AW978" s="289"/>
      <c r="AX978" s="224"/>
      <c r="BW978" s="224"/>
      <c r="BX978" s="224"/>
      <c r="BY978" s="224"/>
      <c r="CF978" s="224"/>
      <c r="CG978" s="224"/>
      <c r="CH978" s="6"/>
      <c r="DS978" s="224"/>
      <c r="DT978" s="224"/>
      <c r="DU978" s="224"/>
    </row>
    <row r="979" spans="4:125" s="66" customFormat="1" x14ac:dyDescent="0.2">
      <c r="D979" s="90"/>
      <c r="X979" s="338"/>
      <c r="AV979" s="289"/>
      <c r="AW979" s="289"/>
      <c r="AX979" s="224"/>
      <c r="BW979" s="224"/>
      <c r="BX979" s="224"/>
      <c r="BY979" s="224"/>
      <c r="CF979" s="224"/>
      <c r="CG979" s="224"/>
      <c r="CH979" s="6"/>
      <c r="DS979" s="224"/>
      <c r="DT979" s="224"/>
      <c r="DU979" s="224"/>
    </row>
    <row r="980" spans="4:125" s="66" customFormat="1" x14ac:dyDescent="0.2">
      <c r="D980" s="90"/>
      <c r="X980" s="338"/>
      <c r="AV980" s="289"/>
      <c r="AW980" s="289"/>
      <c r="AX980" s="224"/>
      <c r="BW980" s="224"/>
      <c r="BX980" s="224"/>
      <c r="BY980" s="224"/>
      <c r="CF980" s="224"/>
      <c r="CG980" s="224"/>
      <c r="CH980" s="6"/>
      <c r="DS980" s="224"/>
      <c r="DT980" s="224"/>
      <c r="DU980" s="224"/>
    </row>
    <row r="981" spans="4:125" s="66" customFormat="1" x14ac:dyDescent="0.2">
      <c r="D981" s="90"/>
      <c r="X981" s="338"/>
      <c r="AV981" s="289"/>
      <c r="AW981" s="289"/>
      <c r="AX981" s="224"/>
      <c r="BW981" s="224"/>
      <c r="BX981" s="224"/>
      <c r="BY981" s="224"/>
      <c r="CF981" s="224"/>
      <c r="CG981" s="224"/>
      <c r="CH981" s="6"/>
      <c r="DS981" s="224"/>
      <c r="DT981" s="224"/>
      <c r="DU981" s="224"/>
    </row>
    <row r="982" spans="4:125" s="66" customFormat="1" x14ac:dyDescent="0.2">
      <c r="D982" s="90"/>
      <c r="X982" s="338"/>
      <c r="AV982" s="289"/>
      <c r="AW982" s="289"/>
      <c r="AX982" s="224"/>
      <c r="BW982" s="224"/>
      <c r="BX982" s="224"/>
      <c r="BY982" s="224"/>
      <c r="CF982" s="224"/>
      <c r="CG982" s="224"/>
      <c r="CH982" s="6"/>
      <c r="DS982" s="224"/>
      <c r="DT982" s="224"/>
      <c r="DU982" s="224"/>
    </row>
    <row r="983" spans="4:125" s="66" customFormat="1" x14ac:dyDescent="0.2">
      <c r="D983" s="90"/>
      <c r="X983" s="338"/>
      <c r="AV983" s="289"/>
      <c r="AW983" s="289"/>
      <c r="AX983" s="224"/>
      <c r="BW983" s="224"/>
      <c r="BX983" s="224"/>
      <c r="BY983" s="224"/>
      <c r="CF983" s="224"/>
      <c r="CG983" s="224"/>
      <c r="CH983" s="6"/>
      <c r="DS983" s="224"/>
      <c r="DT983" s="224"/>
      <c r="DU983" s="224"/>
    </row>
    <row r="984" spans="4:125" s="66" customFormat="1" x14ac:dyDescent="0.2">
      <c r="D984" s="90"/>
      <c r="X984" s="338"/>
      <c r="AV984" s="289"/>
      <c r="AW984" s="289"/>
      <c r="AX984" s="224"/>
      <c r="BW984" s="224"/>
      <c r="BX984" s="224"/>
      <c r="BY984" s="224"/>
      <c r="CF984" s="224"/>
      <c r="CG984" s="224"/>
      <c r="CH984" s="6"/>
      <c r="DS984" s="224"/>
      <c r="DT984" s="224"/>
      <c r="DU984" s="224"/>
    </row>
    <row r="985" spans="4:125" s="66" customFormat="1" x14ac:dyDescent="0.2">
      <c r="D985" s="90"/>
      <c r="X985" s="338"/>
      <c r="AV985" s="289"/>
      <c r="AW985" s="289"/>
      <c r="AX985" s="224"/>
      <c r="BW985" s="224"/>
      <c r="BX985" s="224"/>
      <c r="BY985" s="224"/>
      <c r="CF985" s="224"/>
      <c r="CG985" s="224"/>
      <c r="CH985" s="6"/>
      <c r="DS985" s="224"/>
      <c r="DT985" s="224"/>
      <c r="DU985" s="224"/>
    </row>
    <row r="986" spans="4:125" s="66" customFormat="1" x14ac:dyDescent="0.2">
      <c r="D986" s="90"/>
      <c r="X986" s="338"/>
      <c r="AV986" s="289"/>
      <c r="AW986" s="289"/>
      <c r="AX986" s="224"/>
      <c r="BW986" s="224"/>
      <c r="BX986" s="224"/>
      <c r="BY986" s="224"/>
      <c r="CF986" s="224"/>
      <c r="CG986" s="224"/>
      <c r="CH986" s="6"/>
      <c r="DS986" s="224"/>
      <c r="DT986" s="224"/>
      <c r="DU986" s="224"/>
    </row>
    <row r="987" spans="4:125" s="66" customFormat="1" x14ac:dyDescent="0.2">
      <c r="D987" s="90"/>
      <c r="X987" s="338"/>
      <c r="AV987" s="289"/>
      <c r="AW987" s="289"/>
      <c r="AX987" s="224"/>
      <c r="BW987" s="224"/>
      <c r="BX987" s="224"/>
      <c r="BY987" s="224"/>
      <c r="CF987" s="224"/>
      <c r="CG987" s="224"/>
      <c r="CH987" s="6"/>
      <c r="DS987" s="224"/>
      <c r="DT987" s="224"/>
      <c r="DU987" s="224"/>
    </row>
    <row r="988" spans="4:125" s="66" customFormat="1" x14ac:dyDescent="0.2">
      <c r="D988" s="90"/>
      <c r="X988" s="338"/>
      <c r="AV988" s="289"/>
      <c r="AW988" s="289"/>
      <c r="AX988" s="224"/>
      <c r="BW988" s="224"/>
      <c r="BX988" s="224"/>
      <c r="BY988" s="224"/>
      <c r="CF988" s="224"/>
      <c r="CG988" s="224"/>
      <c r="CH988" s="6"/>
      <c r="DS988" s="224"/>
      <c r="DT988" s="224"/>
      <c r="DU988" s="224"/>
    </row>
    <row r="989" spans="4:125" s="66" customFormat="1" x14ac:dyDescent="0.2">
      <c r="D989" s="90"/>
      <c r="X989" s="338"/>
      <c r="AV989" s="289"/>
      <c r="AW989" s="289"/>
      <c r="AX989" s="224"/>
      <c r="BW989" s="224"/>
      <c r="BX989" s="224"/>
      <c r="BY989" s="224"/>
      <c r="CF989" s="224"/>
      <c r="CG989" s="224"/>
      <c r="CH989" s="6"/>
      <c r="DS989" s="224"/>
      <c r="DT989" s="224"/>
      <c r="DU989" s="224"/>
    </row>
    <row r="990" spans="4:125" s="66" customFormat="1" x14ac:dyDescent="0.2">
      <c r="D990" s="90"/>
      <c r="X990" s="338"/>
      <c r="AV990" s="289"/>
      <c r="AW990" s="289"/>
      <c r="AX990" s="224"/>
      <c r="BW990" s="224"/>
      <c r="BX990" s="224"/>
      <c r="BY990" s="224"/>
      <c r="CF990" s="224"/>
      <c r="CG990" s="224"/>
      <c r="CH990" s="6"/>
      <c r="DS990" s="224"/>
      <c r="DT990" s="224"/>
      <c r="DU990" s="224"/>
    </row>
    <row r="991" spans="4:125" s="66" customFormat="1" x14ac:dyDescent="0.2">
      <c r="D991" s="90"/>
      <c r="X991" s="338"/>
      <c r="AV991" s="289"/>
      <c r="AW991" s="289"/>
      <c r="AX991" s="224"/>
      <c r="BW991" s="224"/>
      <c r="BX991" s="224"/>
      <c r="BY991" s="224"/>
      <c r="CF991" s="224"/>
      <c r="CG991" s="224"/>
      <c r="CH991" s="6"/>
      <c r="DS991" s="224"/>
      <c r="DT991" s="224"/>
      <c r="DU991" s="224"/>
    </row>
    <row r="992" spans="4:125" s="66" customFormat="1" x14ac:dyDescent="0.2">
      <c r="D992" s="90"/>
      <c r="X992" s="338"/>
      <c r="AV992" s="289"/>
      <c r="AW992" s="289"/>
      <c r="AX992" s="224"/>
      <c r="BW992" s="224"/>
      <c r="BX992" s="224"/>
      <c r="BY992" s="224"/>
      <c r="CF992" s="224"/>
      <c r="CG992" s="224"/>
      <c r="CH992" s="6"/>
      <c r="DS992" s="224"/>
      <c r="DT992" s="224"/>
      <c r="DU992" s="224"/>
    </row>
    <row r="993" spans="4:125" s="66" customFormat="1" x14ac:dyDescent="0.2">
      <c r="D993" s="90"/>
      <c r="X993" s="338"/>
      <c r="AV993" s="289"/>
      <c r="AW993" s="289"/>
      <c r="AX993" s="224"/>
      <c r="BW993" s="224"/>
      <c r="BX993" s="224"/>
      <c r="BY993" s="224"/>
      <c r="CF993" s="224"/>
      <c r="CG993" s="224"/>
      <c r="CH993" s="6"/>
      <c r="DS993" s="224"/>
      <c r="DT993" s="224"/>
      <c r="DU993" s="224"/>
    </row>
    <row r="994" spans="4:125" s="66" customFormat="1" x14ac:dyDescent="0.2">
      <c r="D994" s="90"/>
      <c r="X994" s="338"/>
      <c r="AV994" s="289"/>
      <c r="AW994" s="289"/>
      <c r="AX994" s="224"/>
      <c r="BW994" s="224"/>
      <c r="BX994" s="224"/>
      <c r="BY994" s="224"/>
      <c r="CF994" s="224"/>
      <c r="CG994" s="224"/>
      <c r="CH994" s="6"/>
      <c r="DS994" s="224"/>
      <c r="DT994" s="224"/>
      <c r="DU994" s="224"/>
    </row>
    <row r="995" spans="4:125" s="66" customFormat="1" x14ac:dyDescent="0.2">
      <c r="D995" s="90"/>
      <c r="X995" s="338"/>
      <c r="AV995" s="289"/>
      <c r="AW995" s="289"/>
      <c r="AX995" s="224"/>
      <c r="BW995" s="224"/>
      <c r="BX995" s="224"/>
      <c r="BY995" s="224"/>
      <c r="CF995" s="224"/>
      <c r="CG995" s="224"/>
      <c r="CH995" s="6"/>
      <c r="DS995" s="224"/>
      <c r="DT995" s="224"/>
      <c r="DU995" s="224"/>
    </row>
    <row r="996" spans="4:125" s="66" customFormat="1" x14ac:dyDescent="0.2">
      <c r="D996" s="90"/>
      <c r="X996" s="338"/>
      <c r="AV996" s="289"/>
      <c r="AW996" s="289"/>
      <c r="AX996" s="224"/>
      <c r="BW996" s="224"/>
      <c r="BX996" s="224"/>
      <c r="BY996" s="224"/>
      <c r="CF996" s="224"/>
      <c r="CG996" s="224"/>
      <c r="CH996" s="6"/>
      <c r="DS996" s="224"/>
      <c r="DT996" s="224"/>
      <c r="DU996" s="224"/>
    </row>
    <row r="997" spans="4:125" s="66" customFormat="1" x14ac:dyDescent="0.2">
      <c r="D997" s="90"/>
      <c r="X997" s="338"/>
      <c r="AV997" s="289"/>
      <c r="AW997" s="289"/>
      <c r="AX997" s="224"/>
      <c r="BW997" s="224"/>
      <c r="BX997" s="224"/>
      <c r="BY997" s="224"/>
      <c r="CF997" s="224"/>
      <c r="CG997" s="224"/>
      <c r="CH997" s="6"/>
      <c r="DS997" s="224"/>
      <c r="DT997" s="224"/>
      <c r="DU997" s="224"/>
    </row>
    <row r="998" spans="4:125" s="66" customFormat="1" x14ac:dyDescent="0.2">
      <c r="D998" s="90"/>
      <c r="X998" s="338"/>
      <c r="AV998" s="289"/>
      <c r="AW998" s="289"/>
      <c r="AX998" s="224"/>
      <c r="BW998" s="224"/>
      <c r="BX998" s="224"/>
      <c r="BY998" s="224"/>
      <c r="CF998" s="224"/>
      <c r="CG998" s="224"/>
      <c r="CH998" s="6"/>
      <c r="DS998" s="224"/>
      <c r="DT998" s="224"/>
      <c r="DU998" s="224"/>
    </row>
    <row r="999" spans="4:125" s="66" customFormat="1" x14ac:dyDescent="0.2">
      <c r="D999" s="90"/>
      <c r="X999" s="338"/>
      <c r="AV999" s="289"/>
      <c r="AW999" s="289"/>
      <c r="AX999" s="224"/>
      <c r="BW999" s="224"/>
      <c r="BX999" s="224"/>
      <c r="BY999" s="224"/>
      <c r="CF999" s="224"/>
      <c r="CG999" s="224"/>
      <c r="CH999" s="6"/>
      <c r="DS999" s="224"/>
      <c r="DT999" s="224"/>
      <c r="DU999" s="224"/>
    </row>
    <row r="1000" spans="4:125" s="66" customFormat="1" x14ac:dyDescent="0.2">
      <c r="D1000" s="90"/>
      <c r="X1000" s="338"/>
      <c r="AV1000" s="289"/>
      <c r="AW1000" s="289"/>
      <c r="AX1000" s="224"/>
      <c r="BW1000" s="224"/>
      <c r="BX1000" s="224"/>
      <c r="BY1000" s="224"/>
      <c r="CF1000" s="224"/>
      <c r="CG1000" s="224"/>
      <c r="CH1000" s="6"/>
      <c r="DS1000" s="224"/>
      <c r="DT1000" s="224"/>
      <c r="DU1000" s="224"/>
    </row>
    <row r="1001" spans="4:125" s="66" customFormat="1" x14ac:dyDescent="0.2">
      <c r="D1001" s="90"/>
      <c r="X1001" s="338"/>
      <c r="AV1001" s="289"/>
      <c r="AW1001" s="289"/>
      <c r="AX1001" s="224"/>
      <c r="BW1001" s="224"/>
      <c r="BX1001" s="224"/>
      <c r="BY1001" s="224"/>
      <c r="CF1001" s="224"/>
      <c r="CG1001" s="224"/>
      <c r="CH1001" s="6"/>
      <c r="DS1001" s="224"/>
      <c r="DT1001" s="224"/>
      <c r="DU1001" s="224"/>
    </row>
    <row r="1002" spans="4:125" s="66" customFormat="1" x14ac:dyDescent="0.2">
      <c r="D1002" s="90"/>
      <c r="X1002" s="338"/>
      <c r="AV1002" s="289"/>
      <c r="AW1002" s="289"/>
      <c r="AX1002" s="224"/>
      <c r="BW1002" s="224"/>
      <c r="BX1002" s="224"/>
      <c r="BY1002" s="224"/>
      <c r="CF1002" s="224"/>
      <c r="CG1002" s="224"/>
      <c r="CH1002" s="6"/>
      <c r="DS1002" s="224"/>
      <c r="DT1002" s="224"/>
      <c r="DU1002" s="224"/>
    </row>
    <row r="1003" spans="4:125" s="66" customFormat="1" x14ac:dyDescent="0.2">
      <c r="D1003" s="90"/>
      <c r="X1003" s="338"/>
      <c r="AV1003" s="289"/>
      <c r="AW1003" s="289"/>
      <c r="AX1003" s="224"/>
      <c r="BW1003" s="224"/>
      <c r="BX1003" s="224"/>
      <c r="BY1003" s="224"/>
      <c r="CF1003" s="224"/>
      <c r="CG1003" s="224"/>
      <c r="CH1003" s="6"/>
      <c r="DS1003" s="224"/>
      <c r="DT1003" s="224"/>
      <c r="DU1003" s="224"/>
    </row>
    <row r="1004" spans="4:125" s="66" customFormat="1" x14ac:dyDescent="0.2">
      <c r="D1004" s="90"/>
      <c r="X1004" s="338"/>
      <c r="AV1004" s="289"/>
      <c r="AW1004" s="289"/>
      <c r="AX1004" s="224"/>
      <c r="BW1004" s="224"/>
      <c r="BX1004" s="224"/>
      <c r="BY1004" s="224"/>
      <c r="CF1004" s="224"/>
      <c r="CG1004" s="224"/>
      <c r="CH1004" s="6"/>
      <c r="DS1004" s="224"/>
      <c r="DT1004" s="224"/>
      <c r="DU1004" s="224"/>
    </row>
    <row r="1005" spans="4:125" s="66" customFormat="1" x14ac:dyDescent="0.2">
      <c r="D1005" s="90"/>
      <c r="X1005" s="338"/>
      <c r="AV1005" s="289"/>
      <c r="AW1005" s="289"/>
      <c r="AX1005" s="224"/>
      <c r="BW1005" s="224"/>
      <c r="BX1005" s="224"/>
      <c r="BY1005" s="224"/>
      <c r="CF1005" s="224"/>
      <c r="CG1005" s="224"/>
      <c r="CH1005" s="6"/>
      <c r="DS1005" s="224"/>
      <c r="DT1005" s="224"/>
      <c r="DU1005" s="224"/>
    </row>
    <row r="1006" spans="4:125" s="66" customFormat="1" x14ac:dyDescent="0.2">
      <c r="D1006" s="90"/>
      <c r="X1006" s="338"/>
      <c r="AV1006" s="289"/>
      <c r="AW1006" s="289"/>
      <c r="AX1006" s="224"/>
      <c r="BW1006" s="224"/>
      <c r="BX1006" s="224"/>
      <c r="BY1006" s="224"/>
      <c r="CF1006" s="224"/>
      <c r="CG1006" s="224"/>
      <c r="CH1006" s="6"/>
      <c r="DS1006" s="224"/>
      <c r="DT1006" s="224"/>
      <c r="DU1006" s="224"/>
    </row>
    <row r="1007" spans="4:125" s="66" customFormat="1" x14ac:dyDescent="0.2">
      <c r="D1007" s="90"/>
      <c r="X1007" s="338"/>
      <c r="AV1007" s="289"/>
      <c r="AW1007" s="289"/>
      <c r="AX1007" s="224"/>
      <c r="BW1007" s="224"/>
      <c r="BX1007" s="224"/>
      <c r="BY1007" s="224"/>
      <c r="CF1007" s="224"/>
      <c r="CG1007" s="224"/>
      <c r="CH1007" s="6"/>
      <c r="DS1007" s="224"/>
      <c r="DT1007" s="224"/>
      <c r="DU1007" s="224"/>
    </row>
    <row r="1008" spans="4:125" s="66" customFormat="1" x14ac:dyDescent="0.2">
      <c r="D1008" s="90"/>
      <c r="X1008" s="338"/>
      <c r="AV1008" s="289"/>
      <c r="AW1008" s="289"/>
      <c r="AX1008" s="224"/>
      <c r="BW1008" s="224"/>
      <c r="BX1008" s="224"/>
      <c r="BY1008" s="224"/>
      <c r="CF1008" s="224"/>
      <c r="CG1008" s="224"/>
      <c r="CH1008" s="6"/>
      <c r="DS1008" s="224"/>
      <c r="DT1008" s="224"/>
      <c r="DU1008" s="224"/>
    </row>
    <row r="1009" spans="4:125" s="66" customFormat="1" x14ac:dyDescent="0.2">
      <c r="D1009" s="90"/>
      <c r="X1009" s="338"/>
      <c r="AV1009" s="289"/>
      <c r="AW1009" s="289"/>
      <c r="AX1009" s="224"/>
      <c r="BW1009" s="224"/>
      <c r="BX1009" s="224"/>
      <c r="BY1009" s="224"/>
      <c r="CF1009" s="224"/>
      <c r="CG1009" s="224"/>
      <c r="CH1009" s="6"/>
      <c r="DS1009" s="224"/>
      <c r="DT1009" s="224"/>
      <c r="DU1009" s="224"/>
    </row>
    <row r="1010" spans="4:125" s="66" customFormat="1" x14ac:dyDescent="0.2">
      <c r="D1010" s="90"/>
      <c r="X1010" s="338"/>
      <c r="AV1010" s="289"/>
      <c r="AW1010" s="289"/>
      <c r="AX1010" s="224"/>
      <c r="BW1010" s="224"/>
      <c r="BX1010" s="224"/>
      <c r="BY1010" s="224"/>
      <c r="CF1010" s="224"/>
      <c r="CG1010" s="224"/>
      <c r="CH1010" s="6"/>
      <c r="DS1010" s="224"/>
      <c r="DT1010" s="224"/>
      <c r="DU1010" s="224"/>
    </row>
    <row r="1011" spans="4:125" s="66" customFormat="1" x14ac:dyDescent="0.2">
      <c r="D1011" s="90"/>
      <c r="X1011" s="338"/>
      <c r="AV1011" s="289"/>
      <c r="AW1011" s="289"/>
      <c r="AX1011" s="224"/>
      <c r="BW1011" s="224"/>
      <c r="BX1011" s="224"/>
      <c r="BY1011" s="224"/>
      <c r="CF1011" s="224"/>
      <c r="CG1011" s="224"/>
      <c r="CH1011" s="6"/>
      <c r="DS1011" s="224"/>
      <c r="DT1011" s="224"/>
      <c r="DU1011" s="224"/>
    </row>
    <row r="1012" spans="4:125" s="66" customFormat="1" x14ac:dyDescent="0.2">
      <c r="D1012" s="90"/>
      <c r="X1012" s="338"/>
      <c r="AV1012" s="289"/>
      <c r="AW1012" s="289"/>
      <c r="AX1012" s="224"/>
      <c r="BW1012" s="224"/>
      <c r="BX1012" s="224"/>
      <c r="BY1012" s="224"/>
      <c r="CF1012" s="224"/>
      <c r="CG1012" s="224"/>
      <c r="CH1012" s="6"/>
      <c r="DS1012" s="224"/>
      <c r="DT1012" s="224"/>
      <c r="DU1012" s="224"/>
    </row>
    <row r="1013" spans="4:125" s="66" customFormat="1" x14ac:dyDescent="0.2">
      <c r="D1013" s="90"/>
      <c r="X1013" s="338"/>
      <c r="AV1013" s="289"/>
      <c r="AW1013" s="289"/>
      <c r="AX1013" s="224"/>
      <c r="BW1013" s="224"/>
      <c r="BX1013" s="224"/>
      <c r="BY1013" s="224"/>
      <c r="CF1013" s="224"/>
      <c r="CG1013" s="224"/>
      <c r="CH1013" s="6"/>
      <c r="DS1013" s="224"/>
      <c r="DT1013" s="224"/>
      <c r="DU1013" s="224"/>
    </row>
    <row r="1014" spans="4:125" s="66" customFormat="1" x14ac:dyDescent="0.2">
      <c r="D1014" s="90"/>
      <c r="X1014" s="338"/>
      <c r="AV1014" s="289"/>
      <c r="AW1014" s="289"/>
      <c r="AX1014" s="224"/>
      <c r="BW1014" s="224"/>
      <c r="BX1014" s="224"/>
      <c r="BY1014" s="224"/>
      <c r="CF1014" s="224"/>
      <c r="CG1014" s="224"/>
      <c r="CH1014" s="6"/>
      <c r="DS1014" s="224"/>
      <c r="DT1014" s="224"/>
      <c r="DU1014" s="224"/>
    </row>
    <row r="1015" spans="4:125" s="66" customFormat="1" x14ac:dyDescent="0.2">
      <c r="D1015" s="90"/>
      <c r="X1015" s="338"/>
      <c r="AV1015" s="289"/>
      <c r="AW1015" s="289"/>
      <c r="AX1015" s="224"/>
      <c r="BW1015" s="224"/>
      <c r="BX1015" s="224"/>
      <c r="BY1015" s="224"/>
      <c r="CF1015" s="224"/>
      <c r="CG1015" s="224"/>
      <c r="CH1015" s="6"/>
      <c r="DS1015" s="224"/>
      <c r="DT1015" s="224"/>
      <c r="DU1015" s="224"/>
    </row>
    <row r="1016" spans="4:125" s="66" customFormat="1" x14ac:dyDescent="0.2">
      <c r="D1016" s="90"/>
      <c r="X1016" s="338"/>
      <c r="AV1016" s="289"/>
      <c r="AW1016" s="289"/>
      <c r="AX1016" s="224"/>
      <c r="BW1016" s="224"/>
      <c r="BX1016" s="224"/>
      <c r="BY1016" s="224"/>
      <c r="CF1016" s="224"/>
      <c r="CG1016" s="224"/>
      <c r="CH1016" s="6"/>
      <c r="DS1016" s="224"/>
      <c r="DT1016" s="224"/>
      <c r="DU1016" s="224"/>
    </row>
    <row r="1017" spans="4:125" s="66" customFormat="1" x14ac:dyDescent="0.2">
      <c r="D1017" s="90"/>
      <c r="X1017" s="338"/>
      <c r="AV1017" s="289"/>
      <c r="AW1017" s="289"/>
      <c r="AX1017" s="224"/>
      <c r="BW1017" s="224"/>
      <c r="BX1017" s="224"/>
      <c r="BY1017" s="224"/>
      <c r="CF1017" s="224"/>
      <c r="CG1017" s="224"/>
      <c r="CH1017" s="6"/>
      <c r="DS1017" s="224"/>
      <c r="DT1017" s="224"/>
      <c r="DU1017" s="224"/>
    </row>
    <row r="1018" spans="4:125" s="66" customFormat="1" x14ac:dyDescent="0.2">
      <c r="D1018" s="90"/>
      <c r="X1018" s="338"/>
      <c r="AV1018" s="289"/>
      <c r="AW1018" s="289"/>
      <c r="AX1018" s="224"/>
      <c r="BW1018" s="224"/>
      <c r="BX1018" s="224"/>
      <c r="BY1018" s="224"/>
      <c r="CF1018" s="224"/>
      <c r="CG1018" s="224"/>
      <c r="CH1018" s="6"/>
      <c r="DS1018" s="224"/>
      <c r="DT1018" s="224"/>
      <c r="DU1018" s="224"/>
    </row>
    <row r="1019" spans="4:125" s="66" customFormat="1" x14ac:dyDescent="0.2">
      <c r="D1019" s="90"/>
      <c r="X1019" s="338"/>
      <c r="AV1019" s="289"/>
      <c r="AW1019" s="289"/>
      <c r="AX1019" s="224"/>
      <c r="BW1019" s="224"/>
      <c r="BX1019" s="224"/>
      <c r="BY1019" s="224"/>
      <c r="CF1019" s="224"/>
      <c r="CG1019" s="224"/>
      <c r="CH1019" s="6"/>
      <c r="DS1019" s="224"/>
      <c r="DT1019" s="224"/>
      <c r="DU1019" s="224"/>
    </row>
    <row r="1020" spans="4:125" s="66" customFormat="1" x14ac:dyDescent="0.2">
      <c r="D1020" s="90"/>
      <c r="X1020" s="338"/>
      <c r="AV1020" s="289"/>
      <c r="AW1020" s="289"/>
      <c r="AX1020" s="224"/>
      <c r="BW1020" s="224"/>
      <c r="BX1020" s="224"/>
      <c r="BY1020" s="224"/>
      <c r="CF1020" s="224"/>
      <c r="CG1020" s="224"/>
      <c r="CH1020" s="6"/>
      <c r="DS1020" s="224"/>
      <c r="DT1020" s="224"/>
      <c r="DU1020" s="224"/>
    </row>
    <row r="1021" spans="4:125" s="66" customFormat="1" x14ac:dyDescent="0.2">
      <c r="D1021" s="90"/>
      <c r="X1021" s="338"/>
      <c r="AV1021" s="289"/>
      <c r="AW1021" s="289"/>
      <c r="AX1021" s="224"/>
      <c r="BW1021" s="224"/>
      <c r="BX1021" s="224"/>
      <c r="BY1021" s="224"/>
      <c r="CF1021" s="224"/>
      <c r="CG1021" s="224"/>
      <c r="CH1021" s="6"/>
      <c r="DS1021" s="224"/>
      <c r="DT1021" s="224"/>
      <c r="DU1021" s="224"/>
    </row>
    <row r="1022" spans="4:125" s="66" customFormat="1" x14ac:dyDescent="0.2">
      <c r="D1022" s="90"/>
      <c r="X1022" s="338"/>
      <c r="AV1022" s="289"/>
      <c r="AW1022" s="289"/>
      <c r="AX1022" s="224"/>
      <c r="BW1022" s="224"/>
      <c r="BX1022" s="224"/>
      <c r="BY1022" s="224"/>
      <c r="CF1022" s="224"/>
      <c r="CG1022" s="224"/>
      <c r="CH1022" s="6"/>
      <c r="DS1022" s="224"/>
      <c r="DT1022" s="224"/>
      <c r="DU1022" s="224"/>
    </row>
    <row r="1023" spans="4:125" s="66" customFormat="1" x14ac:dyDescent="0.2">
      <c r="D1023" s="90"/>
      <c r="X1023" s="338"/>
      <c r="AV1023" s="289"/>
      <c r="AW1023" s="289"/>
      <c r="AX1023" s="224"/>
      <c r="BW1023" s="224"/>
      <c r="BX1023" s="224"/>
      <c r="BY1023" s="224"/>
      <c r="CF1023" s="224"/>
      <c r="CG1023" s="224"/>
      <c r="CH1023" s="6"/>
      <c r="DS1023" s="224"/>
      <c r="DT1023" s="224"/>
      <c r="DU1023" s="224"/>
    </row>
    <row r="1024" spans="4:125" s="66" customFormat="1" x14ac:dyDescent="0.2">
      <c r="D1024" s="90"/>
      <c r="X1024" s="338"/>
      <c r="AV1024" s="289"/>
      <c r="AW1024" s="289"/>
      <c r="AX1024" s="224"/>
      <c r="BW1024" s="224"/>
      <c r="BX1024" s="224"/>
      <c r="BY1024" s="224"/>
      <c r="CF1024" s="224"/>
      <c r="CG1024" s="224"/>
      <c r="CH1024" s="6"/>
      <c r="DS1024" s="224"/>
      <c r="DT1024" s="224"/>
      <c r="DU1024" s="224"/>
    </row>
    <row r="1025" spans="4:125" s="66" customFormat="1" x14ac:dyDescent="0.2">
      <c r="D1025" s="90"/>
      <c r="X1025" s="338"/>
      <c r="AV1025" s="289"/>
      <c r="AW1025" s="289"/>
      <c r="AX1025" s="224"/>
      <c r="BW1025" s="224"/>
      <c r="BX1025" s="224"/>
      <c r="BY1025" s="224"/>
      <c r="CF1025" s="224"/>
      <c r="CG1025" s="224"/>
      <c r="CH1025" s="6"/>
      <c r="DS1025" s="224"/>
      <c r="DT1025" s="224"/>
      <c r="DU1025" s="224"/>
    </row>
    <row r="1026" spans="4:125" s="66" customFormat="1" x14ac:dyDescent="0.2">
      <c r="D1026" s="90"/>
      <c r="X1026" s="338"/>
      <c r="AV1026" s="289"/>
      <c r="AW1026" s="289"/>
      <c r="AX1026" s="224"/>
      <c r="BW1026" s="224"/>
      <c r="BX1026" s="224"/>
      <c r="BY1026" s="224"/>
      <c r="CF1026" s="224"/>
      <c r="CG1026" s="224"/>
      <c r="CH1026" s="6"/>
      <c r="DS1026" s="224"/>
      <c r="DT1026" s="224"/>
      <c r="DU1026" s="224"/>
    </row>
    <row r="1027" spans="4:125" s="66" customFormat="1" x14ac:dyDescent="0.2">
      <c r="D1027" s="90"/>
      <c r="X1027" s="338"/>
      <c r="AV1027" s="289"/>
      <c r="AW1027" s="289"/>
      <c r="AX1027" s="224"/>
      <c r="BW1027" s="224"/>
      <c r="BX1027" s="224"/>
      <c r="BY1027" s="224"/>
      <c r="CF1027" s="224"/>
      <c r="CG1027" s="224"/>
      <c r="CH1027" s="6"/>
      <c r="DS1027" s="224"/>
      <c r="DT1027" s="224"/>
      <c r="DU1027" s="224"/>
    </row>
    <row r="1028" spans="4:125" s="66" customFormat="1" x14ac:dyDescent="0.2">
      <c r="D1028" s="90"/>
      <c r="X1028" s="338"/>
      <c r="AV1028" s="289"/>
      <c r="AW1028" s="289"/>
      <c r="AX1028" s="224"/>
      <c r="BW1028" s="224"/>
      <c r="BX1028" s="224"/>
      <c r="BY1028" s="224"/>
      <c r="CF1028" s="224"/>
      <c r="CG1028" s="224"/>
      <c r="CH1028" s="6"/>
      <c r="DS1028" s="224"/>
      <c r="DT1028" s="224"/>
      <c r="DU1028" s="224"/>
    </row>
    <row r="1029" spans="4:125" s="66" customFormat="1" x14ac:dyDescent="0.2">
      <c r="D1029" s="90"/>
      <c r="X1029" s="338"/>
      <c r="AV1029" s="289"/>
      <c r="AW1029" s="289"/>
      <c r="AX1029" s="224"/>
      <c r="BW1029" s="224"/>
      <c r="BX1029" s="224"/>
      <c r="BY1029" s="224"/>
      <c r="CF1029" s="224"/>
      <c r="CG1029" s="224"/>
      <c r="CH1029" s="6"/>
      <c r="DS1029" s="224"/>
      <c r="DT1029" s="224"/>
      <c r="DU1029" s="224"/>
    </row>
    <row r="1030" spans="4:125" s="66" customFormat="1" x14ac:dyDescent="0.2">
      <c r="D1030" s="90"/>
      <c r="X1030" s="338"/>
      <c r="AV1030" s="289"/>
      <c r="AW1030" s="289"/>
      <c r="AX1030" s="224"/>
      <c r="BW1030" s="224"/>
      <c r="BX1030" s="224"/>
      <c r="BY1030" s="224"/>
      <c r="CF1030" s="224"/>
      <c r="CG1030" s="224"/>
      <c r="CH1030" s="6"/>
      <c r="DS1030" s="224"/>
      <c r="DT1030" s="224"/>
      <c r="DU1030" s="224"/>
    </row>
    <row r="1031" spans="4:125" s="66" customFormat="1" x14ac:dyDescent="0.2">
      <c r="D1031" s="90"/>
      <c r="X1031" s="338"/>
      <c r="AV1031" s="289"/>
      <c r="AW1031" s="289"/>
      <c r="AX1031" s="224"/>
      <c r="BW1031" s="224"/>
      <c r="BX1031" s="224"/>
      <c r="BY1031" s="224"/>
      <c r="CF1031" s="224"/>
      <c r="CG1031" s="224"/>
      <c r="CH1031" s="6"/>
      <c r="DS1031" s="224"/>
      <c r="DT1031" s="224"/>
      <c r="DU1031" s="224"/>
    </row>
    <row r="1032" spans="4:125" s="66" customFormat="1" x14ac:dyDescent="0.2">
      <c r="D1032" s="90"/>
      <c r="X1032" s="338"/>
      <c r="AV1032" s="289"/>
      <c r="AW1032" s="289"/>
      <c r="AX1032" s="224"/>
      <c r="BW1032" s="224"/>
      <c r="BX1032" s="224"/>
      <c r="BY1032" s="224"/>
      <c r="CF1032" s="224"/>
      <c r="CG1032" s="224"/>
      <c r="CH1032" s="6"/>
      <c r="DS1032" s="224"/>
      <c r="DT1032" s="224"/>
      <c r="DU1032" s="224"/>
    </row>
    <row r="1033" spans="4:125" s="66" customFormat="1" x14ac:dyDescent="0.2">
      <c r="D1033" s="90"/>
      <c r="X1033" s="338"/>
      <c r="AV1033" s="289"/>
      <c r="AW1033" s="289"/>
      <c r="AX1033" s="224"/>
      <c r="BW1033" s="224"/>
      <c r="BX1033" s="224"/>
      <c r="BY1033" s="224"/>
      <c r="CF1033" s="224"/>
      <c r="CG1033" s="224"/>
      <c r="CH1033" s="6"/>
      <c r="DS1033" s="224"/>
      <c r="DT1033" s="224"/>
      <c r="DU1033" s="224"/>
    </row>
    <row r="1034" spans="4:125" s="66" customFormat="1" x14ac:dyDescent="0.2">
      <c r="D1034" s="90"/>
      <c r="X1034" s="338"/>
      <c r="AV1034" s="289"/>
      <c r="AW1034" s="289"/>
      <c r="AX1034" s="224"/>
      <c r="BW1034" s="224"/>
      <c r="BX1034" s="224"/>
      <c r="BY1034" s="224"/>
      <c r="CF1034" s="224"/>
      <c r="CG1034" s="224"/>
      <c r="CH1034" s="6"/>
      <c r="DS1034" s="224"/>
      <c r="DT1034" s="224"/>
      <c r="DU1034" s="224"/>
    </row>
    <row r="1035" spans="4:125" s="66" customFormat="1" x14ac:dyDescent="0.2">
      <c r="D1035" s="90"/>
      <c r="X1035" s="338"/>
      <c r="AV1035" s="289"/>
      <c r="AW1035" s="289"/>
      <c r="AX1035" s="224"/>
      <c r="BW1035" s="224"/>
      <c r="BX1035" s="224"/>
      <c r="BY1035" s="224"/>
      <c r="CF1035" s="224"/>
      <c r="CG1035" s="224"/>
      <c r="CH1035" s="6"/>
      <c r="DS1035" s="224"/>
      <c r="DT1035" s="224"/>
      <c r="DU1035" s="224"/>
    </row>
    <row r="1036" spans="4:125" s="66" customFormat="1" x14ac:dyDescent="0.2">
      <c r="D1036" s="90"/>
      <c r="X1036" s="338"/>
      <c r="AV1036" s="289"/>
      <c r="AW1036" s="289"/>
      <c r="AX1036" s="224"/>
      <c r="BW1036" s="224"/>
      <c r="BX1036" s="224"/>
      <c r="BY1036" s="224"/>
      <c r="CF1036" s="224"/>
      <c r="CG1036" s="224"/>
      <c r="CH1036" s="6"/>
      <c r="DS1036" s="224"/>
      <c r="DT1036" s="224"/>
      <c r="DU1036" s="224"/>
    </row>
    <row r="1037" spans="4:125" s="66" customFormat="1" x14ac:dyDescent="0.2">
      <c r="D1037" s="90"/>
      <c r="X1037" s="338"/>
      <c r="AV1037" s="289"/>
      <c r="AW1037" s="289"/>
      <c r="AX1037" s="224"/>
      <c r="BW1037" s="224"/>
      <c r="BX1037" s="224"/>
      <c r="BY1037" s="224"/>
      <c r="CF1037" s="224"/>
      <c r="CG1037" s="224"/>
      <c r="CH1037" s="6"/>
      <c r="DS1037" s="224"/>
      <c r="DT1037" s="224"/>
      <c r="DU1037" s="224"/>
    </row>
    <row r="1038" spans="4:125" s="66" customFormat="1" x14ac:dyDescent="0.2">
      <c r="D1038" s="90"/>
      <c r="X1038" s="338"/>
      <c r="AV1038" s="289"/>
      <c r="AW1038" s="289"/>
      <c r="AX1038" s="224"/>
      <c r="BW1038" s="224"/>
      <c r="BX1038" s="224"/>
      <c r="BY1038" s="224"/>
      <c r="CF1038" s="224"/>
      <c r="CG1038" s="224"/>
      <c r="CH1038" s="6"/>
      <c r="DS1038" s="224"/>
      <c r="DT1038" s="224"/>
      <c r="DU1038" s="224"/>
    </row>
    <row r="1039" spans="4:125" s="66" customFormat="1" x14ac:dyDescent="0.2">
      <c r="D1039" s="90"/>
      <c r="X1039" s="338"/>
      <c r="AV1039" s="289"/>
      <c r="AW1039" s="289"/>
      <c r="AX1039" s="224"/>
      <c r="BW1039" s="224"/>
      <c r="BX1039" s="224"/>
      <c r="BY1039" s="224"/>
      <c r="CF1039" s="224"/>
      <c r="CG1039" s="224"/>
      <c r="CH1039" s="6"/>
      <c r="DS1039" s="224"/>
      <c r="DT1039" s="224"/>
      <c r="DU1039" s="224"/>
    </row>
    <row r="1040" spans="4:125" s="66" customFormat="1" x14ac:dyDescent="0.2">
      <c r="D1040" s="90"/>
      <c r="X1040" s="338"/>
      <c r="AV1040" s="289"/>
      <c r="AW1040" s="289"/>
      <c r="AX1040" s="224"/>
      <c r="BW1040" s="224"/>
      <c r="BX1040" s="224"/>
      <c r="BY1040" s="224"/>
      <c r="CF1040" s="224"/>
      <c r="CG1040" s="224"/>
      <c r="CH1040" s="6"/>
      <c r="DS1040" s="224"/>
      <c r="DT1040" s="224"/>
      <c r="DU1040" s="224"/>
    </row>
    <row r="1041" spans="4:125" s="66" customFormat="1" x14ac:dyDescent="0.2">
      <c r="D1041" s="90"/>
      <c r="X1041" s="338"/>
      <c r="AV1041" s="289"/>
      <c r="AW1041" s="289"/>
      <c r="AX1041" s="224"/>
      <c r="BW1041" s="224"/>
      <c r="BX1041" s="224"/>
      <c r="BY1041" s="224"/>
      <c r="CF1041" s="224"/>
      <c r="CG1041" s="224"/>
      <c r="CH1041" s="6"/>
      <c r="DS1041" s="224"/>
      <c r="DT1041" s="224"/>
      <c r="DU1041" s="224"/>
    </row>
    <row r="1042" spans="4:125" s="66" customFormat="1" x14ac:dyDescent="0.2">
      <c r="D1042" s="90"/>
      <c r="X1042" s="338"/>
      <c r="AV1042" s="289"/>
      <c r="AW1042" s="289"/>
      <c r="AX1042" s="224"/>
      <c r="BW1042" s="224"/>
      <c r="BX1042" s="224"/>
      <c r="BY1042" s="224"/>
      <c r="CF1042" s="224"/>
      <c r="CG1042" s="224"/>
      <c r="CH1042" s="6"/>
      <c r="DS1042" s="224"/>
      <c r="DT1042" s="224"/>
      <c r="DU1042" s="224"/>
    </row>
    <row r="1043" spans="4:125" s="66" customFormat="1" x14ac:dyDescent="0.2">
      <c r="D1043" s="90"/>
      <c r="X1043" s="338"/>
      <c r="AV1043" s="289"/>
      <c r="AW1043" s="289"/>
      <c r="AX1043" s="224"/>
      <c r="BW1043" s="224"/>
      <c r="BX1043" s="224"/>
      <c r="BY1043" s="224"/>
      <c r="CF1043" s="224"/>
      <c r="CG1043" s="224"/>
      <c r="CH1043" s="6"/>
      <c r="DS1043" s="224"/>
      <c r="DT1043" s="224"/>
      <c r="DU1043" s="224"/>
    </row>
    <row r="1044" spans="4:125" s="66" customFormat="1" x14ac:dyDescent="0.2">
      <c r="D1044" s="90"/>
      <c r="X1044" s="338"/>
      <c r="AV1044" s="289"/>
      <c r="AW1044" s="289"/>
      <c r="AX1044" s="224"/>
      <c r="BW1044" s="224"/>
      <c r="BX1044" s="224"/>
      <c r="BY1044" s="224"/>
      <c r="CF1044" s="224"/>
      <c r="CG1044" s="224"/>
      <c r="CH1044" s="6"/>
      <c r="DS1044" s="224"/>
      <c r="DT1044" s="224"/>
      <c r="DU1044" s="224"/>
    </row>
    <row r="1045" spans="4:125" s="66" customFormat="1" x14ac:dyDescent="0.2">
      <c r="D1045" s="90"/>
      <c r="X1045" s="338"/>
      <c r="AV1045" s="289"/>
      <c r="AW1045" s="289"/>
      <c r="AX1045" s="224"/>
      <c r="BW1045" s="224"/>
      <c r="BX1045" s="224"/>
      <c r="BY1045" s="224"/>
      <c r="CF1045" s="224"/>
      <c r="CG1045" s="224"/>
      <c r="CH1045" s="6"/>
      <c r="DS1045" s="224"/>
      <c r="DT1045" s="224"/>
      <c r="DU1045" s="224"/>
    </row>
    <row r="1046" spans="4:125" s="66" customFormat="1" x14ac:dyDescent="0.2">
      <c r="D1046" s="90"/>
      <c r="X1046" s="338"/>
      <c r="AV1046" s="289"/>
      <c r="AW1046" s="289"/>
      <c r="AX1046" s="224"/>
      <c r="BW1046" s="224"/>
      <c r="BX1046" s="224"/>
      <c r="BY1046" s="224"/>
      <c r="CF1046" s="224"/>
      <c r="CG1046" s="224"/>
      <c r="CH1046" s="6"/>
      <c r="DS1046" s="224"/>
      <c r="DT1046" s="224"/>
      <c r="DU1046" s="224"/>
    </row>
    <row r="1047" spans="4:125" s="66" customFormat="1" x14ac:dyDescent="0.2">
      <c r="D1047" s="90"/>
      <c r="X1047" s="338"/>
      <c r="AV1047" s="289"/>
      <c r="AW1047" s="289"/>
      <c r="AX1047" s="224"/>
      <c r="BW1047" s="224"/>
      <c r="BX1047" s="224"/>
      <c r="BY1047" s="224"/>
      <c r="CF1047" s="224"/>
      <c r="CG1047" s="224"/>
      <c r="CH1047" s="6"/>
      <c r="DS1047" s="224"/>
      <c r="DT1047" s="224"/>
      <c r="DU1047" s="224"/>
    </row>
    <row r="1048" spans="4:125" s="66" customFormat="1" x14ac:dyDescent="0.2">
      <c r="D1048" s="90"/>
      <c r="X1048" s="338"/>
      <c r="AV1048" s="289"/>
      <c r="AW1048" s="289"/>
      <c r="AX1048" s="224"/>
      <c r="BW1048" s="224"/>
      <c r="BX1048" s="224"/>
      <c r="BY1048" s="224"/>
      <c r="CF1048" s="224"/>
      <c r="CG1048" s="224"/>
      <c r="CH1048" s="6"/>
      <c r="DS1048" s="224"/>
      <c r="DT1048" s="224"/>
      <c r="DU1048" s="224"/>
    </row>
    <row r="1049" spans="4:125" s="66" customFormat="1" x14ac:dyDescent="0.2">
      <c r="D1049" s="90"/>
      <c r="X1049" s="338"/>
      <c r="AV1049" s="289"/>
      <c r="AW1049" s="289"/>
      <c r="AX1049" s="224"/>
      <c r="BW1049" s="224"/>
      <c r="BX1049" s="224"/>
      <c r="BY1049" s="224"/>
      <c r="CF1049" s="224"/>
      <c r="CG1049" s="224"/>
      <c r="CH1049" s="6"/>
      <c r="DS1049" s="224"/>
      <c r="DT1049" s="224"/>
      <c r="DU1049" s="224"/>
    </row>
    <row r="1050" spans="4:125" s="66" customFormat="1" x14ac:dyDescent="0.2">
      <c r="D1050" s="90"/>
      <c r="X1050" s="338"/>
      <c r="AV1050" s="289"/>
      <c r="AW1050" s="289"/>
      <c r="AX1050" s="224"/>
      <c r="BW1050" s="224"/>
      <c r="BX1050" s="224"/>
      <c r="BY1050" s="224"/>
      <c r="CF1050" s="224"/>
      <c r="CG1050" s="224"/>
      <c r="CH1050" s="6"/>
      <c r="DS1050" s="224"/>
      <c r="DT1050" s="224"/>
      <c r="DU1050" s="224"/>
    </row>
    <row r="1051" spans="4:125" s="66" customFormat="1" x14ac:dyDescent="0.2">
      <c r="D1051" s="90"/>
      <c r="X1051" s="338"/>
      <c r="AV1051" s="289"/>
      <c r="AW1051" s="289"/>
      <c r="AX1051" s="224"/>
      <c r="BW1051" s="224"/>
      <c r="BX1051" s="224"/>
      <c r="BY1051" s="224"/>
      <c r="CF1051" s="224"/>
      <c r="CG1051" s="224"/>
      <c r="CH1051" s="6"/>
      <c r="DS1051" s="224"/>
      <c r="DT1051" s="224"/>
      <c r="DU1051" s="224"/>
    </row>
    <row r="1052" spans="4:125" s="66" customFormat="1" x14ac:dyDescent="0.2">
      <c r="D1052" s="90"/>
      <c r="X1052" s="338"/>
      <c r="AV1052" s="289"/>
      <c r="AW1052" s="289"/>
      <c r="AX1052" s="224"/>
      <c r="BW1052" s="224"/>
      <c r="BX1052" s="224"/>
      <c r="BY1052" s="224"/>
      <c r="CF1052" s="224"/>
      <c r="CG1052" s="224"/>
      <c r="CH1052" s="6"/>
      <c r="DS1052" s="224"/>
      <c r="DT1052" s="224"/>
      <c r="DU1052" s="224"/>
    </row>
    <row r="1053" spans="4:125" s="66" customFormat="1" x14ac:dyDescent="0.2">
      <c r="D1053" s="90"/>
      <c r="X1053" s="338"/>
      <c r="AV1053" s="289"/>
      <c r="AW1053" s="289"/>
      <c r="AX1053" s="224"/>
      <c r="BW1053" s="224"/>
      <c r="BX1053" s="224"/>
      <c r="BY1053" s="224"/>
      <c r="CF1053" s="224"/>
      <c r="CG1053" s="224"/>
      <c r="CH1053" s="6"/>
      <c r="DS1053" s="224"/>
      <c r="DT1053" s="224"/>
      <c r="DU1053" s="224"/>
    </row>
    <row r="1054" spans="4:125" s="66" customFormat="1" x14ac:dyDescent="0.2">
      <c r="D1054" s="90"/>
      <c r="X1054" s="338"/>
      <c r="AV1054" s="289"/>
      <c r="AW1054" s="289"/>
      <c r="AX1054" s="224"/>
      <c r="BW1054" s="224"/>
      <c r="BX1054" s="224"/>
      <c r="BY1054" s="224"/>
      <c r="CF1054" s="224"/>
      <c r="CG1054" s="224"/>
      <c r="CH1054" s="6"/>
      <c r="DS1054" s="224"/>
      <c r="DT1054" s="224"/>
      <c r="DU1054" s="224"/>
    </row>
    <row r="1055" spans="4:125" s="66" customFormat="1" x14ac:dyDescent="0.2">
      <c r="D1055" s="90"/>
      <c r="X1055" s="338"/>
      <c r="AV1055" s="289"/>
      <c r="AW1055" s="289"/>
      <c r="AX1055" s="224"/>
      <c r="BW1055" s="224"/>
      <c r="BX1055" s="224"/>
      <c r="BY1055" s="224"/>
      <c r="CF1055" s="224"/>
      <c r="CG1055" s="224"/>
      <c r="CH1055" s="6"/>
      <c r="DS1055" s="224"/>
      <c r="DT1055" s="224"/>
      <c r="DU1055" s="224"/>
    </row>
    <row r="1056" spans="4:125" s="66" customFormat="1" x14ac:dyDescent="0.2">
      <c r="D1056" s="90"/>
      <c r="X1056" s="338"/>
      <c r="AV1056" s="289"/>
      <c r="AW1056" s="289"/>
      <c r="AX1056" s="224"/>
      <c r="BW1056" s="224"/>
      <c r="BX1056" s="224"/>
      <c r="BY1056" s="224"/>
      <c r="CF1056" s="224"/>
      <c r="CG1056" s="224"/>
      <c r="CH1056" s="6"/>
      <c r="DS1056" s="224"/>
      <c r="DT1056" s="224"/>
      <c r="DU1056" s="224"/>
    </row>
    <row r="1057" spans="4:125" s="66" customFormat="1" x14ac:dyDescent="0.2">
      <c r="D1057" s="90"/>
      <c r="X1057" s="338"/>
      <c r="AV1057" s="289"/>
      <c r="AW1057" s="289"/>
      <c r="AX1057" s="224"/>
      <c r="BW1057" s="224"/>
      <c r="BX1057" s="224"/>
      <c r="BY1057" s="224"/>
      <c r="CF1057" s="224"/>
      <c r="CG1057" s="224"/>
      <c r="CH1057" s="6"/>
      <c r="DS1057" s="224"/>
      <c r="DT1057" s="224"/>
      <c r="DU1057" s="224"/>
    </row>
    <row r="1058" spans="4:125" s="66" customFormat="1" x14ac:dyDescent="0.2">
      <c r="D1058" s="90"/>
      <c r="X1058" s="338"/>
      <c r="AV1058" s="289"/>
      <c r="AW1058" s="289"/>
      <c r="AX1058" s="224"/>
      <c r="BW1058" s="224"/>
      <c r="BX1058" s="224"/>
      <c r="BY1058" s="224"/>
      <c r="CF1058" s="224"/>
      <c r="CG1058" s="224"/>
      <c r="CH1058" s="6"/>
      <c r="DS1058" s="224"/>
      <c r="DT1058" s="224"/>
      <c r="DU1058" s="224"/>
    </row>
    <row r="1059" spans="4:125" s="66" customFormat="1" x14ac:dyDescent="0.2">
      <c r="D1059" s="90"/>
      <c r="X1059" s="338"/>
      <c r="AV1059" s="289"/>
      <c r="AW1059" s="289"/>
      <c r="AX1059" s="224"/>
      <c r="BW1059" s="224"/>
      <c r="BX1059" s="224"/>
      <c r="BY1059" s="224"/>
      <c r="CF1059" s="224"/>
      <c r="CG1059" s="224"/>
      <c r="CH1059" s="6"/>
      <c r="DS1059" s="224"/>
      <c r="DT1059" s="224"/>
      <c r="DU1059" s="224"/>
    </row>
    <row r="1060" spans="4:125" s="66" customFormat="1" x14ac:dyDescent="0.2">
      <c r="D1060" s="90"/>
      <c r="X1060" s="338"/>
      <c r="AV1060" s="289"/>
      <c r="AW1060" s="289"/>
      <c r="AX1060" s="224"/>
      <c r="BW1060" s="224"/>
      <c r="BX1060" s="224"/>
      <c r="BY1060" s="224"/>
      <c r="CF1060" s="224"/>
      <c r="CG1060" s="224"/>
      <c r="CH1060" s="6"/>
      <c r="DS1060" s="224"/>
      <c r="DT1060" s="224"/>
      <c r="DU1060" s="224"/>
    </row>
    <row r="1061" spans="4:125" s="66" customFormat="1" x14ac:dyDescent="0.2">
      <c r="D1061" s="90"/>
      <c r="X1061" s="338"/>
      <c r="AV1061" s="289"/>
      <c r="AW1061" s="289"/>
      <c r="AX1061" s="224"/>
      <c r="BW1061" s="224"/>
      <c r="BX1061" s="224"/>
      <c r="BY1061" s="224"/>
      <c r="CF1061" s="224"/>
      <c r="CG1061" s="224"/>
      <c r="CH1061" s="6"/>
      <c r="DS1061" s="224"/>
      <c r="DT1061" s="224"/>
      <c r="DU1061" s="224"/>
    </row>
    <row r="1062" spans="4:125" s="66" customFormat="1" x14ac:dyDescent="0.2">
      <c r="D1062" s="90"/>
      <c r="X1062" s="338"/>
      <c r="AV1062" s="289"/>
      <c r="AW1062" s="289"/>
      <c r="AX1062" s="224"/>
      <c r="BW1062" s="224"/>
      <c r="BX1062" s="224"/>
      <c r="BY1062" s="224"/>
      <c r="CF1062" s="224"/>
      <c r="CG1062" s="224"/>
      <c r="CH1062" s="6"/>
      <c r="DS1062" s="224"/>
      <c r="DT1062" s="224"/>
      <c r="DU1062" s="224"/>
    </row>
    <row r="1063" spans="4:125" s="66" customFormat="1" x14ac:dyDescent="0.2">
      <c r="D1063" s="90"/>
      <c r="X1063" s="338"/>
      <c r="AV1063" s="289"/>
      <c r="AW1063" s="289"/>
      <c r="AX1063" s="224"/>
      <c r="BW1063" s="224"/>
      <c r="BX1063" s="224"/>
      <c r="BY1063" s="224"/>
      <c r="CF1063" s="224"/>
      <c r="CG1063" s="224"/>
      <c r="CH1063" s="6"/>
      <c r="DS1063" s="224"/>
      <c r="DT1063" s="224"/>
      <c r="DU1063" s="224"/>
    </row>
    <row r="1064" spans="4:125" s="66" customFormat="1" x14ac:dyDescent="0.2">
      <c r="D1064" s="90"/>
      <c r="X1064" s="338"/>
      <c r="AV1064" s="289"/>
      <c r="AW1064" s="289"/>
      <c r="AX1064" s="224"/>
      <c r="BW1064" s="224"/>
      <c r="BX1064" s="224"/>
      <c r="BY1064" s="224"/>
      <c r="CF1064" s="224"/>
      <c r="CG1064" s="224"/>
      <c r="CH1064" s="6"/>
      <c r="DS1064" s="224"/>
      <c r="DT1064" s="224"/>
      <c r="DU1064" s="224"/>
    </row>
    <row r="1065" spans="4:125" s="66" customFormat="1" x14ac:dyDescent="0.2">
      <c r="D1065" s="90"/>
      <c r="X1065" s="338"/>
      <c r="AV1065" s="289"/>
      <c r="AW1065" s="289"/>
      <c r="AX1065" s="224"/>
      <c r="BW1065" s="224"/>
      <c r="BX1065" s="224"/>
      <c r="BY1065" s="224"/>
      <c r="CF1065" s="224"/>
      <c r="CG1065" s="224"/>
      <c r="CH1065" s="6"/>
      <c r="DS1065" s="224"/>
      <c r="DT1065" s="224"/>
      <c r="DU1065" s="224"/>
    </row>
    <row r="1066" spans="4:125" s="66" customFormat="1" x14ac:dyDescent="0.2">
      <c r="D1066" s="90"/>
      <c r="X1066" s="338"/>
      <c r="AV1066" s="289"/>
      <c r="AW1066" s="289"/>
      <c r="AX1066" s="224"/>
      <c r="BW1066" s="224"/>
      <c r="BX1066" s="224"/>
      <c r="BY1066" s="224"/>
      <c r="CF1066" s="224"/>
      <c r="CG1066" s="224"/>
      <c r="CH1066" s="6"/>
      <c r="DS1066" s="224"/>
      <c r="DT1066" s="224"/>
      <c r="DU1066" s="224"/>
    </row>
    <row r="1067" spans="4:125" s="66" customFormat="1" x14ac:dyDescent="0.2">
      <c r="D1067" s="90"/>
      <c r="X1067" s="338"/>
      <c r="AV1067" s="289"/>
      <c r="AW1067" s="289"/>
      <c r="AX1067" s="224"/>
      <c r="BW1067" s="224"/>
      <c r="BX1067" s="224"/>
      <c r="BY1067" s="224"/>
      <c r="CF1067" s="224"/>
      <c r="CG1067" s="224"/>
      <c r="CH1067" s="6"/>
      <c r="DS1067" s="224"/>
      <c r="DT1067" s="224"/>
      <c r="DU1067" s="224"/>
    </row>
    <row r="1068" spans="4:125" s="66" customFormat="1" x14ac:dyDescent="0.2">
      <c r="D1068" s="90"/>
      <c r="X1068" s="338"/>
      <c r="AV1068" s="289"/>
      <c r="AW1068" s="289"/>
      <c r="AX1068" s="224"/>
      <c r="BW1068" s="224"/>
      <c r="BX1068" s="224"/>
      <c r="BY1068" s="224"/>
      <c r="CF1068" s="224"/>
      <c r="CG1068" s="224"/>
      <c r="CH1068" s="6"/>
      <c r="DS1068" s="224"/>
      <c r="DT1068" s="224"/>
      <c r="DU1068" s="224"/>
    </row>
    <row r="1069" spans="4:125" s="66" customFormat="1" x14ac:dyDescent="0.2">
      <c r="D1069" s="90"/>
      <c r="X1069" s="338"/>
      <c r="AV1069" s="289"/>
      <c r="AW1069" s="289"/>
      <c r="AX1069" s="224"/>
      <c r="BW1069" s="224"/>
      <c r="BX1069" s="224"/>
      <c r="BY1069" s="224"/>
      <c r="CF1069" s="224"/>
      <c r="CG1069" s="224"/>
      <c r="CH1069" s="6"/>
      <c r="DS1069" s="224"/>
      <c r="DT1069" s="224"/>
      <c r="DU1069" s="224"/>
    </row>
    <row r="1070" spans="4:125" s="66" customFormat="1" x14ac:dyDescent="0.2">
      <c r="D1070" s="90"/>
      <c r="X1070" s="338"/>
      <c r="AV1070" s="289"/>
      <c r="AW1070" s="289"/>
      <c r="AX1070" s="224"/>
      <c r="BW1070" s="224"/>
      <c r="BX1070" s="224"/>
      <c r="BY1070" s="224"/>
      <c r="CF1070" s="224"/>
      <c r="CG1070" s="224"/>
      <c r="CH1070" s="6"/>
      <c r="DS1070" s="224"/>
      <c r="DT1070" s="224"/>
      <c r="DU1070" s="224"/>
    </row>
    <row r="1071" spans="4:125" s="66" customFormat="1" x14ac:dyDescent="0.2">
      <c r="D1071" s="90"/>
      <c r="X1071" s="338"/>
      <c r="AV1071" s="289"/>
      <c r="AW1071" s="289"/>
      <c r="AX1071" s="224"/>
      <c r="BW1071" s="224"/>
      <c r="BX1071" s="224"/>
      <c r="BY1071" s="224"/>
      <c r="CF1071" s="224"/>
      <c r="CG1071" s="224"/>
      <c r="CH1071" s="6"/>
      <c r="DS1071" s="224"/>
      <c r="DT1071" s="224"/>
      <c r="DU1071" s="224"/>
    </row>
    <row r="1072" spans="4:125" s="66" customFormat="1" x14ac:dyDescent="0.2">
      <c r="D1072" s="90"/>
      <c r="X1072" s="338"/>
      <c r="AV1072" s="289"/>
      <c r="AW1072" s="289"/>
      <c r="AX1072" s="224"/>
      <c r="BW1072" s="224"/>
      <c r="BX1072" s="224"/>
      <c r="BY1072" s="224"/>
      <c r="CF1072" s="224"/>
      <c r="CG1072" s="224"/>
      <c r="CH1072" s="6"/>
      <c r="DS1072" s="224"/>
      <c r="DT1072" s="224"/>
      <c r="DU1072" s="224"/>
    </row>
    <row r="1073" spans="4:125" s="66" customFormat="1" x14ac:dyDescent="0.2">
      <c r="D1073" s="90"/>
      <c r="X1073" s="338"/>
      <c r="AV1073" s="289"/>
      <c r="AW1073" s="289"/>
      <c r="AX1073" s="224"/>
      <c r="BW1073" s="224"/>
      <c r="BX1073" s="224"/>
      <c r="BY1073" s="224"/>
      <c r="CF1073" s="224"/>
      <c r="CG1073" s="224"/>
      <c r="CH1073" s="6"/>
      <c r="DS1073" s="224"/>
      <c r="DT1073" s="224"/>
      <c r="DU1073" s="224"/>
    </row>
    <row r="1074" spans="4:125" s="66" customFormat="1" x14ac:dyDescent="0.2">
      <c r="D1074" s="90"/>
      <c r="X1074" s="338"/>
      <c r="AV1074" s="289"/>
      <c r="AW1074" s="289"/>
      <c r="AX1074" s="224"/>
      <c r="BW1074" s="224"/>
      <c r="BX1074" s="224"/>
      <c r="BY1074" s="224"/>
      <c r="CF1074" s="224"/>
      <c r="CG1074" s="224"/>
      <c r="CH1074" s="6"/>
      <c r="DS1074" s="224"/>
      <c r="DT1074" s="224"/>
      <c r="DU1074" s="224"/>
    </row>
    <row r="1075" spans="4:125" s="66" customFormat="1" x14ac:dyDescent="0.2">
      <c r="D1075" s="90"/>
      <c r="X1075" s="338"/>
      <c r="AV1075" s="289"/>
      <c r="AW1075" s="289"/>
      <c r="AX1075" s="224"/>
      <c r="BW1075" s="224"/>
      <c r="BX1075" s="224"/>
      <c r="BY1075" s="224"/>
      <c r="CF1075" s="224"/>
      <c r="CG1075" s="224"/>
      <c r="CH1075" s="6"/>
      <c r="DS1075" s="224"/>
      <c r="DT1075" s="224"/>
      <c r="DU1075" s="224"/>
    </row>
    <row r="1076" spans="4:125" s="66" customFormat="1" x14ac:dyDescent="0.2">
      <c r="D1076" s="90"/>
      <c r="X1076" s="338"/>
      <c r="AV1076" s="289"/>
      <c r="AW1076" s="289"/>
      <c r="AX1076" s="224"/>
      <c r="BW1076" s="224"/>
      <c r="BX1076" s="224"/>
      <c r="BY1076" s="224"/>
      <c r="CF1076" s="224"/>
      <c r="CG1076" s="224"/>
      <c r="CH1076" s="6"/>
      <c r="DS1076" s="224"/>
      <c r="DT1076" s="224"/>
      <c r="DU1076" s="224"/>
    </row>
    <row r="1077" spans="4:125" s="66" customFormat="1" x14ac:dyDescent="0.2">
      <c r="D1077" s="90"/>
      <c r="X1077" s="338"/>
      <c r="AV1077" s="289"/>
      <c r="AW1077" s="289"/>
      <c r="AX1077" s="224"/>
      <c r="BW1077" s="224"/>
      <c r="BX1077" s="224"/>
      <c r="BY1077" s="224"/>
      <c r="CF1077" s="224"/>
      <c r="CG1077" s="224"/>
      <c r="CH1077" s="6"/>
      <c r="DS1077" s="224"/>
      <c r="DT1077" s="224"/>
      <c r="DU1077" s="224"/>
    </row>
    <row r="1078" spans="4:125" s="66" customFormat="1" x14ac:dyDescent="0.2">
      <c r="D1078" s="90"/>
      <c r="X1078" s="338"/>
      <c r="AV1078" s="289"/>
      <c r="AW1078" s="289"/>
      <c r="AX1078" s="224"/>
      <c r="BW1078" s="224"/>
      <c r="BX1078" s="224"/>
      <c r="BY1078" s="224"/>
      <c r="CF1078" s="224"/>
      <c r="CG1078" s="224"/>
      <c r="CH1078" s="6"/>
      <c r="DS1078" s="224"/>
      <c r="DT1078" s="224"/>
      <c r="DU1078" s="224"/>
    </row>
    <row r="1079" spans="4:125" s="66" customFormat="1" x14ac:dyDescent="0.2">
      <c r="D1079" s="90"/>
      <c r="X1079" s="338"/>
      <c r="AV1079" s="289"/>
      <c r="AW1079" s="289"/>
      <c r="AX1079" s="224"/>
      <c r="BW1079" s="224"/>
      <c r="BX1079" s="224"/>
      <c r="BY1079" s="224"/>
      <c r="CF1079" s="224"/>
      <c r="CG1079" s="224"/>
      <c r="CH1079" s="6"/>
      <c r="DS1079" s="224"/>
      <c r="DT1079" s="224"/>
      <c r="DU1079" s="224"/>
    </row>
    <row r="1080" spans="4:125" s="66" customFormat="1" x14ac:dyDescent="0.2">
      <c r="D1080" s="90"/>
      <c r="X1080" s="338"/>
      <c r="AV1080" s="289"/>
      <c r="AW1080" s="289"/>
      <c r="AX1080" s="224"/>
      <c r="BW1080" s="224"/>
      <c r="BX1080" s="224"/>
      <c r="BY1080" s="224"/>
      <c r="CF1080" s="224"/>
      <c r="CG1080" s="224"/>
      <c r="CH1080" s="6"/>
      <c r="DS1080" s="224"/>
      <c r="DT1080" s="224"/>
      <c r="DU1080" s="224"/>
    </row>
    <row r="1081" spans="4:125" s="66" customFormat="1" x14ac:dyDescent="0.2">
      <c r="D1081" s="90"/>
      <c r="X1081" s="338"/>
      <c r="AV1081" s="289"/>
      <c r="AW1081" s="289"/>
      <c r="AX1081" s="224"/>
      <c r="BW1081" s="224"/>
      <c r="BX1081" s="224"/>
      <c r="BY1081" s="224"/>
      <c r="CF1081" s="224"/>
      <c r="CG1081" s="224"/>
      <c r="CH1081" s="6"/>
      <c r="DS1081" s="224"/>
      <c r="DT1081" s="224"/>
      <c r="DU1081" s="224"/>
    </row>
    <row r="1082" spans="4:125" s="66" customFormat="1" x14ac:dyDescent="0.2">
      <c r="D1082" s="90"/>
      <c r="X1082" s="338"/>
      <c r="AV1082" s="289"/>
      <c r="AW1082" s="289"/>
      <c r="AX1082" s="224"/>
      <c r="BW1082" s="224"/>
      <c r="BX1082" s="224"/>
      <c r="BY1082" s="224"/>
      <c r="CF1082" s="224"/>
      <c r="CG1082" s="224"/>
      <c r="CH1082" s="6"/>
      <c r="DS1082" s="224"/>
      <c r="DT1082" s="224"/>
      <c r="DU1082" s="224"/>
    </row>
    <row r="1083" spans="4:125" s="66" customFormat="1" x14ac:dyDescent="0.2">
      <c r="D1083" s="90"/>
      <c r="X1083" s="338"/>
      <c r="AV1083" s="289"/>
      <c r="AW1083" s="289"/>
      <c r="AX1083" s="224"/>
      <c r="BW1083" s="224"/>
      <c r="BX1083" s="224"/>
      <c r="BY1083" s="224"/>
      <c r="CF1083" s="224"/>
      <c r="CG1083" s="224"/>
      <c r="CH1083" s="6"/>
      <c r="DS1083" s="224"/>
      <c r="DT1083" s="224"/>
      <c r="DU1083" s="224"/>
    </row>
    <row r="1084" spans="4:125" s="66" customFormat="1" x14ac:dyDescent="0.2">
      <c r="D1084" s="90"/>
      <c r="X1084" s="338"/>
      <c r="AV1084" s="289"/>
      <c r="AW1084" s="289"/>
      <c r="AX1084" s="224"/>
      <c r="BW1084" s="224"/>
      <c r="BX1084" s="224"/>
      <c r="BY1084" s="224"/>
      <c r="CF1084" s="224"/>
      <c r="CG1084" s="224"/>
      <c r="CH1084" s="6"/>
      <c r="DS1084" s="224"/>
      <c r="DT1084" s="224"/>
      <c r="DU1084" s="224"/>
    </row>
    <row r="1085" spans="4:125" s="66" customFormat="1" x14ac:dyDescent="0.2">
      <c r="D1085" s="90"/>
      <c r="X1085" s="338"/>
      <c r="AV1085" s="289"/>
      <c r="AW1085" s="289"/>
      <c r="AX1085" s="224"/>
      <c r="BW1085" s="224"/>
      <c r="BX1085" s="224"/>
      <c r="BY1085" s="224"/>
      <c r="CF1085" s="224"/>
      <c r="CG1085" s="224"/>
      <c r="CH1085" s="6"/>
      <c r="DS1085" s="224"/>
      <c r="DT1085" s="224"/>
      <c r="DU1085" s="224"/>
    </row>
    <row r="1086" spans="4:125" s="66" customFormat="1" x14ac:dyDescent="0.2">
      <c r="D1086" s="90"/>
      <c r="X1086" s="338"/>
      <c r="AV1086" s="289"/>
      <c r="AW1086" s="289"/>
      <c r="AX1086" s="224"/>
      <c r="BW1086" s="224"/>
      <c r="BX1086" s="224"/>
      <c r="BY1086" s="224"/>
      <c r="CF1086" s="224"/>
      <c r="CG1086" s="224"/>
      <c r="CH1086" s="6"/>
      <c r="DS1086" s="224"/>
      <c r="DT1086" s="224"/>
      <c r="DU1086" s="224"/>
    </row>
    <row r="1087" spans="4:125" s="66" customFormat="1" x14ac:dyDescent="0.2">
      <c r="D1087" s="90"/>
      <c r="X1087" s="338"/>
      <c r="AV1087" s="289"/>
      <c r="AW1087" s="289"/>
      <c r="AX1087" s="224"/>
      <c r="BW1087" s="224"/>
      <c r="BX1087" s="224"/>
      <c r="BY1087" s="224"/>
      <c r="CF1087" s="224"/>
      <c r="CG1087" s="224"/>
      <c r="CH1087" s="6"/>
      <c r="DS1087" s="224"/>
      <c r="DT1087" s="224"/>
      <c r="DU1087" s="224"/>
    </row>
    <row r="1088" spans="4:125" s="66" customFormat="1" x14ac:dyDescent="0.2">
      <c r="D1088" s="90"/>
      <c r="X1088" s="338"/>
      <c r="AV1088" s="289"/>
      <c r="AW1088" s="289"/>
      <c r="AX1088" s="224"/>
      <c r="BW1088" s="224"/>
      <c r="BX1088" s="224"/>
      <c r="BY1088" s="224"/>
      <c r="CF1088" s="224"/>
      <c r="CG1088" s="224"/>
      <c r="CH1088" s="6"/>
      <c r="DS1088" s="224"/>
      <c r="DT1088" s="224"/>
      <c r="DU1088" s="224"/>
    </row>
    <row r="1089" spans="4:125" s="66" customFormat="1" x14ac:dyDescent="0.2">
      <c r="D1089" s="90"/>
      <c r="X1089" s="338"/>
      <c r="AV1089" s="289"/>
      <c r="AW1089" s="289"/>
      <c r="AX1089" s="224"/>
      <c r="BW1089" s="224"/>
      <c r="BX1089" s="224"/>
      <c r="BY1089" s="224"/>
      <c r="CF1089" s="224"/>
      <c r="CG1089" s="224"/>
      <c r="CH1089" s="6"/>
      <c r="DS1089" s="224"/>
      <c r="DT1089" s="224"/>
      <c r="DU1089" s="224"/>
    </row>
    <row r="1090" spans="4:125" s="66" customFormat="1" x14ac:dyDescent="0.2">
      <c r="D1090" s="90"/>
      <c r="X1090" s="338"/>
      <c r="AV1090" s="289"/>
      <c r="AW1090" s="289"/>
      <c r="AX1090" s="224"/>
      <c r="BW1090" s="224"/>
      <c r="BX1090" s="224"/>
      <c r="BY1090" s="224"/>
      <c r="CF1090" s="224"/>
      <c r="CG1090" s="224"/>
      <c r="CH1090" s="6"/>
      <c r="DS1090" s="224"/>
      <c r="DT1090" s="224"/>
      <c r="DU1090" s="224"/>
    </row>
    <row r="1091" spans="4:125" s="66" customFormat="1" x14ac:dyDescent="0.2">
      <c r="D1091" s="90"/>
      <c r="X1091" s="338"/>
      <c r="AV1091" s="289"/>
      <c r="AW1091" s="289"/>
      <c r="AX1091" s="224"/>
      <c r="BW1091" s="224"/>
      <c r="BX1091" s="224"/>
      <c r="BY1091" s="224"/>
      <c r="CF1091" s="224"/>
      <c r="CG1091" s="224"/>
      <c r="CH1091" s="6"/>
      <c r="DS1091" s="224"/>
      <c r="DT1091" s="224"/>
      <c r="DU1091" s="224"/>
    </row>
    <row r="1092" spans="4:125" s="66" customFormat="1" x14ac:dyDescent="0.2">
      <c r="D1092" s="90"/>
      <c r="X1092" s="338"/>
      <c r="AV1092" s="289"/>
      <c r="AW1092" s="289"/>
      <c r="AX1092" s="224"/>
      <c r="BW1092" s="224"/>
      <c r="BX1092" s="224"/>
      <c r="BY1092" s="224"/>
      <c r="CF1092" s="224"/>
      <c r="CG1092" s="224"/>
      <c r="CH1092" s="6"/>
      <c r="DS1092" s="224"/>
      <c r="DT1092" s="224"/>
      <c r="DU1092" s="224"/>
    </row>
    <row r="1093" spans="4:125" s="66" customFormat="1" x14ac:dyDescent="0.2">
      <c r="D1093" s="90"/>
      <c r="X1093" s="338"/>
      <c r="AV1093" s="289"/>
      <c r="AW1093" s="289"/>
      <c r="AX1093" s="224"/>
      <c r="BW1093" s="224"/>
      <c r="BX1093" s="224"/>
      <c r="BY1093" s="224"/>
      <c r="CF1093" s="224"/>
      <c r="CG1093" s="224"/>
      <c r="CH1093" s="6"/>
      <c r="DS1093" s="224"/>
      <c r="DT1093" s="224"/>
      <c r="DU1093" s="224"/>
    </row>
    <row r="1094" spans="4:125" s="66" customFormat="1" x14ac:dyDescent="0.2">
      <c r="D1094" s="90"/>
      <c r="X1094" s="338"/>
      <c r="AV1094" s="289"/>
      <c r="AW1094" s="289"/>
      <c r="AX1094" s="224"/>
      <c r="BW1094" s="224"/>
      <c r="BX1094" s="224"/>
      <c r="BY1094" s="224"/>
      <c r="CF1094" s="224"/>
      <c r="CG1094" s="224"/>
      <c r="CH1094" s="6"/>
      <c r="DS1094" s="224"/>
      <c r="DT1094" s="224"/>
      <c r="DU1094" s="224"/>
    </row>
    <row r="1095" spans="4:125" s="66" customFormat="1" x14ac:dyDescent="0.2">
      <c r="D1095" s="90"/>
      <c r="X1095" s="338"/>
      <c r="AV1095" s="289"/>
      <c r="AW1095" s="289"/>
      <c r="AX1095" s="224"/>
      <c r="BW1095" s="224"/>
      <c r="BX1095" s="224"/>
      <c r="BY1095" s="224"/>
      <c r="CF1095" s="224"/>
      <c r="CG1095" s="224"/>
      <c r="CH1095" s="6"/>
      <c r="DS1095" s="224"/>
      <c r="DT1095" s="224"/>
      <c r="DU1095" s="224"/>
    </row>
    <row r="1096" spans="4:125" s="66" customFormat="1" x14ac:dyDescent="0.2">
      <c r="D1096" s="90"/>
      <c r="X1096" s="338"/>
      <c r="AV1096" s="289"/>
      <c r="AW1096" s="289"/>
      <c r="AX1096" s="224"/>
      <c r="BW1096" s="224"/>
      <c r="BX1096" s="224"/>
      <c r="BY1096" s="224"/>
      <c r="CF1096" s="224"/>
      <c r="CG1096" s="224"/>
      <c r="CH1096" s="6"/>
      <c r="DS1096" s="224"/>
      <c r="DT1096" s="224"/>
      <c r="DU1096" s="224"/>
    </row>
    <row r="1097" spans="4:125" s="66" customFormat="1" x14ac:dyDescent="0.2">
      <c r="D1097" s="90"/>
      <c r="X1097" s="338"/>
      <c r="AV1097" s="289"/>
      <c r="AW1097" s="289"/>
      <c r="AX1097" s="224"/>
      <c r="BW1097" s="224"/>
      <c r="BX1097" s="224"/>
      <c r="BY1097" s="224"/>
      <c r="CF1097" s="224"/>
      <c r="CG1097" s="224"/>
      <c r="CH1097" s="6"/>
      <c r="DS1097" s="224"/>
      <c r="DT1097" s="224"/>
      <c r="DU1097" s="224"/>
    </row>
    <row r="1098" spans="4:125" s="66" customFormat="1" x14ac:dyDescent="0.2">
      <c r="D1098" s="90"/>
      <c r="X1098" s="338"/>
      <c r="AV1098" s="289"/>
      <c r="AW1098" s="289"/>
      <c r="AX1098" s="224"/>
      <c r="BW1098" s="224"/>
      <c r="BX1098" s="224"/>
      <c r="BY1098" s="224"/>
      <c r="CF1098" s="224"/>
      <c r="CG1098" s="224"/>
      <c r="CH1098" s="6"/>
      <c r="DS1098" s="224"/>
      <c r="DT1098" s="224"/>
      <c r="DU1098" s="224"/>
    </row>
    <row r="1099" spans="4:125" s="66" customFormat="1" x14ac:dyDescent="0.2">
      <c r="D1099" s="90"/>
      <c r="X1099" s="338"/>
      <c r="AV1099" s="289"/>
      <c r="AW1099" s="289"/>
      <c r="AX1099" s="224"/>
      <c r="BW1099" s="224"/>
      <c r="BX1099" s="224"/>
      <c r="BY1099" s="224"/>
      <c r="CF1099" s="224"/>
      <c r="CG1099" s="224"/>
      <c r="CH1099" s="6"/>
      <c r="DS1099" s="224"/>
      <c r="DT1099" s="224"/>
      <c r="DU1099" s="224"/>
    </row>
    <row r="1100" spans="4:125" s="66" customFormat="1" x14ac:dyDescent="0.2">
      <c r="D1100" s="90"/>
      <c r="X1100" s="338"/>
      <c r="AV1100" s="289"/>
      <c r="AW1100" s="289"/>
      <c r="AX1100" s="224"/>
      <c r="BW1100" s="224"/>
      <c r="BX1100" s="224"/>
      <c r="BY1100" s="224"/>
      <c r="CF1100" s="224"/>
      <c r="CG1100" s="224"/>
      <c r="CH1100" s="6"/>
      <c r="DS1100" s="224"/>
      <c r="DT1100" s="224"/>
      <c r="DU1100" s="224"/>
    </row>
    <row r="1101" spans="4:125" s="66" customFormat="1" x14ac:dyDescent="0.2">
      <c r="D1101" s="90"/>
      <c r="X1101" s="338"/>
      <c r="AV1101" s="289"/>
      <c r="AW1101" s="289"/>
      <c r="AX1101" s="224"/>
      <c r="BW1101" s="224"/>
      <c r="BX1101" s="224"/>
      <c r="BY1101" s="224"/>
      <c r="CF1101" s="224"/>
      <c r="CG1101" s="224"/>
      <c r="CH1101" s="6"/>
      <c r="DS1101" s="224"/>
      <c r="DT1101" s="224"/>
      <c r="DU1101" s="224"/>
    </row>
    <row r="1102" spans="4:125" s="66" customFormat="1" x14ac:dyDescent="0.2">
      <c r="D1102" s="90"/>
      <c r="X1102" s="338"/>
      <c r="AV1102" s="289"/>
      <c r="AW1102" s="289"/>
      <c r="AX1102" s="224"/>
      <c r="BW1102" s="224"/>
      <c r="BX1102" s="224"/>
      <c r="BY1102" s="224"/>
      <c r="CF1102" s="224"/>
      <c r="CG1102" s="224"/>
      <c r="CH1102" s="6"/>
      <c r="DS1102" s="224"/>
      <c r="DT1102" s="224"/>
      <c r="DU1102" s="224"/>
    </row>
    <row r="1103" spans="4:125" s="66" customFormat="1" x14ac:dyDescent="0.2">
      <c r="D1103" s="90"/>
      <c r="X1103" s="338"/>
      <c r="AV1103" s="289"/>
      <c r="AW1103" s="289"/>
      <c r="AX1103" s="224"/>
      <c r="BW1103" s="224"/>
      <c r="BX1103" s="224"/>
      <c r="BY1103" s="224"/>
      <c r="CF1103" s="224"/>
      <c r="CG1103" s="224"/>
      <c r="CH1103" s="6"/>
      <c r="DS1103" s="224"/>
      <c r="DT1103" s="224"/>
      <c r="DU1103" s="224"/>
    </row>
    <row r="1104" spans="4:125" s="66" customFormat="1" x14ac:dyDescent="0.2">
      <c r="D1104" s="90"/>
      <c r="X1104" s="338"/>
      <c r="AV1104" s="289"/>
      <c r="AW1104" s="289"/>
      <c r="AX1104" s="224"/>
      <c r="BW1104" s="224"/>
      <c r="BX1104" s="224"/>
      <c r="BY1104" s="224"/>
      <c r="CF1104" s="224"/>
      <c r="CG1104" s="224"/>
      <c r="CH1104" s="6"/>
      <c r="DS1104" s="224"/>
      <c r="DT1104" s="224"/>
      <c r="DU1104" s="224"/>
    </row>
    <row r="1105" spans="4:125" s="66" customFormat="1" x14ac:dyDescent="0.2">
      <c r="D1105" s="90"/>
      <c r="X1105" s="338"/>
      <c r="AV1105" s="289"/>
      <c r="AW1105" s="289"/>
      <c r="AX1105" s="224"/>
      <c r="BW1105" s="224"/>
      <c r="BX1105" s="224"/>
      <c r="BY1105" s="224"/>
      <c r="CF1105" s="224"/>
      <c r="CG1105" s="224"/>
      <c r="CH1105" s="6"/>
      <c r="DS1105" s="224"/>
      <c r="DT1105" s="224"/>
      <c r="DU1105" s="224"/>
    </row>
    <row r="1106" spans="4:125" s="66" customFormat="1" x14ac:dyDescent="0.2">
      <c r="D1106" s="90"/>
      <c r="X1106" s="338"/>
      <c r="AV1106" s="289"/>
      <c r="AW1106" s="289"/>
      <c r="AX1106" s="224"/>
      <c r="BW1106" s="224"/>
      <c r="BX1106" s="224"/>
      <c r="BY1106" s="224"/>
      <c r="CF1106" s="224"/>
      <c r="CG1106" s="224"/>
      <c r="CH1106" s="6"/>
      <c r="DS1106" s="224"/>
      <c r="DT1106" s="224"/>
      <c r="DU1106" s="224"/>
    </row>
    <row r="1107" spans="4:125" s="66" customFormat="1" x14ac:dyDescent="0.2">
      <c r="D1107" s="90"/>
      <c r="X1107" s="338"/>
      <c r="AV1107" s="289"/>
      <c r="AW1107" s="289"/>
      <c r="AX1107" s="224"/>
      <c r="BW1107" s="224"/>
      <c r="BX1107" s="224"/>
      <c r="BY1107" s="224"/>
      <c r="CF1107" s="224"/>
      <c r="CG1107" s="224"/>
      <c r="CH1107" s="6"/>
      <c r="DS1107" s="224"/>
      <c r="DT1107" s="224"/>
      <c r="DU1107" s="224"/>
    </row>
    <row r="1108" spans="4:125" s="66" customFormat="1" x14ac:dyDescent="0.2">
      <c r="D1108" s="90"/>
      <c r="X1108" s="338"/>
      <c r="AV1108" s="289"/>
      <c r="AW1108" s="289"/>
      <c r="AX1108" s="224"/>
      <c r="BW1108" s="224"/>
      <c r="BX1108" s="224"/>
      <c r="BY1108" s="224"/>
      <c r="CF1108" s="224"/>
      <c r="CG1108" s="224"/>
      <c r="CH1108" s="6"/>
      <c r="DS1108" s="224"/>
      <c r="DT1108" s="224"/>
      <c r="DU1108" s="224"/>
    </row>
    <row r="1109" spans="4:125" s="66" customFormat="1" x14ac:dyDescent="0.2">
      <c r="D1109" s="90"/>
      <c r="X1109" s="338"/>
      <c r="AV1109" s="289"/>
      <c r="AW1109" s="289"/>
      <c r="AX1109" s="224"/>
      <c r="BW1109" s="224"/>
      <c r="BX1109" s="224"/>
      <c r="BY1109" s="224"/>
      <c r="CF1109" s="224"/>
      <c r="CG1109" s="224"/>
      <c r="CH1109" s="6"/>
      <c r="DS1109" s="224"/>
      <c r="DT1109" s="224"/>
      <c r="DU1109" s="224"/>
    </row>
    <row r="1110" spans="4:125" s="66" customFormat="1" x14ac:dyDescent="0.2">
      <c r="D1110" s="90"/>
      <c r="X1110" s="338"/>
      <c r="AV1110" s="289"/>
      <c r="AW1110" s="289"/>
      <c r="AX1110" s="224"/>
      <c r="BW1110" s="224"/>
      <c r="BX1110" s="224"/>
      <c r="BY1110" s="224"/>
      <c r="CF1110" s="224"/>
      <c r="CG1110" s="224"/>
      <c r="CH1110" s="6"/>
      <c r="DS1110" s="224"/>
      <c r="DT1110" s="224"/>
      <c r="DU1110" s="224"/>
    </row>
    <row r="1111" spans="4:125" s="66" customFormat="1" x14ac:dyDescent="0.2">
      <c r="D1111" s="90"/>
      <c r="X1111" s="338"/>
      <c r="AV1111" s="289"/>
      <c r="AW1111" s="289"/>
      <c r="AX1111" s="224"/>
      <c r="BW1111" s="224"/>
      <c r="BX1111" s="224"/>
      <c r="BY1111" s="224"/>
      <c r="CF1111" s="224"/>
      <c r="CG1111" s="224"/>
      <c r="CH1111" s="6"/>
      <c r="DS1111" s="224"/>
      <c r="DT1111" s="224"/>
      <c r="DU1111" s="224"/>
    </row>
    <row r="1112" spans="4:125" s="66" customFormat="1" x14ac:dyDescent="0.2">
      <c r="D1112" s="90"/>
      <c r="X1112" s="338"/>
      <c r="AV1112" s="289"/>
      <c r="AW1112" s="289"/>
      <c r="AX1112" s="224"/>
      <c r="BW1112" s="224"/>
      <c r="BX1112" s="224"/>
      <c r="BY1112" s="224"/>
      <c r="CF1112" s="224"/>
      <c r="CG1112" s="224"/>
      <c r="CH1112" s="6"/>
      <c r="DS1112" s="224"/>
      <c r="DT1112" s="224"/>
      <c r="DU1112" s="224"/>
    </row>
    <row r="1113" spans="4:125" s="66" customFormat="1" x14ac:dyDescent="0.2">
      <c r="D1113" s="90"/>
      <c r="X1113" s="338"/>
      <c r="AV1113" s="289"/>
      <c r="AW1113" s="289"/>
      <c r="AX1113" s="224"/>
      <c r="BW1113" s="224"/>
      <c r="BX1113" s="224"/>
      <c r="BY1113" s="224"/>
      <c r="CF1113" s="224"/>
      <c r="CG1113" s="224"/>
      <c r="CH1113" s="6"/>
      <c r="DS1113" s="224"/>
      <c r="DT1113" s="224"/>
      <c r="DU1113" s="224"/>
    </row>
    <row r="1114" spans="4:125" s="66" customFormat="1" x14ac:dyDescent="0.2">
      <c r="D1114" s="90"/>
      <c r="X1114" s="338"/>
      <c r="AV1114" s="289"/>
      <c r="AW1114" s="289"/>
      <c r="AX1114" s="224"/>
      <c r="BW1114" s="224"/>
      <c r="BX1114" s="224"/>
      <c r="BY1114" s="224"/>
      <c r="CF1114" s="224"/>
      <c r="CG1114" s="224"/>
      <c r="CH1114" s="6"/>
      <c r="DS1114" s="224"/>
      <c r="DT1114" s="224"/>
      <c r="DU1114" s="224"/>
    </row>
    <row r="1115" spans="4:125" s="66" customFormat="1" x14ac:dyDescent="0.2">
      <c r="D1115" s="90"/>
      <c r="X1115" s="338"/>
      <c r="AV1115" s="289"/>
      <c r="AW1115" s="289"/>
      <c r="AX1115" s="224"/>
      <c r="BW1115" s="224"/>
      <c r="BX1115" s="224"/>
      <c r="BY1115" s="224"/>
      <c r="CF1115" s="224"/>
      <c r="CG1115" s="224"/>
      <c r="CH1115" s="6"/>
      <c r="DS1115" s="224"/>
      <c r="DT1115" s="224"/>
      <c r="DU1115" s="224"/>
    </row>
    <row r="1116" spans="4:125" s="66" customFormat="1" x14ac:dyDescent="0.2">
      <c r="D1116" s="90"/>
      <c r="X1116" s="338"/>
      <c r="AV1116" s="289"/>
      <c r="AW1116" s="289"/>
      <c r="AX1116" s="224"/>
      <c r="BW1116" s="224"/>
      <c r="BX1116" s="224"/>
      <c r="BY1116" s="224"/>
      <c r="CF1116" s="224"/>
      <c r="CG1116" s="224"/>
      <c r="CH1116" s="6"/>
      <c r="DS1116" s="224"/>
      <c r="DT1116" s="224"/>
      <c r="DU1116" s="224"/>
    </row>
    <row r="1117" spans="4:125" s="66" customFormat="1" x14ac:dyDescent="0.2">
      <c r="D1117" s="90"/>
      <c r="X1117" s="338"/>
      <c r="AV1117" s="289"/>
      <c r="AW1117" s="289"/>
      <c r="AX1117" s="224"/>
      <c r="BW1117" s="224"/>
      <c r="BX1117" s="224"/>
      <c r="BY1117" s="224"/>
      <c r="CF1117" s="224"/>
      <c r="CG1117" s="224"/>
      <c r="CH1117" s="6"/>
      <c r="DS1117" s="224"/>
      <c r="DT1117" s="224"/>
      <c r="DU1117" s="224"/>
    </row>
    <row r="1118" spans="4:125" s="66" customFormat="1" x14ac:dyDescent="0.2">
      <c r="D1118" s="90"/>
      <c r="X1118" s="338"/>
      <c r="AV1118" s="289"/>
      <c r="AW1118" s="289"/>
      <c r="AX1118" s="224"/>
      <c r="BW1118" s="224"/>
      <c r="BX1118" s="224"/>
      <c r="BY1118" s="224"/>
      <c r="CF1118" s="224"/>
      <c r="CG1118" s="224"/>
      <c r="CH1118" s="6"/>
      <c r="DS1118" s="224"/>
      <c r="DT1118" s="224"/>
      <c r="DU1118" s="224"/>
    </row>
    <row r="1119" spans="4:125" s="66" customFormat="1" x14ac:dyDescent="0.2">
      <c r="D1119" s="90"/>
      <c r="X1119" s="338"/>
      <c r="AV1119" s="289"/>
      <c r="AW1119" s="289"/>
      <c r="AX1119" s="224"/>
      <c r="BW1119" s="224"/>
      <c r="BX1119" s="224"/>
      <c r="BY1119" s="224"/>
      <c r="CF1119" s="224"/>
      <c r="CG1119" s="224"/>
      <c r="CH1119" s="6"/>
      <c r="DS1119" s="224"/>
      <c r="DT1119" s="224"/>
      <c r="DU1119" s="224"/>
    </row>
    <row r="1120" spans="4:125" s="66" customFormat="1" x14ac:dyDescent="0.2">
      <c r="D1120" s="90"/>
      <c r="X1120" s="338"/>
      <c r="AV1120" s="289"/>
      <c r="AW1120" s="289"/>
      <c r="AX1120" s="224"/>
      <c r="BW1120" s="224"/>
      <c r="BX1120" s="224"/>
      <c r="BY1120" s="224"/>
      <c r="CF1120" s="224"/>
      <c r="CG1120" s="224"/>
      <c r="CH1120" s="6"/>
      <c r="DS1120" s="224"/>
      <c r="DT1120" s="224"/>
      <c r="DU1120" s="224"/>
    </row>
    <row r="1121" spans="4:125" s="66" customFormat="1" x14ac:dyDescent="0.2">
      <c r="D1121" s="90"/>
      <c r="X1121" s="338"/>
      <c r="AV1121" s="289"/>
      <c r="AW1121" s="289"/>
      <c r="AX1121" s="224"/>
      <c r="BW1121" s="224"/>
      <c r="BX1121" s="224"/>
      <c r="BY1121" s="224"/>
      <c r="CF1121" s="224"/>
      <c r="CG1121" s="224"/>
      <c r="CH1121" s="6"/>
      <c r="DS1121" s="224"/>
      <c r="DT1121" s="224"/>
      <c r="DU1121" s="224"/>
    </row>
    <row r="1122" spans="4:125" s="66" customFormat="1" x14ac:dyDescent="0.2">
      <c r="D1122" s="90"/>
      <c r="X1122" s="338"/>
      <c r="AV1122" s="289"/>
      <c r="AW1122" s="289"/>
      <c r="AX1122" s="224"/>
      <c r="BW1122" s="224"/>
      <c r="BX1122" s="224"/>
      <c r="BY1122" s="224"/>
      <c r="CF1122" s="224"/>
      <c r="CG1122" s="224"/>
      <c r="CH1122" s="6"/>
      <c r="DS1122" s="224"/>
      <c r="DT1122" s="224"/>
      <c r="DU1122" s="224"/>
    </row>
    <row r="1123" spans="4:125" s="66" customFormat="1" x14ac:dyDescent="0.2">
      <c r="D1123" s="90"/>
      <c r="X1123" s="338"/>
      <c r="AV1123" s="289"/>
      <c r="AW1123" s="289"/>
      <c r="AX1123" s="224"/>
      <c r="BW1123" s="224"/>
      <c r="BX1123" s="224"/>
      <c r="BY1123" s="224"/>
      <c r="CF1123" s="224"/>
      <c r="CG1123" s="224"/>
      <c r="CH1123" s="6"/>
      <c r="DS1123" s="224"/>
      <c r="DT1123" s="224"/>
      <c r="DU1123" s="224"/>
    </row>
    <row r="1124" spans="4:125" s="66" customFormat="1" x14ac:dyDescent="0.2">
      <c r="D1124" s="90"/>
      <c r="X1124" s="338"/>
      <c r="AV1124" s="289"/>
      <c r="AW1124" s="289"/>
      <c r="AX1124" s="224"/>
      <c r="BW1124" s="224"/>
      <c r="BX1124" s="224"/>
      <c r="BY1124" s="224"/>
      <c r="CF1124" s="224"/>
      <c r="CG1124" s="224"/>
      <c r="CH1124" s="6"/>
      <c r="DS1124" s="224"/>
      <c r="DT1124" s="224"/>
      <c r="DU1124" s="224"/>
    </row>
    <row r="1125" spans="4:125" s="66" customFormat="1" x14ac:dyDescent="0.2">
      <c r="D1125" s="90"/>
      <c r="X1125" s="338"/>
      <c r="AV1125" s="289"/>
      <c r="AW1125" s="289"/>
      <c r="AX1125" s="224"/>
      <c r="BW1125" s="224"/>
      <c r="BX1125" s="224"/>
      <c r="BY1125" s="224"/>
      <c r="CF1125" s="224"/>
      <c r="CG1125" s="224"/>
      <c r="CH1125" s="6"/>
      <c r="DS1125" s="224"/>
      <c r="DT1125" s="224"/>
      <c r="DU1125" s="224"/>
    </row>
    <row r="1126" spans="4:125" s="66" customFormat="1" x14ac:dyDescent="0.2">
      <c r="D1126" s="90"/>
      <c r="X1126" s="338"/>
      <c r="AV1126" s="289"/>
      <c r="AW1126" s="289"/>
      <c r="AX1126" s="224"/>
      <c r="BW1126" s="224"/>
      <c r="BX1126" s="224"/>
      <c r="BY1126" s="224"/>
      <c r="CF1126" s="224"/>
      <c r="CG1126" s="224"/>
      <c r="CH1126" s="6"/>
      <c r="DS1126" s="224"/>
      <c r="DT1126" s="224"/>
      <c r="DU1126" s="224"/>
    </row>
    <row r="1127" spans="4:125" s="66" customFormat="1" x14ac:dyDescent="0.2">
      <c r="D1127" s="90"/>
      <c r="X1127" s="338"/>
      <c r="AV1127" s="289"/>
      <c r="AW1127" s="289"/>
      <c r="AX1127" s="224"/>
      <c r="BW1127" s="224"/>
      <c r="BX1127" s="224"/>
      <c r="BY1127" s="224"/>
      <c r="CF1127" s="224"/>
      <c r="CG1127" s="224"/>
      <c r="CH1127" s="6"/>
      <c r="DS1127" s="224"/>
      <c r="DT1127" s="224"/>
      <c r="DU1127" s="224"/>
    </row>
    <row r="1128" spans="4:125" s="66" customFormat="1" x14ac:dyDescent="0.2">
      <c r="D1128" s="90"/>
      <c r="X1128" s="338"/>
      <c r="AV1128" s="289"/>
      <c r="AW1128" s="289"/>
      <c r="AX1128" s="224"/>
      <c r="BW1128" s="224"/>
      <c r="BX1128" s="224"/>
      <c r="BY1128" s="224"/>
      <c r="CF1128" s="224"/>
      <c r="CG1128" s="224"/>
      <c r="CH1128" s="6"/>
      <c r="DS1128" s="224"/>
      <c r="DT1128" s="224"/>
      <c r="DU1128" s="224"/>
    </row>
    <row r="1129" spans="4:125" s="66" customFormat="1" x14ac:dyDescent="0.2">
      <c r="D1129" s="90"/>
      <c r="X1129" s="338"/>
      <c r="AV1129" s="289"/>
      <c r="AW1129" s="289"/>
      <c r="AX1129" s="224"/>
      <c r="BW1129" s="224"/>
      <c r="BX1129" s="224"/>
      <c r="BY1129" s="224"/>
      <c r="CF1129" s="224"/>
      <c r="CG1129" s="224"/>
      <c r="CH1129" s="6"/>
      <c r="DS1129" s="224"/>
      <c r="DT1129" s="224"/>
      <c r="DU1129" s="224"/>
    </row>
    <row r="1130" spans="4:125" s="66" customFormat="1" x14ac:dyDescent="0.2">
      <c r="D1130" s="90"/>
      <c r="X1130" s="338"/>
      <c r="AV1130" s="289"/>
      <c r="AW1130" s="289"/>
      <c r="AX1130" s="224"/>
      <c r="BW1130" s="224"/>
      <c r="BX1130" s="224"/>
      <c r="BY1130" s="224"/>
      <c r="CF1130" s="224"/>
      <c r="CG1130" s="224"/>
      <c r="CH1130" s="6"/>
      <c r="DS1130" s="224"/>
      <c r="DT1130" s="224"/>
      <c r="DU1130" s="224"/>
    </row>
    <row r="1131" spans="4:125" s="66" customFormat="1" x14ac:dyDescent="0.2">
      <c r="D1131" s="90"/>
      <c r="X1131" s="338"/>
      <c r="AV1131" s="289"/>
      <c r="AW1131" s="289"/>
      <c r="AX1131" s="224"/>
      <c r="BW1131" s="224"/>
      <c r="BX1131" s="224"/>
      <c r="BY1131" s="224"/>
      <c r="CF1131" s="224"/>
      <c r="CG1131" s="224"/>
      <c r="CH1131" s="6"/>
      <c r="DS1131" s="224"/>
      <c r="DT1131" s="224"/>
      <c r="DU1131" s="224"/>
    </row>
    <row r="1132" spans="4:125" s="66" customFormat="1" x14ac:dyDescent="0.2">
      <c r="D1132" s="90"/>
      <c r="X1132" s="338"/>
      <c r="AV1132" s="289"/>
      <c r="AW1132" s="289"/>
      <c r="AX1132" s="224"/>
      <c r="BW1132" s="224"/>
      <c r="BX1132" s="224"/>
      <c r="BY1132" s="224"/>
      <c r="CF1132" s="224"/>
      <c r="CG1132" s="224"/>
      <c r="CH1132" s="6"/>
      <c r="DS1132" s="224"/>
      <c r="DT1132" s="224"/>
      <c r="DU1132" s="224"/>
    </row>
    <row r="1133" spans="4:125" s="66" customFormat="1" x14ac:dyDescent="0.2">
      <c r="D1133" s="90"/>
      <c r="X1133" s="338"/>
      <c r="AV1133" s="289"/>
      <c r="AW1133" s="289"/>
      <c r="AX1133" s="224"/>
      <c r="BW1133" s="224"/>
      <c r="BX1133" s="224"/>
      <c r="BY1133" s="224"/>
      <c r="CF1133" s="224"/>
      <c r="CG1133" s="224"/>
      <c r="CH1133" s="6"/>
      <c r="DS1133" s="224"/>
      <c r="DT1133" s="224"/>
      <c r="DU1133" s="224"/>
    </row>
    <row r="1134" spans="4:125" s="66" customFormat="1" x14ac:dyDescent="0.2">
      <c r="D1134" s="90"/>
      <c r="X1134" s="338"/>
      <c r="AV1134" s="289"/>
      <c r="AW1134" s="289"/>
      <c r="AX1134" s="224"/>
      <c r="BW1134" s="224"/>
      <c r="BX1134" s="224"/>
      <c r="BY1134" s="224"/>
      <c r="CF1134" s="224"/>
      <c r="CG1134" s="224"/>
      <c r="CH1134" s="6"/>
      <c r="DS1134" s="224"/>
      <c r="DT1134" s="224"/>
      <c r="DU1134" s="224"/>
    </row>
    <row r="1135" spans="4:125" s="66" customFormat="1" x14ac:dyDescent="0.2">
      <c r="D1135" s="90"/>
      <c r="X1135" s="338"/>
      <c r="AV1135" s="289"/>
      <c r="AW1135" s="289"/>
      <c r="AX1135" s="224"/>
      <c r="BW1135" s="224"/>
      <c r="BX1135" s="224"/>
      <c r="BY1135" s="224"/>
      <c r="CF1135" s="224"/>
      <c r="CG1135" s="224"/>
      <c r="CH1135" s="6"/>
      <c r="DS1135" s="224"/>
      <c r="DT1135" s="224"/>
      <c r="DU1135" s="224"/>
    </row>
    <row r="1136" spans="4:125" s="66" customFormat="1" x14ac:dyDescent="0.2">
      <c r="D1136" s="90"/>
      <c r="X1136" s="338"/>
      <c r="AV1136" s="289"/>
      <c r="AW1136" s="289"/>
      <c r="AX1136" s="224"/>
      <c r="BW1136" s="224"/>
      <c r="BX1136" s="224"/>
      <c r="BY1136" s="224"/>
      <c r="CF1136" s="224"/>
      <c r="CG1136" s="224"/>
      <c r="CH1136" s="6"/>
      <c r="DS1136" s="224"/>
      <c r="DT1136" s="224"/>
      <c r="DU1136" s="224"/>
    </row>
    <row r="1137" spans="4:125" s="66" customFormat="1" x14ac:dyDescent="0.2">
      <c r="D1137" s="90"/>
      <c r="X1137" s="338"/>
      <c r="AV1137" s="289"/>
      <c r="AW1137" s="289"/>
      <c r="AX1137" s="224"/>
      <c r="BW1137" s="224"/>
      <c r="BX1137" s="224"/>
      <c r="BY1137" s="224"/>
      <c r="CF1137" s="224"/>
      <c r="CG1137" s="224"/>
      <c r="CH1137" s="6"/>
      <c r="DS1137" s="224"/>
      <c r="DT1137" s="224"/>
      <c r="DU1137" s="224"/>
    </row>
    <row r="1138" spans="4:125" s="66" customFormat="1" x14ac:dyDescent="0.2">
      <c r="D1138" s="90"/>
      <c r="X1138" s="338"/>
      <c r="AV1138" s="289"/>
      <c r="AW1138" s="289"/>
      <c r="AX1138" s="224"/>
      <c r="BW1138" s="224"/>
      <c r="BX1138" s="224"/>
      <c r="BY1138" s="224"/>
      <c r="CF1138" s="224"/>
      <c r="CG1138" s="224"/>
      <c r="CH1138" s="6"/>
      <c r="DS1138" s="224"/>
      <c r="DT1138" s="224"/>
      <c r="DU1138" s="224"/>
    </row>
    <row r="1139" spans="4:125" s="66" customFormat="1" x14ac:dyDescent="0.2">
      <c r="D1139" s="90"/>
      <c r="X1139" s="338"/>
      <c r="AV1139" s="289"/>
      <c r="AW1139" s="289"/>
      <c r="AX1139" s="224"/>
      <c r="BW1139" s="224"/>
      <c r="BX1139" s="224"/>
      <c r="BY1139" s="224"/>
      <c r="CF1139" s="224"/>
      <c r="CG1139" s="224"/>
      <c r="CH1139" s="6"/>
      <c r="DS1139" s="224"/>
      <c r="DT1139" s="224"/>
      <c r="DU1139" s="224"/>
    </row>
    <row r="1140" spans="4:125" s="66" customFormat="1" x14ac:dyDescent="0.2">
      <c r="D1140" s="90"/>
      <c r="X1140" s="338"/>
      <c r="AV1140" s="289"/>
      <c r="AW1140" s="289"/>
      <c r="AX1140" s="224"/>
      <c r="BW1140" s="224"/>
      <c r="BX1140" s="224"/>
      <c r="BY1140" s="224"/>
      <c r="CF1140" s="224"/>
      <c r="CG1140" s="224"/>
      <c r="CH1140" s="6"/>
      <c r="DS1140" s="224"/>
      <c r="DT1140" s="224"/>
      <c r="DU1140" s="224"/>
    </row>
    <row r="1141" spans="4:125" s="66" customFormat="1" x14ac:dyDescent="0.2">
      <c r="D1141" s="90"/>
      <c r="X1141" s="338"/>
      <c r="AV1141" s="289"/>
      <c r="AW1141" s="289"/>
      <c r="AX1141" s="224"/>
      <c r="BW1141" s="224"/>
      <c r="BX1141" s="224"/>
      <c r="BY1141" s="224"/>
      <c r="CF1141" s="224"/>
      <c r="CG1141" s="224"/>
      <c r="CH1141" s="6"/>
      <c r="DS1141" s="224"/>
      <c r="DT1141" s="224"/>
      <c r="DU1141" s="224"/>
    </row>
    <row r="1142" spans="4:125" s="66" customFormat="1" x14ac:dyDescent="0.2">
      <c r="D1142" s="90"/>
      <c r="X1142" s="338"/>
      <c r="AV1142" s="289"/>
      <c r="AW1142" s="289"/>
      <c r="AX1142" s="224"/>
      <c r="BW1142" s="224"/>
      <c r="BX1142" s="224"/>
      <c r="BY1142" s="224"/>
      <c r="CF1142" s="224"/>
      <c r="CG1142" s="224"/>
      <c r="CH1142" s="6"/>
      <c r="DS1142" s="224"/>
      <c r="DT1142" s="224"/>
      <c r="DU1142" s="224"/>
    </row>
    <row r="1143" spans="4:125" s="66" customFormat="1" x14ac:dyDescent="0.2">
      <c r="D1143" s="90"/>
      <c r="X1143" s="338"/>
      <c r="AV1143" s="289"/>
      <c r="AW1143" s="289"/>
      <c r="AX1143" s="224"/>
      <c r="BW1143" s="224"/>
      <c r="BX1143" s="224"/>
      <c r="BY1143" s="224"/>
      <c r="CF1143" s="224"/>
      <c r="CG1143" s="224"/>
      <c r="CH1143" s="6"/>
      <c r="DS1143" s="224"/>
      <c r="DT1143" s="224"/>
      <c r="DU1143" s="224"/>
    </row>
    <row r="1144" spans="4:125" s="66" customFormat="1" x14ac:dyDescent="0.2">
      <c r="D1144" s="90"/>
      <c r="X1144" s="338"/>
      <c r="AV1144" s="289"/>
      <c r="AW1144" s="289"/>
      <c r="AX1144" s="224"/>
      <c r="BW1144" s="224"/>
      <c r="BX1144" s="224"/>
      <c r="BY1144" s="224"/>
      <c r="CF1144" s="224"/>
      <c r="CG1144" s="224"/>
      <c r="CH1144" s="6"/>
      <c r="DS1144" s="224"/>
      <c r="DT1144" s="224"/>
      <c r="DU1144" s="224"/>
    </row>
    <row r="1145" spans="4:125" s="66" customFormat="1" x14ac:dyDescent="0.2">
      <c r="D1145" s="90"/>
      <c r="X1145" s="338"/>
      <c r="AV1145" s="289"/>
      <c r="AW1145" s="289"/>
      <c r="AX1145" s="224"/>
      <c r="BW1145" s="224"/>
      <c r="BX1145" s="224"/>
      <c r="BY1145" s="224"/>
      <c r="CF1145" s="224"/>
      <c r="CG1145" s="224"/>
      <c r="CH1145" s="6"/>
      <c r="DS1145" s="224"/>
      <c r="DT1145" s="224"/>
      <c r="DU1145" s="224"/>
    </row>
    <row r="1146" spans="4:125" s="66" customFormat="1" x14ac:dyDescent="0.2">
      <c r="D1146" s="90"/>
      <c r="X1146" s="338"/>
      <c r="AV1146" s="289"/>
      <c r="AW1146" s="289"/>
      <c r="AX1146" s="224"/>
      <c r="BW1146" s="224"/>
      <c r="BX1146" s="224"/>
      <c r="BY1146" s="224"/>
      <c r="CF1146" s="224"/>
      <c r="CG1146" s="224"/>
      <c r="CH1146" s="6"/>
      <c r="DS1146" s="224"/>
      <c r="DT1146" s="224"/>
      <c r="DU1146" s="224"/>
    </row>
    <row r="1147" spans="4:125" s="66" customFormat="1" x14ac:dyDescent="0.2">
      <c r="D1147" s="90"/>
      <c r="X1147" s="338"/>
      <c r="AV1147" s="289"/>
      <c r="AW1147" s="289"/>
      <c r="AX1147" s="224"/>
      <c r="BW1147" s="224"/>
      <c r="BX1147" s="224"/>
      <c r="BY1147" s="224"/>
      <c r="CF1147" s="224"/>
      <c r="CG1147" s="224"/>
      <c r="CH1147" s="6"/>
      <c r="DS1147" s="224"/>
      <c r="DT1147" s="224"/>
      <c r="DU1147" s="224"/>
    </row>
    <row r="1148" spans="4:125" s="66" customFormat="1" x14ac:dyDescent="0.2">
      <c r="D1148" s="90"/>
      <c r="X1148" s="338"/>
      <c r="AV1148" s="289"/>
      <c r="AW1148" s="289"/>
      <c r="AX1148" s="224"/>
      <c r="BW1148" s="224"/>
      <c r="BX1148" s="224"/>
      <c r="BY1148" s="224"/>
      <c r="CF1148" s="224"/>
      <c r="CG1148" s="224"/>
      <c r="CH1148" s="6"/>
      <c r="DS1148" s="224"/>
      <c r="DT1148" s="224"/>
      <c r="DU1148" s="224"/>
    </row>
    <row r="1149" spans="4:125" s="66" customFormat="1" x14ac:dyDescent="0.2">
      <c r="D1149" s="90"/>
      <c r="X1149" s="338"/>
      <c r="AV1149" s="289"/>
      <c r="AW1149" s="289"/>
      <c r="AX1149" s="224"/>
      <c r="BW1149" s="224"/>
      <c r="BX1149" s="224"/>
      <c r="BY1149" s="224"/>
      <c r="CF1149" s="224"/>
      <c r="CG1149" s="224"/>
      <c r="CH1149" s="6"/>
      <c r="DS1149" s="224"/>
      <c r="DT1149" s="224"/>
      <c r="DU1149" s="224"/>
    </row>
    <row r="1150" spans="4:125" s="66" customFormat="1" x14ac:dyDescent="0.2">
      <c r="D1150" s="90"/>
      <c r="X1150" s="338"/>
      <c r="AV1150" s="289"/>
      <c r="AW1150" s="289"/>
      <c r="AX1150" s="224"/>
      <c r="BW1150" s="224"/>
      <c r="BX1150" s="224"/>
      <c r="BY1150" s="224"/>
      <c r="CF1150" s="224"/>
      <c r="CG1150" s="224"/>
      <c r="CH1150" s="6"/>
      <c r="DS1150" s="224"/>
      <c r="DT1150" s="224"/>
      <c r="DU1150" s="224"/>
    </row>
    <row r="1151" spans="4:125" s="66" customFormat="1" x14ac:dyDescent="0.2">
      <c r="D1151" s="90"/>
      <c r="X1151" s="338"/>
      <c r="AV1151" s="289"/>
      <c r="AW1151" s="289"/>
      <c r="AX1151" s="224"/>
      <c r="BW1151" s="224"/>
      <c r="BX1151" s="224"/>
      <c r="BY1151" s="224"/>
      <c r="CF1151" s="224"/>
      <c r="CG1151" s="224"/>
      <c r="CH1151" s="6"/>
      <c r="DS1151" s="224"/>
      <c r="DT1151" s="224"/>
      <c r="DU1151" s="224"/>
    </row>
    <row r="1152" spans="4:125" s="66" customFormat="1" x14ac:dyDescent="0.2">
      <c r="D1152" s="90"/>
      <c r="X1152" s="338"/>
      <c r="AV1152" s="289"/>
      <c r="AW1152" s="289"/>
      <c r="AX1152" s="224"/>
      <c r="BW1152" s="224"/>
      <c r="BX1152" s="224"/>
      <c r="BY1152" s="224"/>
      <c r="CF1152" s="224"/>
      <c r="CG1152" s="224"/>
      <c r="CH1152" s="6"/>
      <c r="DS1152" s="224"/>
      <c r="DT1152" s="224"/>
      <c r="DU1152" s="224"/>
    </row>
    <row r="1153" spans="4:125" s="66" customFormat="1" x14ac:dyDescent="0.2">
      <c r="D1153" s="90"/>
      <c r="X1153" s="338"/>
      <c r="AV1153" s="289"/>
      <c r="AW1153" s="289"/>
      <c r="AX1153" s="224"/>
      <c r="BW1153" s="224"/>
      <c r="BX1153" s="224"/>
      <c r="BY1153" s="224"/>
      <c r="CF1153" s="224"/>
      <c r="CG1153" s="224"/>
      <c r="CH1153" s="6"/>
      <c r="DS1153" s="224"/>
      <c r="DT1153" s="224"/>
      <c r="DU1153" s="224"/>
    </row>
    <row r="1154" spans="4:125" s="66" customFormat="1" x14ac:dyDescent="0.2">
      <c r="D1154" s="90"/>
      <c r="X1154" s="338"/>
      <c r="AV1154" s="289"/>
      <c r="AW1154" s="289"/>
      <c r="AX1154" s="224"/>
      <c r="BW1154" s="224"/>
      <c r="BX1154" s="224"/>
      <c r="BY1154" s="224"/>
      <c r="CF1154" s="224"/>
      <c r="CG1154" s="224"/>
      <c r="CH1154" s="6"/>
      <c r="DS1154" s="224"/>
      <c r="DT1154" s="224"/>
      <c r="DU1154" s="224"/>
    </row>
    <row r="1155" spans="4:125" s="66" customFormat="1" x14ac:dyDescent="0.2">
      <c r="D1155" s="90"/>
      <c r="X1155" s="338"/>
      <c r="AV1155" s="289"/>
      <c r="AW1155" s="289"/>
      <c r="AX1155" s="224"/>
      <c r="BW1155" s="224"/>
      <c r="BX1155" s="224"/>
      <c r="BY1155" s="224"/>
      <c r="CF1155" s="224"/>
      <c r="CG1155" s="224"/>
      <c r="CH1155" s="6"/>
      <c r="DS1155" s="224"/>
      <c r="DT1155" s="224"/>
      <c r="DU1155" s="224"/>
    </row>
    <row r="1156" spans="4:125" s="66" customFormat="1" x14ac:dyDescent="0.2">
      <c r="D1156" s="90"/>
      <c r="X1156" s="338"/>
      <c r="AV1156" s="289"/>
      <c r="AW1156" s="289"/>
      <c r="AX1156" s="224"/>
      <c r="BW1156" s="224"/>
      <c r="BX1156" s="224"/>
      <c r="BY1156" s="224"/>
      <c r="CF1156" s="224"/>
      <c r="CG1156" s="224"/>
      <c r="CH1156" s="6"/>
      <c r="DS1156" s="224"/>
      <c r="DT1156" s="224"/>
      <c r="DU1156" s="224"/>
    </row>
    <row r="1157" spans="4:125" s="66" customFormat="1" x14ac:dyDescent="0.2">
      <c r="D1157" s="90"/>
      <c r="X1157" s="338"/>
      <c r="AV1157" s="289"/>
      <c r="AW1157" s="289"/>
      <c r="AX1157" s="224"/>
      <c r="BW1157" s="224"/>
      <c r="BX1157" s="224"/>
      <c r="BY1157" s="224"/>
      <c r="CF1157" s="224"/>
      <c r="CG1157" s="224"/>
      <c r="CH1157" s="6"/>
      <c r="DS1157" s="224"/>
      <c r="DT1157" s="224"/>
      <c r="DU1157" s="224"/>
    </row>
    <row r="1158" spans="4:125" s="66" customFormat="1" x14ac:dyDescent="0.2">
      <c r="D1158" s="90"/>
      <c r="X1158" s="338"/>
      <c r="AV1158" s="289"/>
      <c r="AW1158" s="289"/>
      <c r="AX1158" s="224"/>
      <c r="BW1158" s="224"/>
      <c r="BX1158" s="224"/>
      <c r="BY1158" s="224"/>
      <c r="CF1158" s="224"/>
      <c r="CG1158" s="224"/>
      <c r="CH1158" s="6"/>
      <c r="DS1158" s="224"/>
      <c r="DT1158" s="224"/>
      <c r="DU1158" s="224"/>
    </row>
    <row r="1159" spans="4:125" s="66" customFormat="1" x14ac:dyDescent="0.2">
      <c r="D1159" s="90"/>
      <c r="X1159" s="338"/>
      <c r="AV1159" s="289"/>
      <c r="AW1159" s="289"/>
      <c r="AX1159" s="224"/>
      <c r="BW1159" s="224"/>
      <c r="BX1159" s="224"/>
      <c r="BY1159" s="224"/>
      <c r="CF1159" s="224"/>
      <c r="CG1159" s="224"/>
      <c r="CH1159" s="6"/>
      <c r="DS1159" s="224"/>
      <c r="DT1159" s="224"/>
      <c r="DU1159" s="224"/>
    </row>
    <row r="1160" spans="4:125" s="66" customFormat="1" x14ac:dyDescent="0.2">
      <c r="D1160" s="90"/>
      <c r="X1160" s="338"/>
      <c r="AV1160" s="289"/>
      <c r="AW1160" s="289"/>
      <c r="AX1160" s="224"/>
      <c r="BW1160" s="224"/>
      <c r="BX1160" s="224"/>
      <c r="BY1160" s="224"/>
      <c r="CF1160" s="224"/>
      <c r="CG1160" s="224"/>
      <c r="CH1160" s="6"/>
      <c r="DS1160" s="224"/>
      <c r="DT1160" s="224"/>
      <c r="DU1160" s="224"/>
    </row>
    <row r="1161" spans="4:125" s="66" customFormat="1" x14ac:dyDescent="0.2">
      <c r="D1161" s="90"/>
      <c r="X1161" s="338"/>
      <c r="AV1161" s="289"/>
      <c r="AW1161" s="289"/>
      <c r="AX1161" s="224"/>
      <c r="BW1161" s="224"/>
      <c r="BX1161" s="224"/>
      <c r="BY1161" s="224"/>
      <c r="CF1161" s="224"/>
      <c r="CG1161" s="224"/>
      <c r="CH1161" s="6"/>
      <c r="DS1161" s="224"/>
      <c r="DT1161" s="224"/>
      <c r="DU1161" s="224"/>
    </row>
    <row r="1162" spans="4:125" s="66" customFormat="1" x14ac:dyDescent="0.2">
      <c r="D1162" s="90"/>
      <c r="X1162" s="338"/>
      <c r="AV1162" s="289"/>
      <c r="AW1162" s="289"/>
      <c r="AX1162" s="224"/>
      <c r="BW1162" s="224"/>
      <c r="BX1162" s="224"/>
      <c r="BY1162" s="224"/>
      <c r="CF1162" s="224"/>
      <c r="CG1162" s="224"/>
      <c r="CH1162" s="6"/>
      <c r="DS1162" s="224"/>
      <c r="DT1162" s="224"/>
      <c r="DU1162" s="224"/>
    </row>
    <row r="1163" spans="4:125" s="66" customFormat="1" x14ac:dyDescent="0.2">
      <c r="D1163" s="90"/>
      <c r="X1163" s="338"/>
      <c r="AV1163" s="289"/>
      <c r="AW1163" s="289"/>
      <c r="AX1163" s="224"/>
      <c r="BW1163" s="224"/>
      <c r="BX1163" s="224"/>
      <c r="BY1163" s="224"/>
      <c r="CF1163" s="224"/>
      <c r="CG1163" s="224"/>
      <c r="CH1163" s="6"/>
      <c r="DS1163" s="224"/>
      <c r="DT1163" s="224"/>
      <c r="DU1163" s="224"/>
    </row>
    <row r="1164" spans="4:125" s="66" customFormat="1" x14ac:dyDescent="0.2">
      <c r="D1164" s="90"/>
      <c r="X1164" s="338"/>
      <c r="AV1164" s="289"/>
      <c r="AW1164" s="289"/>
      <c r="AX1164" s="224"/>
      <c r="BW1164" s="224"/>
      <c r="BX1164" s="224"/>
      <c r="BY1164" s="224"/>
      <c r="CF1164" s="224"/>
      <c r="CG1164" s="224"/>
      <c r="CH1164" s="6"/>
      <c r="DS1164" s="224"/>
      <c r="DT1164" s="224"/>
      <c r="DU1164" s="224"/>
    </row>
    <row r="1165" spans="4:125" s="66" customFormat="1" x14ac:dyDescent="0.2">
      <c r="D1165" s="90"/>
      <c r="X1165" s="338"/>
      <c r="AV1165" s="289"/>
      <c r="AW1165" s="289"/>
      <c r="AX1165" s="224"/>
      <c r="BW1165" s="224"/>
      <c r="BX1165" s="224"/>
      <c r="BY1165" s="224"/>
      <c r="CF1165" s="224"/>
      <c r="CG1165" s="224"/>
      <c r="CH1165" s="6"/>
      <c r="DS1165" s="224"/>
      <c r="DT1165" s="224"/>
      <c r="DU1165" s="224"/>
    </row>
    <row r="1166" spans="4:125" s="66" customFormat="1" x14ac:dyDescent="0.2">
      <c r="D1166" s="90"/>
      <c r="X1166" s="338"/>
      <c r="AV1166" s="289"/>
      <c r="AW1166" s="289"/>
      <c r="AX1166" s="224"/>
      <c r="BW1166" s="224"/>
      <c r="BX1166" s="224"/>
      <c r="BY1166" s="224"/>
      <c r="CF1166" s="224"/>
      <c r="CG1166" s="224"/>
      <c r="CH1166" s="6"/>
      <c r="DS1166" s="224"/>
      <c r="DT1166" s="224"/>
      <c r="DU1166" s="224"/>
    </row>
    <row r="1167" spans="4:125" s="66" customFormat="1" x14ac:dyDescent="0.2">
      <c r="D1167" s="90"/>
      <c r="X1167" s="338"/>
      <c r="AV1167" s="289"/>
      <c r="AW1167" s="289"/>
      <c r="AX1167" s="224"/>
      <c r="BW1167" s="224"/>
      <c r="BX1167" s="224"/>
      <c r="BY1167" s="224"/>
      <c r="CF1167" s="224"/>
      <c r="CG1167" s="224"/>
      <c r="CH1167" s="6"/>
      <c r="DS1167" s="224"/>
      <c r="DT1167" s="224"/>
      <c r="DU1167" s="224"/>
    </row>
    <row r="1168" spans="4:125" s="66" customFormat="1" x14ac:dyDescent="0.2">
      <c r="D1168" s="90"/>
      <c r="X1168" s="338"/>
      <c r="AV1168" s="289"/>
      <c r="AW1168" s="289"/>
      <c r="AX1168" s="224"/>
      <c r="BW1168" s="224"/>
      <c r="BX1168" s="224"/>
      <c r="BY1168" s="224"/>
      <c r="CF1168" s="224"/>
      <c r="CG1168" s="224"/>
      <c r="CH1168" s="6"/>
      <c r="DS1168" s="224"/>
      <c r="DT1168" s="224"/>
      <c r="DU1168" s="224"/>
    </row>
    <row r="1169" spans="4:125" s="66" customFormat="1" x14ac:dyDescent="0.2">
      <c r="D1169" s="90"/>
      <c r="X1169" s="338"/>
      <c r="AV1169" s="289"/>
      <c r="AW1169" s="289"/>
      <c r="AX1169" s="224"/>
      <c r="BW1169" s="224"/>
      <c r="BX1169" s="224"/>
      <c r="BY1169" s="224"/>
      <c r="CF1169" s="224"/>
      <c r="CG1169" s="224"/>
      <c r="CH1169" s="6"/>
      <c r="DS1169" s="224"/>
      <c r="DT1169" s="224"/>
      <c r="DU1169" s="224"/>
    </row>
    <row r="1170" spans="4:125" s="66" customFormat="1" x14ac:dyDescent="0.2">
      <c r="D1170" s="90"/>
      <c r="X1170" s="338"/>
      <c r="AV1170" s="289"/>
      <c r="AW1170" s="289"/>
      <c r="AX1170" s="224"/>
      <c r="BW1170" s="224"/>
      <c r="BX1170" s="224"/>
      <c r="BY1170" s="224"/>
      <c r="CF1170" s="224"/>
      <c r="CG1170" s="224"/>
      <c r="CH1170" s="6"/>
      <c r="DS1170" s="224"/>
      <c r="DT1170" s="224"/>
      <c r="DU1170" s="224"/>
    </row>
    <row r="1171" spans="4:125" s="66" customFormat="1" x14ac:dyDescent="0.2">
      <c r="D1171" s="90"/>
      <c r="X1171" s="338"/>
      <c r="AV1171" s="289"/>
      <c r="AW1171" s="289"/>
      <c r="AX1171" s="224"/>
      <c r="BW1171" s="224"/>
      <c r="BX1171" s="224"/>
      <c r="BY1171" s="224"/>
      <c r="CF1171" s="224"/>
      <c r="CG1171" s="224"/>
      <c r="CH1171" s="6"/>
      <c r="DS1171" s="224"/>
      <c r="DT1171" s="224"/>
      <c r="DU1171" s="224"/>
    </row>
    <row r="1172" spans="4:125" s="66" customFormat="1" x14ac:dyDescent="0.2">
      <c r="D1172" s="90"/>
      <c r="X1172" s="338"/>
      <c r="AV1172" s="289"/>
      <c r="AW1172" s="289"/>
      <c r="AX1172" s="224"/>
      <c r="BW1172" s="224"/>
      <c r="BX1172" s="224"/>
      <c r="BY1172" s="224"/>
      <c r="CF1172" s="224"/>
      <c r="CG1172" s="224"/>
      <c r="CH1172" s="6"/>
      <c r="DS1172" s="224"/>
      <c r="DT1172" s="224"/>
      <c r="DU1172" s="224"/>
    </row>
    <row r="1173" spans="4:125" s="66" customFormat="1" x14ac:dyDescent="0.2">
      <c r="D1173" s="90"/>
      <c r="X1173" s="338"/>
      <c r="AV1173" s="289"/>
      <c r="AW1173" s="289"/>
      <c r="AX1173" s="224"/>
      <c r="BW1173" s="224"/>
      <c r="BX1173" s="224"/>
      <c r="BY1173" s="224"/>
      <c r="CF1173" s="224"/>
      <c r="CG1173" s="224"/>
      <c r="CH1173" s="6"/>
      <c r="DS1173" s="224"/>
      <c r="DT1173" s="224"/>
      <c r="DU1173" s="224"/>
    </row>
    <row r="1174" spans="4:125" s="66" customFormat="1" x14ac:dyDescent="0.2">
      <c r="D1174" s="90"/>
      <c r="X1174" s="338"/>
      <c r="AV1174" s="289"/>
      <c r="AW1174" s="289"/>
      <c r="AX1174" s="224"/>
      <c r="BW1174" s="224"/>
      <c r="BX1174" s="224"/>
      <c r="BY1174" s="224"/>
      <c r="CF1174" s="224"/>
      <c r="CG1174" s="224"/>
      <c r="CH1174" s="6"/>
      <c r="DS1174" s="224"/>
      <c r="DT1174" s="224"/>
      <c r="DU1174" s="224"/>
    </row>
    <row r="1175" spans="4:125" s="66" customFormat="1" x14ac:dyDescent="0.2">
      <c r="D1175" s="90"/>
      <c r="X1175" s="338"/>
      <c r="AV1175" s="289"/>
      <c r="AW1175" s="289"/>
      <c r="AX1175" s="224"/>
      <c r="BW1175" s="224"/>
      <c r="BX1175" s="224"/>
      <c r="BY1175" s="224"/>
      <c r="CF1175" s="224"/>
      <c r="CG1175" s="224"/>
      <c r="CH1175" s="6"/>
      <c r="DS1175" s="224"/>
      <c r="DT1175" s="224"/>
      <c r="DU1175" s="224"/>
    </row>
    <row r="1176" spans="4:125" s="66" customFormat="1" x14ac:dyDescent="0.2">
      <c r="D1176" s="90"/>
      <c r="X1176" s="338"/>
      <c r="AV1176" s="289"/>
      <c r="AW1176" s="289"/>
      <c r="AX1176" s="224"/>
      <c r="BW1176" s="224"/>
      <c r="BX1176" s="224"/>
      <c r="BY1176" s="224"/>
      <c r="CF1176" s="224"/>
      <c r="CG1176" s="224"/>
      <c r="CH1176" s="6"/>
      <c r="DS1176" s="224"/>
      <c r="DT1176" s="224"/>
      <c r="DU1176" s="224"/>
    </row>
    <row r="1177" spans="4:125" s="66" customFormat="1" x14ac:dyDescent="0.2">
      <c r="D1177" s="90"/>
      <c r="X1177" s="338"/>
      <c r="AV1177" s="289"/>
      <c r="AW1177" s="289"/>
      <c r="AX1177" s="224"/>
      <c r="BW1177" s="224"/>
      <c r="BX1177" s="224"/>
      <c r="BY1177" s="224"/>
      <c r="CF1177" s="224"/>
      <c r="CG1177" s="224"/>
      <c r="CH1177" s="6"/>
      <c r="DS1177" s="224"/>
      <c r="DT1177" s="224"/>
      <c r="DU1177" s="224"/>
    </row>
    <row r="1178" spans="4:125" s="66" customFormat="1" x14ac:dyDescent="0.2">
      <c r="D1178" s="90"/>
      <c r="X1178" s="338"/>
      <c r="AV1178" s="289"/>
      <c r="AW1178" s="289"/>
      <c r="AX1178" s="224"/>
      <c r="BW1178" s="224"/>
      <c r="BX1178" s="224"/>
      <c r="BY1178" s="224"/>
      <c r="CF1178" s="224"/>
      <c r="CG1178" s="224"/>
      <c r="CH1178" s="6"/>
      <c r="DS1178" s="224"/>
      <c r="DT1178" s="224"/>
      <c r="DU1178" s="224"/>
    </row>
    <row r="1179" spans="4:125" s="66" customFormat="1" x14ac:dyDescent="0.2">
      <c r="D1179" s="90"/>
      <c r="X1179" s="338"/>
      <c r="AV1179" s="289"/>
      <c r="AW1179" s="289"/>
      <c r="AX1179" s="224"/>
      <c r="BW1179" s="224"/>
      <c r="BX1179" s="224"/>
      <c r="BY1179" s="224"/>
      <c r="CF1179" s="224"/>
      <c r="CG1179" s="224"/>
      <c r="CH1179" s="6"/>
      <c r="DS1179" s="224"/>
      <c r="DT1179" s="224"/>
      <c r="DU1179" s="224"/>
    </row>
    <row r="1180" spans="4:125" s="66" customFormat="1" x14ac:dyDescent="0.2">
      <c r="D1180" s="90"/>
      <c r="X1180" s="338"/>
      <c r="AV1180" s="289"/>
      <c r="AW1180" s="289"/>
      <c r="AX1180" s="224"/>
      <c r="BW1180" s="224"/>
      <c r="BX1180" s="224"/>
      <c r="BY1180" s="224"/>
      <c r="CF1180" s="224"/>
      <c r="CG1180" s="224"/>
      <c r="CH1180" s="6"/>
      <c r="DS1180" s="224"/>
      <c r="DT1180" s="224"/>
      <c r="DU1180" s="224"/>
    </row>
    <row r="1181" spans="4:125" s="66" customFormat="1" x14ac:dyDescent="0.2">
      <c r="D1181" s="90"/>
      <c r="X1181" s="338"/>
      <c r="AV1181" s="289"/>
      <c r="AW1181" s="289"/>
      <c r="AX1181" s="224"/>
      <c r="BW1181" s="224"/>
      <c r="BX1181" s="224"/>
      <c r="BY1181" s="224"/>
      <c r="CF1181" s="224"/>
      <c r="CG1181" s="224"/>
      <c r="CH1181" s="6"/>
      <c r="DS1181" s="224"/>
      <c r="DT1181" s="224"/>
      <c r="DU1181" s="224"/>
    </row>
    <row r="1182" spans="4:125" s="66" customFormat="1" x14ac:dyDescent="0.2">
      <c r="D1182" s="90"/>
      <c r="X1182" s="338"/>
      <c r="AV1182" s="289"/>
      <c r="AW1182" s="289"/>
      <c r="AX1182" s="224"/>
      <c r="BW1182" s="224"/>
      <c r="BX1182" s="224"/>
      <c r="BY1182" s="224"/>
      <c r="CF1182" s="224"/>
      <c r="CG1182" s="224"/>
      <c r="CH1182" s="6"/>
      <c r="DS1182" s="224"/>
      <c r="DT1182" s="224"/>
      <c r="DU1182" s="224"/>
    </row>
    <row r="1183" spans="4:125" s="66" customFormat="1" x14ac:dyDescent="0.2">
      <c r="D1183" s="90"/>
      <c r="X1183" s="338"/>
      <c r="AV1183" s="289"/>
      <c r="AW1183" s="289"/>
      <c r="AX1183" s="224"/>
      <c r="BW1183" s="224"/>
      <c r="BX1183" s="224"/>
      <c r="BY1183" s="224"/>
      <c r="CF1183" s="224"/>
      <c r="CG1183" s="224"/>
      <c r="CH1183" s="6"/>
      <c r="DS1183" s="224"/>
      <c r="DT1183" s="224"/>
      <c r="DU1183" s="224"/>
    </row>
    <row r="1184" spans="4:125" s="66" customFormat="1" x14ac:dyDescent="0.2">
      <c r="D1184" s="90"/>
      <c r="X1184" s="338"/>
      <c r="AV1184" s="289"/>
      <c r="AW1184" s="289"/>
      <c r="AX1184" s="224"/>
      <c r="BW1184" s="224"/>
      <c r="BX1184" s="224"/>
      <c r="BY1184" s="224"/>
      <c r="CF1184" s="224"/>
      <c r="CG1184" s="224"/>
      <c r="CH1184" s="6"/>
      <c r="DS1184" s="224"/>
      <c r="DT1184" s="224"/>
      <c r="DU1184" s="224"/>
    </row>
    <row r="1185" spans="4:125" s="66" customFormat="1" x14ac:dyDescent="0.2">
      <c r="D1185" s="90"/>
      <c r="X1185" s="338"/>
      <c r="AV1185" s="289"/>
      <c r="AW1185" s="289"/>
      <c r="AX1185" s="224"/>
      <c r="BW1185" s="224"/>
      <c r="BX1185" s="224"/>
      <c r="BY1185" s="224"/>
      <c r="CF1185" s="224"/>
      <c r="CG1185" s="224"/>
      <c r="CH1185" s="6"/>
      <c r="DS1185" s="224"/>
      <c r="DT1185" s="224"/>
      <c r="DU1185" s="224"/>
    </row>
    <row r="1186" spans="4:125" s="66" customFormat="1" x14ac:dyDescent="0.2">
      <c r="D1186" s="90"/>
      <c r="X1186" s="338"/>
      <c r="AV1186" s="289"/>
      <c r="AW1186" s="289"/>
      <c r="AX1186" s="224"/>
      <c r="BW1186" s="224"/>
      <c r="BX1186" s="224"/>
      <c r="BY1186" s="224"/>
      <c r="CF1186" s="224"/>
      <c r="CG1186" s="224"/>
      <c r="CH1186" s="6"/>
      <c r="DS1186" s="224"/>
      <c r="DT1186" s="224"/>
      <c r="DU1186" s="224"/>
    </row>
    <row r="1187" spans="4:125" s="66" customFormat="1" x14ac:dyDescent="0.2">
      <c r="D1187" s="90"/>
      <c r="X1187" s="338"/>
      <c r="AV1187" s="289"/>
      <c r="AW1187" s="289"/>
      <c r="AX1187" s="224"/>
      <c r="BW1187" s="224"/>
      <c r="BX1187" s="224"/>
      <c r="BY1187" s="224"/>
      <c r="CF1187" s="224"/>
      <c r="CG1187" s="224"/>
      <c r="CH1187" s="6"/>
      <c r="DS1187" s="224"/>
      <c r="DT1187" s="224"/>
      <c r="DU1187" s="224"/>
    </row>
    <row r="1188" spans="4:125" s="66" customFormat="1" x14ac:dyDescent="0.2">
      <c r="D1188" s="90"/>
      <c r="X1188" s="338"/>
      <c r="AV1188" s="289"/>
      <c r="AW1188" s="289"/>
      <c r="AX1188" s="224"/>
      <c r="BW1188" s="224"/>
      <c r="BX1188" s="224"/>
      <c r="BY1188" s="224"/>
      <c r="CF1188" s="224"/>
      <c r="CG1188" s="224"/>
      <c r="CH1188" s="6"/>
      <c r="DS1188" s="224"/>
      <c r="DT1188" s="224"/>
      <c r="DU1188" s="224"/>
    </row>
    <row r="1189" spans="4:125" s="66" customFormat="1" x14ac:dyDescent="0.2">
      <c r="D1189" s="90"/>
      <c r="X1189" s="338"/>
      <c r="AV1189" s="289"/>
      <c r="AW1189" s="289"/>
      <c r="AX1189" s="224"/>
      <c r="BW1189" s="224"/>
      <c r="BX1189" s="224"/>
      <c r="BY1189" s="224"/>
      <c r="CF1189" s="224"/>
      <c r="CG1189" s="224"/>
      <c r="CH1189" s="6"/>
      <c r="DS1189" s="224"/>
      <c r="DT1189" s="224"/>
      <c r="DU1189" s="224"/>
    </row>
    <row r="1190" spans="4:125" s="66" customFormat="1" x14ac:dyDescent="0.2">
      <c r="D1190" s="90"/>
      <c r="X1190" s="338"/>
      <c r="AV1190" s="289"/>
      <c r="AW1190" s="289"/>
      <c r="AX1190" s="224"/>
      <c r="BW1190" s="224"/>
      <c r="BX1190" s="224"/>
      <c r="BY1190" s="224"/>
      <c r="CF1190" s="224"/>
      <c r="CG1190" s="224"/>
      <c r="CH1190" s="6"/>
      <c r="DS1190" s="224"/>
      <c r="DT1190" s="224"/>
      <c r="DU1190" s="224"/>
    </row>
    <row r="1191" spans="4:125" s="66" customFormat="1" x14ac:dyDescent="0.2">
      <c r="D1191" s="90"/>
      <c r="X1191" s="338"/>
      <c r="AV1191" s="289"/>
      <c r="AW1191" s="289"/>
      <c r="AX1191" s="224"/>
      <c r="BW1191" s="224"/>
      <c r="BX1191" s="224"/>
      <c r="BY1191" s="224"/>
      <c r="CF1191" s="224"/>
      <c r="CG1191" s="224"/>
      <c r="CH1191" s="6"/>
      <c r="DS1191" s="224"/>
      <c r="DT1191" s="224"/>
      <c r="DU1191" s="224"/>
    </row>
    <row r="1192" spans="4:125" s="66" customFormat="1" x14ac:dyDescent="0.2">
      <c r="D1192" s="90"/>
      <c r="X1192" s="338"/>
      <c r="AV1192" s="289"/>
      <c r="AW1192" s="289"/>
      <c r="AX1192" s="224"/>
      <c r="BW1192" s="224"/>
      <c r="BX1192" s="224"/>
      <c r="BY1192" s="224"/>
      <c r="CF1192" s="224"/>
      <c r="CG1192" s="224"/>
      <c r="CH1192" s="6"/>
      <c r="DS1192" s="224"/>
      <c r="DT1192" s="224"/>
      <c r="DU1192" s="224"/>
    </row>
    <row r="1193" spans="4:125" s="66" customFormat="1" x14ac:dyDescent="0.2">
      <c r="D1193" s="90"/>
      <c r="X1193" s="338"/>
      <c r="AV1193" s="289"/>
      <c r="AW1193" s="289"/>
      <c r="AX1193" s="224"/>
      <c r="BW1193" s="224"/>
      <c r="BX1193" s="224"/>
      <c r="BY1193" s="224"/>
      <c r="CF1193" s="224"/>
      <c r="CG1193" s="224"/>
      <c r="CH1193" s="6"/>
      <c r="DS1193" s="224"/>
      <c r="DT1193" s="224"/>
      <c r="DU1193" s="224"/>
    </row>
    <row r="1194" spans="4:125" s="66" customFormat="1" x14ac:dyDescent="0.2">
      <c r="D1194" s="90"/>
      <c r="X1194" s="338"/>
      <c r="AV1194" s="289"/>
      <c r="AW1194" s="289"/>
      <c r="AX1194" s="224"/>
      <c r="BW1194" s="224"/>
      <c r="BX1194" s="224"/>
      <c r="BY1194" s="224"/>
      <c r="CF1194" s="224"/>
      <c r="CG1194" s="224"/>
      <c r="CH1194" s="6"/>
      <c r="DS1194" s="224"/>
      <c r="DT1194" s="224"/>
      <c r="DU1194" s="224"/>
    </row>
    <row r="1195" spans="4:125" s="66" customFormat="1" x14ac:dyDescent="0.2">
      <c r="D1195" s="90"/>
      <c r="X1195" s="338"/>
      <c r="AV1195" s="289"/>
      <c r="AW1195" s="289"/>
      <c r="AX1195" s="224"/>
      <c r="BW1195" s="224"/>
      <c r="BX1195" s="224"/>
      <c r="BY1195" s="224"/>
      <c r="CF1195" s="224"/>
      <c r="CG1195" s="224"/>
      <c r="CH1195" s="6"/>
      <c r="DS1195" s="224"/>
      <c r="DT1195" s="224"/>
      <c r="DU1195" s="224"/>
    </row>
    <row r="1196" spans="4:125" s="66" customFormat="1" x14ac:dyDescent="0.2">
      <c r="D1196" s="90"/>
      <c r="X1196" s="338"/>
      <c r="AV1196" s="289"/>
      <c r="AW1196" s="289"/>
      <c r="AX1196" s="224"/>
      <c r="BW1196" s="224"/>
      <c r="BX1196" s="224"/>
      <c r="BY1196" s="224"/>
      <c r="CF1196" s="224"/>
      <c r="CG1196" s="224"/>
      <c r="CH1196" s="6"/>
      <c r="DS1196" s="224"/>
      <c r="DT1196" s="224"/>
      <c r="DU1196" s="224"/>
    </row>
    <row r="1197" spans="4:125" s="66" customFormat="1" x14ac:dyDescent="0.2">
      <c r="D1197" s="90"/>
      <c r="X1197" s="338"/>
      <c r="AV1197" s="289"/>
      <c r="AW1197" s="289"/>
      <c r="AX1197" s="224"/>
      <c r="BW1197" s="224"/>
      <c r="BX1197" s="224"/>
      <c r="BY1197" s="224"/>
      <c r="CF1197" s="224"/>
      <c r="CG1197" s="224"/>
      <c r="CH1197" s="6"/>
      <c r="DS1197" s="224"/>
      <c r="DT1197" s="224"/>
      <c r="DU1197" s="224"/>
    </row>
    <row r="1198" spans="4:125" s="66" customFormat="1" x14ac:dyDescent="0.2">
      <c r="D1198" s="90"/>
      <c r="X1198" s="338"/>
      <c r="AV1198" s="289"/>
      <c r="AW1198" s="289"/>
      <c r="AX1198" s="224"/>
      <c r="BW1198" s="224"/>
      <c r="BX1198" s="224"/>
      <c r="BY1198" s="224"/>
      <c r="CF1198" s="224"/>
      <c r="CG1198" s="224"/>
      <c r="CH1198" s="6"/>
      <c r="DS1198" s="224"/>
      <c r="DT1198" s="224"/>
      <c r="DU1198" s="224"/>
    </row>
    <row r="1199" spans="4:125" s="66" customFormat="1" x14ac:dyDescent="0.2">
      <c r="D1199" s="90"/>
      <c r="X1199" s="338"/>
      <c r="AV1199" s="289"/>
      <c r="AW1199" s="289"/>
      <c r="AX1199" s="224"/>
      <c r="BW1199" s="224"/>
      <c r="BX1199" s="224"/>
      <c r="BY1199" s="224"/>
      <c r="CF1199" s="224"/>
      <c r="CG1199" s="224"/>
      <c r="CH1199" s="6"/>
      <c r="DS1199" s="224"/>
      <c r="DT1199" s="224"/>
      <c r="DU1199" s="224"/>
    </row>
    <row r="1200" spans="4:125" s="66" customFormat="1" x14ac:dyDescent="0.2">
      <c r="D1200" s="90"/>
      <c r="X1200" s="338"/>
      <c r="AV1200" s="289"/>
      <c r="AW1200" s="289"/>
      <c r="AX1200" s="224"/>
      <c r="BW1200" s="224"/>
      <c r="BX1200" s="224"/>
      <c r="BY1200" s="224"/>
      <c r="CF1200" s="224"/>
      <c r="CG1200" s="224"/>
      <c r="CH1200" s="6"/>
      <c r="DS1200" s="224"/>
      <c r="DT1200" s="224"/>
      <c r="DU1200" s="224"/>
    </row>
    <row r="1201" spans="4:125" s="66" customFormat="1" x14ac:dyDescent="0.2">
      <c r="D1201" s="90"/>
      <c r="X1201" s="338"/>
      <c r="AV1201" s="289"/>
      <c r="AW1201" s="289"/>
      <c r="AX1201" s="224"/>
      <c r="BW1201" s="224"/>
      <c r="BX1201" s="224"/>
      <c r="BY1201" s="224"/>
      <c r="CF1201" s="224"/>
      <c r="CG1201" s="224"/>
      <c r="CH1201" s="6"/>
      <c r="DS1201" s="224"/>
      <c r="DT1201" s="224"/>
      <c r="DU1201" s="224"/>
    </row>
    <row r="1202" spans="4:125" s="66" customFormat="1" x14ac:dyDescent="0.2">
      <c r="D1202" s="90"/>
      <c r="X1202" s="338"/>
      <c r="AV1202" s="289"/>
      <c r="AW1202" s="289"/>
      <c r="AX1202" s="224"/>
      <c r="BW1202" s="224"/>
      <c r="BX1202" s="224"/>
      <c r="BY1202" s="224"/>
      <c r="CF1202" s="224"/>
      <c r="CG1202" s="224"/>
      <c r="CH1202" s="6"/>
      <c r="DS1202" s="224"/>
      <c r="DT1202" s="224"/>
      <c r="DU1202" s="224"/>
    </row>
    <row r="1203" spans="4:125" s="66" customFormat="1" x14ac:dyDescent="0.2">
      <c r="D1203" s="90"/>
      <c r="X1203" s="338"/>
      <c r="AV1203" s="289"/>
      <c r="AW1203" s="289"/>
      <c r="AX1203" s="224"/>
      <c r="BW1203" s="224"/>
      <c r="BX1203" s="224"/>
      <c r="BY1203" s="224"/>
      <c r="CF1203" s="224"/>
      <c r="CG1203" s="224"/>
      <c r="CH1203" s="6"/>
      <c r="DS1203" s="224"/>
      <c r="DT1203" s="224"/>
      <c r="DU1203" s="224"/>
    </row>
    <row r="1204" spans="4:125" s="66" customFormat="1" x14ac:dyDescent="0.2">
      <c r="D1204" s="90"/>
      <c r="X1204" s="338"/>
      <c r="AV1204" s="289"/>
      <c r="AW1204" s="289"/>
      <c r="AX1204" s="224"/>
      <c r="BW1204" s="224"/>
      <c r="BX1204" s="224"/>
      <c r="BY1204" s="224"/>
      <c r="CF1204" s="224"/>
      <c r="CG1204" s="224"/>
      <c r="CH1204" s="6"/>
      <c r="DS1204" s="224"/>
      <c r="DT1204" s="224"/>
      <c r="DU1204" s="224"/>
    </row>
    <row r="1205" spans="4:125" s="66" customFormat="1" x14ac:dyDescent="0.2">
      <c r="D1205" s="90"/>
      <c r="X1205" s="338"/>
      <c r="AV1205" s="289"/>
      <c r="AW1205" s="289"/>
      <c r="AX1205" s="224"/>
      <c r="BW1205" s="224"/>
      <c r="BX1205" s="224"/>
      <c r="BY1205" s="224"/>
      <c r="CF1205" s="224"/>
      <c r="CG1205" s="224"/>
      <c r="CH1205" s="6"/>
      <c r="DS1205" s="224"/>
      <c r="DT1205" s="224"/>
      <c r="DU1205" s="224"/>
    </row>
    <row r="1206" spans="4:125" s="66" customFormat="1" x14ac:dyDescent="0.2">
      <c r="D1206" s="90"/>
      <c r="X1206" s="338"/>
      <c r="AV1206" s="289"/>
      <c r="AW1206" s="289"/>
      <c r="AX1206" s="224"/>
      <c r="BW1206" s="224"/>
      <c r="BX1206" s="224"/>
      <c r="BY1206" s="224"/>
      <c r="CF1206" s="224"/>
      <c r="CG1206" s="224"/>
      <c r="CH1206" s="6"/>
      <c r="DS1206" s="224"/>
      <c r="DT1206" s="224"/>
      <c r="DU1206" s="224"/>
    </row>
    <row r="1207" spans="4:125" s="66" customFormat="1" x14ac:dyDescent="0.2">
      <c r="D1207" s="90"/>
      <c r="X1207" s="338"/>
      <c r="AV1207" s="289"/>
      <c r="AW1207" s="289"/>
      <c r="AX1207" s="224"/>
      <c r="BW1207" s="224"/>
      <c r="BX1207" s="224"/>
      <c r="BY1207" s="224"/>
      <c r="CF1207" s="224"/>
      <c r="CG1207" s="224"/>
      <c r="CH1207" s="6"/>
      <c r="DS1207" s="224"/>
      <c r="DT1207" s="224"/>
      <c r="DU1207" s="224"/>
    </row>
    <row r="1208" spans="4:125" s="66" customFormat="1" x14ac:dyDescent="0.2">
      <c r="D1208" s="90"/>
      <c r="X1208" s="338"/>
      <c r="AV1208" s="289"/>
      <c r="AW1208" s="289"/>
      <c r="AX1208" s="224"/>
      <c r="BW1208" s="224"/>
      <c r="BX1208" s="224"/>
      <c r="BY1208" s="224"/>
      <c r="CF1208" s="224"/>
      <c r="CG1208" s="224"/>
      <c r="CH1208" s="6"/>
      <c r="DS1208" s="224"/>
      <c r="DT1208" s="224"/>
      <c r="DU1208" s="224"/>
    </row>
    <row r="1209" spans="4:125" s="66" customFormat="1" x14ac:dyDescent="0.2">
      <c r="D1209" s="90"/>
      <c r="X1209" s="338"/>
      <c r="AV1209" s="289"/>
      <c r="AW1209" s="289"/>
      <c r="AX1209" s="224"/>
      <c r="BW1209" s="224"/>
      <c r="BX1209" s="224"/>
      <c r="BY1209" s="224"/>
      <c r="CF1209" s="224"/>
      <c r="CG1209" s="224"/>
      <c r="CH1209" s="6"/>
      <c r="DS1209" s="224"/>
      <c r="DT1209" s="224"/>
      <c r="DU1209" s="224"/>
    </row>
    <row r="1210" spans="4:125" s="66" customFormat="1" x14ac:dyDescent="0.2">
      <c r="D1210" s="90"/>
      <c r="X1210" s="338"/>
      <c r="AV1210" s="289"/>
      <c r="AW1210" s="289"/>
      <c r="AX1210" s="224"/>
      <c r="BW1210" s="224"/>
      <c r="BX1210" s="224"/>
      <c r="BY1210" s="224"/>
      <c r="CF1210" s="224"/>
      <c r="CG1210" s="224"/>
      <c r="CH1210" s="6"/>
      <c r="DS1210" s="224"/>
      <c r="DT1210" s="224"/>
      <c r="DU1210" s="224"/>
    </row>
    <row r="1211" spans="4:125" s="66" customFormat="1" x14ac:dyDescent="0.2">
      <c r="D1211" s="90"/>
      <c r="X1211" s="338"/>
      <c r="AV1211" s="289"/>
      <c r="AW1211" s="289"/>
      <c r="AX1211" s="224"/>
      <c r="BW1211" s="224"/>
      <c r="BX1211" s="224"/>
      <c r="BY1211" s="224"/>
      <c r="CF1211" s="224"/>
      <c r="CG1211" s="224"/>
      <c r="CH1211" s="6"/>
      <c r="DS1211" s="224"/>
      <c r="DT1211" s="224"/>
      <c r="DU1211" s="224"/>
    </row>
    <row r="1212" spans="4:125" s="66" customFormat="1" x14ac:dyDescent="0.2">
      <c r="D1212" s="90"/>
      <c r="X1212" s="338"/>
      <c r="AV1212" s="289"/>
      <c r="AW1212" s="289"/>
      <c r="AX1212" s="224"/>
      <c r="BW1212" s="224"/>
      <c r="BX1212" s="224"/>
      <c r="BY1212" s="224"/>
      <c r="CF1212" s="224"/>
      <c r="CG1212" s="224"/>
      <c r="CH1212" s="6"/>
      <c r="DS1212" s="224"/>
      <c r="DT1212" s="224"/>
      <c r="DU1212" s="224"/>
    </row>
    <row r="1213" spans="4:125" s="66" customFormat="1" x14ac:dyDescent="0.2">
      <c r="D1213" s="90"/>
      <c r="X1213" s="338"/>
      <c r="AV1213" s="289"/>
      <c r="AW1213" s="289"/>
      <c r="AX1213" s="224"/>
      <c r="BW1213" s="224"/>
      <c r="BX1213" s="224"/>
      <c r="BY1213" s="224"/>
      <c r="CF1213" s="224"/>
      <c r="CG1213" s="224"/>
      <c r="CH1213" s="6"/>
      <c r="DS1213" s="224"/>
      <c r="DT1213" s="224"/>
      <c r="DU1213" s="224"/>
    </row>
    <row r="1214" spans="4:125" s="66" customFormat="1" x14ac:dyDescent="0.2">
      <c r="D1214" s="90"/>
      <c r="X1214" s="338"/>
      <c r="AV1214" s="289"/>
      <c r="AW1214" s="289"/>
      <c r="AX1214" s="224"/>
      <c r="BW1214" s="224"/>
      <c r="BX1214" s="224"/>
      <c r="BY1214" s="224"/>
      <c r="CF1214" s="224"/>
      <c r="CG1214" s="224"/>
      <c r="CH1214" s="6"/>
      <c r="DS1214" s="224"/>
      <c r="DT1214" s="224"/>
      <c r="DU1214" s="224"/>
    </row>
    <row r="1215" spans="4:125" s="66" customFormat="1" x14ac:dyDescent="0.2">
      <c r="D1215" s="90"/>
      <c r="X1215" s="338"/>
      <c r="AV1215" s="289"/>
      <c r="AW1215" s="289"/>
      <c r="AX1215" s="224"/>
      <c r="BW1215" s="224"/>
      <c r="BX1215" s="224"/>
      <c r="BY1215" s="224"/>
      <c r="CF1215" s="224"/>
      <c r="CG1215" s="224"/>
      <c r="CH1215" s="6"/>
      <c r="DS1215" s="224"/>
      <c r="DT1215" s="224"/>
      <c r="DU1215" s="224"/>
    </row>
    <row r="1216" spans="4:125" s="66" customFormat="1" x14ac:dyDescent="0.2">
      <c r="D1216" s="90"/>
      <c r="X1216" s="338"/>
      <c r="AV1216" s="289"/>
      <c r="AW1216" s="289"/>
      <c r="AX1216" s="224"/>
      <c r="BW1216" s="224"/>
      <c r="BX1216" s="224"/>
      <c r="BY1216" s="224"/>
      <c r="CF1216" s="224"/>
      <c r="CG1216" s="224"/>
      <c r="CH1216" s="6"/>
      <c r="DS1216" s="224"/>
      <c r="DT1216" s="224"/>
      <c r="DU1216" s="224"/>
    </row>
    <row r="1217" spans="4:125" s="66" customFormat="1" x14ac:dyDescent="0.2">
      <c r="D1217" s="90"/>
      <c r="X1217" s="338"/>
      <c r="AV1217" s="289"/>
      <c r="AW1217" s="289"/>
      <c r="AX1217" s="224"/>
      <c r="BW1217" s="224"/>
      <c r="BX1217" s="224"/>
      <c r="BY1217" s="224"/>
      <c r="CF1217" s="224"/>
      <c r="CG1217" s="224"/>
      <c r="CH1217" s="6"/>
      <c r="DS1217" s="224"/>
      <c r="DT1217" s="224"/>
      <c r="DU1217" s="224"/>
    </row>
    <row r="1218" spans="4:125" s="66" customFormat="1" x14ac:dyDescent="0.2">
      <c r="D1218" s="90"/>
      <c r="X1218" s="338"/>
      <c r="AV1218" s="289"/>
      <c r="AW1218" s="289"/>
      <c r="AX1218" s="224"/>
      <c r="BW1218" s="224"/>
      <c r="BX1218" s="224"/>
      <c r="BY1218" s="224"/>
      <c r="CF1218" s="224"/>
      <c r="CG1218" s="224"/>
      <c r="CH1218" s="6"/>
      <c r="DS1218" s="224"/>
      <c r="DT1218" s="224"/>
      <c r="DU1218" s="224"/>
    </row>
    <row r="1219" spans="4:125" s="66" customFormat="1" x14ac:dyDescent="0.2">
      <c r="D1219" s="90"/>
      <c r="X1219" s="338"/>
      <c r="AV1219" s="289"/>
      <c r="AW1219" s="289"/>
      <c r="AX1219" s="224"/>
      <c r="BW1219" s="224"/>
      <c r="BX1219" s="224"/>
      <c r="BY1219" s="224"/>
      <c r="CF1219" s="224"/>
      <c r="CG1219" s="224"/>
      <c r="CH1219" s="6"/>
      <c r="DS1219" s="224"/>
      <c r="DT1219" s="224"/>
      <c r="DU1219" s="224"/>
    </row>
    <row r="1220" spans="4:125" s="66" customFormat="1" x14ac:dyDescent="0.2">
      <c r="D1220" s="90"/>
      <c r="X1220" s="338"/>
      <c r="AV1220" s="289"/>
      <c r="AW1220" s="289"/>
      <c r="AX1220" s="224"/>
      <c r="BW1220" s="224"/>
      <c r="BX1220" s="224"/>
      <c r="BY1220" s="224"/>
      <c r="CF1220" s="224"/>
      <c r="CG1220" s="224"/>
      <c r="CH1220" s="6"/>
      <c r="DS1220" s="224"/>
      <c r="DT1220" s="224"/>
      <c r="DU1220" s="224"/>
    </row>
    <row r="1221" spans="4:125" s="66" customFormat="1" x14ac:dyDescent="0.2">
      <c r="D1221" s="90"/>
      <c r="X1221" s="338"/>
      <c r="AV1221" s="289"/>
      <c r="AW1221" s="289"/>
      <c r="AX1221" s="224"/>
      <c r="BW1221" s="224"/>
      <c r="BX1221" s="224"/>
      <c r="BY1221" s="224"/>
      <c r="CF1221" s="224"/>
      <c r="CG1221" s="224"/>
      <c r="CH1221" s="6"/>
      <c r="DS1221" s="224"/>
      <c r="DT1221" s="224"/>
      <c r="DU1221" s="224"/>
    </row>
    <row r="1222" spans="4:125" s="66" customFormat="1" x14ac:dyDescent="0.2">
      <c r="D1222" s="90"/>
      <c r="X1222" s="338"/>
      <c r="AV1222" s="289"/>
      <c r="AW1222" s="289"/>
      <c r="AX1222" s="224"/>
      <c r="BW1222" s="224"/>
      <c r="BX1222" s="224"/>
      <c r="BY1222" s="224"/>
      <c r="CF1222" s="224"/>
      <c r="CG1222" s="224"/>
      <c r="CH1222" s="6"/>
      <c r="DS1222" s="224"/>
      <c r="DT1222" s="224"/>
      <c r="DU1222" s="224"/>
    </row>
    <row r="1223" spans="4:125" s="66" customFormat="1" x14ac:dyDescent="0.2">
      <c r="D1223" s="90"/>
      <c r="X1223" s="338"/>
      <c r="AV1223" s="289"/>
      <c r="AW1223" s="289"/>
      <c r="AX1223" s="224"/>
      <c r="BW1223" s="224"/>
      <c r="BX1223" s="224"/>
      <c r="BY1223" s="224"/>
      <c r="CF1223" s="224"/>
      <c r="CG1223" s="224"/>
      <c r="CH1223" s="6"/>
      <c r="DS1223" s="224"/>
      <c r="DT1223" s="224"/>
      <c r="DU1223" s="224"/>
    </row>
    <row r="1224" spans="4:125" s="66" customFormat="1" x14ac:dyDescent="0.2">
      <c r="D1224" s="90"/>
      <c r="X1224" s="338"/>
      <c r="AV1224" s="289"/>
      <c r="AW1224" s="289"/>
      <c r="AX1224" s="224"/>
      <c r="BW1224" s="224"/>
      <c r="BX1224" s="224"/>
      <c r="BY1224" s="224"/>
      <c r="CF1224" s="224"/>
      <c r="CG1224" s="224"/>
      <c r="CH1224" s="6"/>
      <c r="DS1224" s="224"/>
      <c r="DT1224" s="224"/>
      <c r="DU1224" s="224"/>
    </row>
    <row r="1225" spans="4:125" s="66" customFormat="1" x14ac:dyDescent="0.2">
      <c r="D1225" s="90"/>
      <c r="X1225" s="338"/>
      <c r="AV1225" s="289"/>
      <c r="AW1225" s="289"/>
      <c r="AX1225" s="224"/>
      <c r="BW1225" s="224"/>
      <c r="BX1225" s="224"/>
      <c r="BY1225" s="224"/>
      <c r="CF1225" s="224"/>
      <c r="CG1225" s="224"/>
      <c r="CH1225" s="6"/>
      <c r="DS1225" s="224"/>
      <c r="DT1225" s="224"/>
      <c r="DU1225" s="224"/>
    </row>
    <row r="1226" spans="4:125" s="66" customFormat="1" x14ac:dyDescent="0.2">
      <c r="D1226" s="90"/>
      <c r="X1226" s="338"/>
      <c r="AV1226" s="289"/>
      <c r="AW1226" s="289"/>
      <c r="AX1226" s="224"/>
      <c r="BW1226" s="224"/>
      <c r="BX1226" s="224"/>
      <c r="BY1226" s="224"/>
      <c r="CF1226" s="224"/>
      <c r="CG1226" s="224"/>
      <c r="CH1226" s="6"/>
      <c r="DS1226" s="224"/>
      <c r="DT1226" s="224"/>
      <c r="DU1226" s="224"/>
    </row>
    <row r="1227" spans="4:125" s="66" customFormat="1" x14ac:dyDescent="0.2">
      <c r="D1227" s="90"/>
      <c r="X1227" s="338"/>
      <c r="AV1227" s="289"/>
      <c r="AW1227" s="289"/>
      <c r="AX1227" s="224"/>
      <c r="BW1227" s="224"/>
      <c r="BX1227" s="224"/>
      <c r="BY1227" s="224"/>
      <c r="CF1227" s="224"/>
      <c r="CG1227" s="224"/>
      <c r="CH1227" s="6"/>
      <c r="DS1227" s="224"/>
      <c r="DT1227" s="224"/>
      <c r="DU1227" s="224"/>
    </row>
    <row r="1228" spans="4:125" s="66" customFormat="1" x14ac:dyDescent="0.2">
      <c r="D1228" s="90"/>
      <c r="X1228" s="338"/>
      <c r="AV1228" s="289"/>
      <c r="AW1228" s="289"/>
      <c r="AX1228" s="224"/>
      <c r="BW1228" s="224"/>
      <c r="BX1228" s="224"/>
      <c r="BY1228" s="224"/>
      <c r="CF1228" s="224"/>
      <c r="CG1228" s="224"/>
      <c r="CH1228" s="6"/>
      <c r="DS1228" s="224"/>
      <c r="DT1228" s="224"/>
      <c r="DU1228" s="224"/>
    </row>
    <row r="1229" spans="4:125" s="66" customFormat="1" x14ac:dyDescent="0.2">
      <c r="D1229" s="90"/>
      <c r="X1229" s="338"/>
      <c r="AV1229" s="289"/>
      <c r="AW1229" s="289"/>
      <c r="AX1229" s="224"/>
      <c r="BW1229" s="224"/>
      <c r="BX1229" s="224"/>
      <c r="BY1229" s="224"/>
      <c r="CF1229" s="224"/>
      <c r="CG1229" s="224"/>
      <c r="CH1229" s="6"/>
      <c r="DS1229" s="224"/>
      <c r="DT1229" s="224"/>
      <c r="DU1229" s="224"/>
    </row>
    <row r="1230" spans="4:125" s="66" customFormat="1" x14ac:dyDescent="0.2">
      <c r="D1230" s="90"/>
      <c r="X1230" s="338"/>
      <c r="AV1230" s="289"/>
      <c r="AW1230" s="289"/>
      <c r="AX1230" s="224"/>
      <c r="BW1230" s="224"/>
      <c r="BX1230" s="224"/>
      <c r="BY1230" s="224"/>
      <c r="CF1230" s="224"/>
      <c r="CG1230" s="224"/>
      <c r="CH1230" s="6"/>
      <c r="DS1230" s="224"/>
      <c r="DT1230" s="224"/>
      <c r="DU1230" s="224"/>
    </row>
    <row r="1231" spans="4:125" s="66" customFormat="1" x14ac:dyDescent="0.2">
      <c r="D1231" s="90"/>
      <c r="X1231" s="338"/>
      <c r="AV1231" s="289"/>
      <c r="AW1231" s="289"/>
      <c r="AX1231" s="224"/>
      <c r="BW1231" s="224"/>
      <c r="BX1231" s="224"/>
      <c r="BY1231" s="224"/>
      <c r="CF1231" s="224"/>
      <c r="CG1231" s="224"/>
      <c r="CH1231" s="6"/>
      <c r="DS1231" s="224"/>
      <c r="DT1231" s="224"/>
      <c r="DU1231" s="224"/>
    </row>
    <row r="1232" spans="4:125" s="66" customFormat="1" x14ac:dyDescent="0.2">
      <c r="D1232" s="90"/>
      <c r="X1232" s="338"/>
      <c r="AV1232" s="289"/>
      <c r="AW1232" s="289"/>
      <c r="AX1232" s="224"/>
      <c r="BW1232" s="224"/>
      <c r="BX1232" s="224"/>
      <c r="BY1232" s="224"/>
      <c r="CF1232" s="224"/>
      <c r="CG1232" s="224"/>
      <c r="CH1232" s="6"/>
      <c r="DS1232" s="224"/>
      <c r="DT1232" s="224"/>
      <c r="DU1232" s="224"/>
    </row>
    <row r="1233" spans="4:125" s="66" customFormat="1" x14ac:dyDescent="0.2">
      <c r="D1233" s="90"/>
      <c r="X1233" s="338"/>
      <c r="AV1233" s="289"/>
      <c r="AW1233" s="289"/>
      <c r="AX1233" s="224"/>
      <c r="BW1233" s="224"/>
      <c r="BX1233" s="224"/>
      <c r="BY1233" s="224"/>
      <c r="CF1233" s="224"/>
      <c r="CG1233" s="224"/>
      <c r="CH1233" s="6"/>
      <c r="DS1233" s="224"/>
      <c r="DT1233" s="224"/>
      <c r="DU1233" s="224"/>
    </row>
    <row r="1234" spans="4:125" s="66" customFormat="1" x14ac:dyDescent="0.2">
      <c r="D1234" s="90"/>
      <c r="X1234" s="338"/>
      <c r="AV1234" s="289"/>
      <c r="AW1234" s="289"/>
      <c r="AX1234" s="224"/>
      <c r="BW1234" s="224"/>
      <c r="BX1234" s="224"/>
      <c r="BY1234" s="224"/>
      <c r="CF1234" s="224"/>
      <c r="CG1234" s="224"/>
      <c r="CH1234" s="6"/>
      <c r="DS1234" s="224"/>
      <c r="DT1234" s="224"/>
      <c r="DU1234" s="224"/>
    </row>
    <row r="1235" spans="4:125" s="66" customFormat="1" x14ac:dyDescent="0.2">
      <c r="D1235" s="90"/>
      <c r="X1235" s="338"/>
      <c r="AV1235" s="289"/>
      <c r="AW1235" s="289"/>
      <c r="AX1235" s="224"/>
      <c r="BW1235" s="224"/>
      <c r="BX1235" s="224"/>
      <c r="BY1235" s="224"/>
      <c r="CF1235" s="224"/>
      <c r="CG1235" s="224"/>
      <c r="CH1235" s="6"/>
      <c r="DS1235" s="224"/>
      <c r="DT1235" s="224"/>
      <c r="DU1235" s="224"/>
    </row>
    <row r="1236" spans="4:125" s="66" customFormat="1" x14ac:dyDescent="0.2">
      <c r="D1236" s="90"/>
      <c r="X1236" s="338"/>
      <c r="AV1236" s="289"/>
      <c r="AW1236" s="289"/>
      <c r="AX1236" s="224"/>
      <c r="BW1236" s="224"/>
      <c r="BX1236" s="224"/>
      <c r="BY1236" s="224"/>
      <c r="CF1236" s="224"/>
      <c r="CG1236" s="224"/>
      <c r="CH1236" s="6"/>
      <c r="DS1236" s="224"/>
      <c r="DT1236" s="224"/>
      <c r="DU1236" s="224"/>
    </row>
    <row r="1237" spans="4:125" s="66" customFormat="1" x14ac:dyDescent="0.2">
      <c r="D1237" s="90"/>
      <c r="X1237" s="338"/>
      <c r="AV1237" s="289"/>
      <c r="AW1237" s="289"/>
      <c r="AX1237" s="224"/>
      <c r="BW1237" s="224"/>
      <c r="BX1237" s="224"/>
      <c r="BY1237" s="224"/>
      <c r="CF1237" s="224"/>
      <c r="CG1237" s="224"/>
      <c r="CH1237" s="6"/>
      <c r="DS1237" s="224"/>
      <c r="DT1237" s="224"/>
      <c r="DU1237" s="224"/>
    </row>
    <row r="1238" spans="4:125" s="66" customFormat="1" x14ac:dyDescent="0.2">
      <c r="D1238" s="90"/>
      <c r="X1238" s="338"/>
      <c r="AV1238" s="289"/>
      <c r="AW1238" s="289"/>
      <c r="AX1238" s="224"/>
      <c r="BW1238" s="224"/>
      <c r="BX1238" s="224"/>
      <c r="BY1238" s="224"/>
      <c r="CF1238" s="224"/>
      <c r="CG1238" s="224"/>
      <c r="CH1238" s="6"/>
      <c r="DS1238" s="224"/>
      <c r="DT1238" s="224"/>
      <c r="DU1238" s="224"/>
    </row>
    <row r="1239" spans="4:125" s="66" customFormat="1" x14ac:dyDescent="0.2">
      <c r="D1239" s="90"/>
      <c r="X1239" s="338"/>
      <c r="AV1239" s="289"/>
      <c r="AW1239" s="289"/>
      <c r="AX1239" s="224"/>
      <c r="BW1239" s="224"/>
      <c r="BX1239" s="224"/>
      <c r="BY1239" s="224"/>
      <c r="CF1239" s="224"/>
      <c r="CG1239" s="224"/>
      <c r="CH1239" s="6"/>
      <c r="DS1239" s="224"/>
      <c r="DT1239" s="224"/>
      <c r="DU1239" s="224"/>
    </row>
    <row r="1240" spans="4:125" s="66" customFormat="1" x14ac:dyDescent="0.2">
      <c r="D1240" s="90"/>
      <c r="X1240" s="338"/>
      <c r="AV1240" s="289"/>
      <c r="AW1240" s="289"/>
      <c r="AX1240" s="224"/>
      <c r="BW1240" s="224"/>
      <c r="BX1240" s="224"/>
      <c r="BY1240" s="224"/>
      <c r="CF1240" s="224"/>
      <c r="CG1240" s="224"/>
      <c r="CH1240" s="6"/>
      <c r="DS1240" s="224"/>
      <c r="DT1240" s="224"/>
      <c r="DU1240" s="224"/>
    </row>
    <row r="1241" spans="4:125" s="66" customFormat="1" x14ac:dyDescent="0.2">
      <c r="D1241" s="90"/>
      <c r="X1241" s="338"/>
      <c r="AV1241" s="289"/>
      <c r="AW1241" s="289"/>
      <c r="AX1241" s="224"/>
      <c r="BW1241" s="224"/>
      <c r="BX1241" s="224"/>
      <c r="BY1241" s="224"/>
      <c r="CF1241" s="224"/>
      <c r="CG1241" s="224"/>
      <c r="CH1241" s="6"/>
      <c r="DS1241" s="224"/>
      <c r="DT1241" s="224"/>
      <c r="DU1241" s="224"/>
    </row>
    <row r="1242" spans="4:125" s="66" customFormat="1" x14ac:dyDescent="0.2">
      <c r="D1242" s="90"/>
      <c r="X1242" s="338"/>
      <c r="AV1242" s="289"/>
      <c r="AW1242" s="289"/>
      <c r="AX1242" s="224"/>
      <c r="BW1242" s="224"/>
      <c r="BX1242" s="224"/>
      <c r="BY1242" s="224"/>
      <c r="CF1242" s="224"/>
      <c r="CG1242" s="224"/>
      <c r="CH1242" s="6"/>
      <c r="DS1242" s="224"/>
      <c r="DT1242" s="224"/>
      <c r="DU1242" s="224"/>
    </row>
    <row r="1243" spans="4:125" s="66" customFormat="1" x14ac:dyDescent="0.2">
      <c r="D1243" s="90"/>
      <c r="X1243" s="338"/>
      <c r="AV1243" s="289"/>
      <c r="AW1243" s="289"/>
      <c r="AX1243" s="224"/>
      <c r="BW1243" s="224"/>
      <c r="BX1243" s="224"/>
      <c r="BY1243" s="224"/>
      <c r="CF1243" s="224"/>
      <c r="CG1243" s="224"/>
      <c r="CH1243" s="6"/>
      <c r="DS1243" s="224"/>
      <c r="DT1243" s="224"/>
      <c r="DU1243" s="224"/>
    </row>
    <row r="1244" spans="4:125" s="66" customFormat="1" x14ac:dyDescent="0.2">
      <c r="D1244" s="90"/>
      <c r="X1244" s="338"/>
      <c r="AV1244" s="289"/>
      <c r="AW1244" s="289"/>
      <c r="AX1244" s="224"/>
      <c r="BW1244" s="224"/>
      <c r="BX1244" s="224"/>
      <c r="BY1244" s="224"/>
      <c r="CF1244" s="224"/>
      <c r="CG1244" s="224"/>
      <c r="CH1244" s="6"/>
      <c r="DS1244" s="224"/>
      <c r="DT1244" s="224"/>
      <c r="DU1244" s="224"/>
    </row>
    <row r="1245" spans="4:125" s="66" customFormat="1" x14ac:dyDescent="0.2">
      <c r="D1245" s="90"/>
      <c r="X1245" s="338"/>
      <c r="AV1245" s="289"/>
      <c r="AW1245" s="289"/>
      <c r="AX1245" s="224"/>
      <c r="BW1245" s="224"/>
      <c r="BX1245" s="224"/>
      <c r="BY1245" s="224"/>
      <c r="CF1245" s="224"/>
      <c r="CG1245" s="224"/>
      <c r="CH1245" s="6"/>
      <c r="DS1245" s="224"/>
      <c r="DT1245" s="224"/>
      <c r="DU1245" s="224"/>
    </row>
    <row r="1246" spans="4:125" s="66" customFormat="1" x14ac:dyDescent="0.2">
      <c r="D1246" s="90"/>
      <c r="X1246" s="338"/>
      <c r="AV1246" s="289"/>
      <c r="AW1246" s="289"/>
      <c r="AX1246" s="224"/>
      <c r="BW1246" s="224"/>
      <c r="BX1246" s="224"/>
      <c r="BY1246" s="224"/>
      <c r="CF1246" s="224"/>
      <c r="CG1246" s="224"/>
      <c r="CH1246" s="6"/>
      <c r="DS1246" s="224"/>
      <c r="DT1246" s="224"/>
      <c r="DU1246" s="224"/>
    </row>
    <row r="1247" spans="4:125" s="66" customFormat="1" x14ac:dyDescent="0.2">
      <c r="D1247" s="90"/>
      <c r="X1247" s="338"/>
      <c r="AV1247" s="289"/>
      <c r="AW1247" s="289"/>
      <c r="AX1247" s="224"/>
      <c r="BW1247" s="224"/>
      <c r="BX1247" s="224"/>
      <c r="BY1247" s="224"/>
      <c r="CF1247" s="224"/>
      <c r="CG1247" s="224"/>
      <c r="CH1247" s="6"/>
      <c r="DS1247" s="224"/>
      <c r="DT1247" s="224"/>
      <c r="DU1247" s="224"/>
    </row>
    <row r="1248" spans="4:125" s="66" customFormat="1" x14ac:dyDescent="0.2">
      <c r="D1248" s="90"/>
      <c r="X1248" s="338"/>
      <c r="AV1248" s="289"/>
      <c r="AW1248" s="289"/>
      <c r="AX1248" s="224"/>
      <c r="BW1248" s="224"/>
      <c r="BX1248" s="224"/>
      <c r="BY1248" s="224"/>
      <c r="CF1248" s="224"/>
      <c r="CG1248" s="224"/>
      <c r="CH1248" s="6"/>
      <c r="DS1248" s="224"/>
      <c r="DT1248" s="224"/>
      <c r="DU1248" s="224"/>
    </row>
    <row r="1249" spans="4:125" s="66" customFormat="1" x14ac:dyDescent="0.2">
      <c r="D1249" s="90"/>
      <c r="X1249" s="338"/>
      <c r="AV1249" s="289"/>
      <c r="AW1249" s="289"/>
      <c r="AX1249" s="224"/>
      <c r="BW1249" s="224"/>
      <c r="BX1249" s="224"/>
      <c r="BY1249" s="224"/>
      <c r="CF1249" s="224"/>
      <c r="CG1249" s="224"/>
      <c r="CH1249" s="6"/>
      <c r="DS1249" s="224"/>
      <c r="DT1249" s="224"/>
      <c r="DU1249" s="224"/>
    </row>
    <row r="1250" spans="4:125" s="66" customFormat="1" x14ac:dyDescent="0.2">
      <c r="D1250" s="90"/>
      <c r="X1250" s="338"/>
      <c r="AV1250" s="289"/>
      <c r="AW1250" s="289"/>
      <c r="AX1250" s="224"/>
      <c r="BW1250" s="224"/>
      <c r="BX1250" s="224"/>
      <c r="BY1250" s="224"/>
      <c r="CF1250" s="224"/>
      <c r="CG1250" s="224"/>
      <c r="CH1250" s="6"/>
      <c r="DS1250" s="224"/>
      <c r="DT1250" s="224"/>
      <c r="DU1250" s="224"/>
    </row>
    <row r="1251" spans="4:125" s="66" customFormat="1" x14ac:dyDescent="0.2">
      <c r="D1251" s="90"/>
      <c r="X1251" s="338"/>
      <c r="AV1251" s="289"/>
      <c r="AW1251" s="289"/>
      <c r="AX1251" s="224"/>
      <c r="BW1251" s="224"/>
      <c r="BX1251" s="224"/>
      <c r="BY1251" s="224"/>
      <c r="CF1251" s="224"/>
      <c r="CG1251" s="224"/>
      <c r="CH1251" s="6"/>
      <c r="DS1251" s="224"/>
      <c r="DT1251" s="224"/>
      <c r="DU1251" s="224"/>
    </row>
    <row r="1252" spans="4:125" s="66" customFormat="1" x14ac:dyDescent="0.2">
      <c r="D1252" s="90"/>
      <c r="X1252" s="338"/>
      <c r="AV1252" s="289"/>
      <c r="AW1252" s="289"/>
      <c r="AX1252" s="224"/>
      <c r="BW1252" s="224"/>
      <c r="BX1252" s="224"/>
      <c r="BY1252" s="224"/>
      <c r="CF1252" s="224"/>
      <c r="CG1252" s="224"/>
      <c r="CH1252" s="6"/>
      <c r="DS1252" s="224"/>
      <c r="DT1252" s="224"/>
      <c r="DU1252" s="224"/>
    </row>
    <row r="1253" spans="4:125" s="66" customFormat="1" x14ac:dyDescent="0.2">
      <c r="D1253" s="90"/>
      <c r="X1253" s="338"/>
      <c r="AV1253" s="289"/>
      <c r="AW1253" s="289"/>
      <c r="AX1253" s="224"/>
      <c r="BW1253" s="224"/>
      <c r="BX1253" s="224"/>
      <c r="BY1253" s="224"/>
      <c r="CF1253" s="224"/>
      <c r="CG1253" s="224"/>
      <c r="CH1253" s="6"/>
      <c r="DS1253" s="224"/>
      <c r="DT1253" s="224"/>
      <c r="DU1253" s="224"/>
    </row>
    <row r="1254" spans="4:125" s="66" customFormat="1" x14ac:dyDescent="0.2">
      <c r="D1254" s="90"/>
      <c r="X1254" s="338"/>
      <c r="AV1254" s="289"/>
      <c r="AW1254" s="289"/>
      <c r="AX1254" s="224"/>
      <c r="BW1254" s="224"/>
      <c r="BX1254" s="224"/>
      <c r="BY1254" s="224"/>
      <c r="CF1254" s="224"/>
      <c r="CG1254" s="224"/>
      <c r="CH1254" s="6"/>
      <c r="DS1254" s="224"/>
      <c r="DT1254" s="224"/>
      <c r="DU1254" s="224"/>
    </row>
    <row r="1255" spans="4:125" s="66" customFormat="1" x14ac:dyDescent="0.2">
      <c r="D1255" s="90"/>
      <c r="X1255" s="338"/>
      <c r="AV1255" s="289"/>
      <c r="AW1255" s="289"/>
      <c r="AX1255" s="224"/>
      <c r="BW1255" s="224"/>
      <c r="BX1255" s="224"/>
      <c r="BY1255" s="224"/>
      <c r="CF1255" s="224"/>
      <c r="CG1255" s="224"/>
      <c r="CH1255" s="6"/>
      <c r="DS1255" s="224"/>
      <c r="DT1255" s="224"/>
      <c r="DU1255" s="224"/>
    </row>
    <row r="1256" spans="4:125" s="66" customFormat="1" x14ac:dyDescent="0.2">
      <c r="D1256" s="90"/>
      <c r="X1256" s="338"/>
      <c r="AV1256" s="289"/>
      <c r="AW1256" s="289"/>
      <c r="AX1256" s="224"/>
      <c r="BW1256" s="224"/>
      <c r="BX1256" s="224"/>
      <c r="BY1256" s="224"/>
      <c r="CF1256" s="224"/>
      <c r="CG1256" s="224"/>
      <c r="CH1256" s="6"/>
      <c r="DS1256" s="224"/>
      <c r="DT1256" s="224"/>
      <c r="DU1256" s="224"/>
    </row>
    <row r="1257" spans="4:125" s="66" customFormat="1" x14ac:dyDescent="0.2">
      <c r="D1257" s="90"/>
      <c r="X1257" s="338"/>
      <c r="AV1257" s="289"/>
      <c r="AW1257" s="289"/>
      <c r="AX1257" s="224"/>
      <c r="BW1257" s="224"/>
      <c r="BX1257" s="224"/>
      <c r="BY1257" s="224"/>
      <c r="CF1257" s="224"/>
      <c r="CG1257" s="224"/>
      <c r="CH1257" s="6"/>
      <c r="DS1257" s="224"/>
      <c r="DT1257" s="224"/>
      <c r="DU1257" s="224"/>
    </row>
    <row r="1258" spans="4:125" s="66" customFormat="1" x14ac:dyDescent="0.2">
      <c r="D1258" s="90"/>
      <c r="X1258" s="338"/>
      <c r="AV1258" s="289"/>
      <c r="AW1258" s="289"/>
      <c r="AX1258" s="224"/>
      <c r="BW1258" s="224"/>
      <c r="BX1258" s="224"/>
      <c r="BY1258" s="224"/>
      <c r="CF1258" s="224"/>
      <c r="CG1258" s="224"/>
      <c r="CH1258" s="6"/>
      <c r="DS1258" s="224"/>
      <c r="DT1258" s="224"/>
      <c r="DU1258" s="224"/>
    </row>
    <row r="1259" spans="4:125" s="66" customFormat="1" x14ac:dyDescent="0.2">
      <c r="D1259" s="90"/>
      <c r="X1259" s="338"/>
      <c r="AV1259" s="289"/>
      <c r="AW1259" s="289"/>
      <c r="AX1259" s="224"/>
      <c r="BW1259" s="224"/>
      <c r="BX1259" s="224"/>
      <c r="BY1259" s="224"/>
      <c r="CF1259" s="224"/>
      <c r="CG1259" s="224"/>
      <c r="CH1259" s="6"/>
      <c r="DS1259" s="224"/>
      <c r="DT1259" s="224"/>
      <c r="DU1259" s="224"/>
    </row>
    <row r="1260" spans="4:125" s="66" customFormat="1" x14ac:dyDescent="0.2">
      <c r="D1260" s="90"/>
      <c r="X1260" s="338"/>
      <c r="AV1260" s="289"/>
      <c r="AW1260" s="289"/>
      <c r="AX1260" s="224"/>
      <c r="BW1260" s="224"/>
      <c r="BX1260" s="224"/>
      <c r="BY1260" s="224"/>
      <c r="CF1260" s="224"/>
      <c r="CG1260" s="224"/>
      <c r="CH1260" s="6"/>
      <c r="DS1260" s="224"/>
      <c r="DT1260" s="224"/>
      <c r="DU1260" s="224"/>
    </row>
    <row r="1261" spans="4:125" s="66" customFormat="1" x14ac:dyDescent="0.2">
      <c r="D1261" s="90"/>
      <c r="X1261" s="338"/>
      <c r="AV1261" s="289"/>
      <c r="AW1261" s="289"/>
      <c r="AX1261" s="224"/>
      <c r="BW1261" s="224"/>
      <c r="BX1261" s="224"/>
      <c r="BY1261" s="224"/>
      <c r="CF1261" s="224"/>
      <c r="CG1261" s="224"/>
      <c r="CH1261" s="6"/>
      <c r="DS1261" s="224"/>
      <c r="DT1261" s="224"/>
      <c r="DU1261" s="224"/>
    </row>
    <row r="1262" spans="4:125" s="66" customFormat="1" x14ac:dyDescent="0.2">
      <c r="D1262" s="90"/>
      <c r="X1262" s="338"/>
      <c r="AV1262" s="289"/>
      <c r="AW1262" s="289"/>
      <c r="AX1262" s="224"/>
      <c r="BW1262" s="224"/>
      <c r="BX1262" s="224"/>
      <c r="BY1262" s="224"/>
      <c r="CF1262" s="224"/>
      <c r="CG1262" s="224"/>
      <c r="CH1262" s="6"/>
      <c r="DS1262" s="224"/>
      <c r="DT1262" s="224"/>
      <c r="DU1262" s="224"/>
    </row>
    <row r="1263" spans="4:125" s="66" customFormat="1" x14ac:dyDescent="0.2">
      <c r="D1263" s="90"/>
      <c r="X1263" s="338"/>
      <c r="AV1263" s="289"/>
      <c r="AW1263" s="289"/>
      <c r="AX1263" s="224"/>
      <c r="BW1263" s="224"/>
      <c r="BX1263" s="224"/>
      <c r="BY1263" s="224"/>
      <c r="CF1263" s="224"/>
      <c r="CG1263" s="224"/>
      <c r="CH1263" s="6"/>
      <c r="DS1263" s="224"/>
      <c r="DT1263" s="224"/>
      <c r="DU1263" s="224"/>
    </row>
    <row r="1264" spans="4:125" s="66" customFormat="1" x14ac:dyDescent="0.2">
      <c r="D1264" s="90"/>
      <c r="X1264" s="338"/>
      <c r="AV1264" s="289"/>
      <c r="AW1264" s="289"/>
      <c r="AX1264" s="224"/>
      <c r="BW1264" s="224"/>
      <c r="BX1264" s="224"/>
      <c r="BY1264" s="224"/>
      <c r="CF1264" s="224"/>
      <c r="CG1264" s="224"/>
      <c r="CH1264" s="6"/>
      <c r="DS1264" s="224"/>
      <c r="DT1264" s="224"/>
      <c r="DU1264" s="224"/>
    </row>
    <row r="1265" spans="4:125" s="66" customFormat="1" x14ac:dyDescent="0.2">
      <c r="D1265" s="90"/>
      <c r="X1265" s="338"/>
      <c r="AV1265" s="289"/>
      <c r="AW1265" s="289"/>
      <c r="AX1265" s="224"/>
      <c r="BW1265" s="224"/>
      <c r="BX1265" s="224"/>
      <c r="BY1265" s="224"/>
      <c r="CF1265" s="224"/>
      <c r="CG1265" s="224"/>
      <c r="CH1265" s="6"/>
      <c r="DS1265" s="224"/>
      <c r="DT1265" s="224"/>
      <c r="DU1265" s="224"/>
    </row>
    <row r="1266" spans="4:125" s="66" customFormat="1" x14ac:dyDescent="0.2">
      <c r="D1266" s="90"/>
      <c r="X1266" s="338"/>
      <c r="AV1266" s="289"/>
      <c r="AW1266" s="289"/>
      <c r="AX1266" s="224"/>
      <c r="BW1266" s="224"/>
      <c r="BX1266" s="224"/>
      <c r="BY1266" s="224"/>
      <c r="CF1266" s="224"/>
      <c r="CG1266" s="224"/>
      <c r="CH1266" s="6"/>
      <c r="DS1266" s="224"/>
      <c r="DT1266" s="224"/>
      <c r="DU1266" s="224"/>
    </row>
    <row r="1267" spans="4:125" s="66" customFormat="1" x14ac:dyDescent="0.2">
      <c r="D1267" s="90"/>
      <c r="X1267" s="338"/>
      <c r="AV1267" s="289"/>
      <c r="AW1267" s="289"/>
      <c r="AX1267" s="224"/>
      <c r="BW1267" s="224"/>
      <c r="BX1267" s="224"/>
      <c r="BY1267" s="224"/>
      <c r="CF1267" s="224"/>
      <c r="CG1267" s="224"/>
      <c r="CH1267" s="6"/>
      <c r="DS1267" s="224"/>
      <c r="DT1267" s="224"/>
      <c r="DU1267" s="224"/>
    </row>
    <row r="1268" spans="4:125" s="66" customFormat="1" x14ac:dyDescent="0.2">
      <c r="D1268" s="90"/>
      <c r="X1268" s="338"/>
      <c r="AV1268" s="289"/>
      <c r="AW1268" s="289"/>
      <c r="AX1268" s="224"/>
      <c r="BW1268" s="224"/>
      <c r="BX1268" s="224"/>
      <c r="BY1268" s="224"/>
      <c r="CF1268" s="224"/>
      <c r="CG1268" s="224"/>
      <c r="CH1268" s="6"/>
      <c r="DS1268" s="224"/>
      <c r="DT1268" s="224"/>
      <c r="DU1268" s="224"/>
    </row>
    <row r="1269" spans="4:125" s="66" customFormat="1" x14ac:dyDescent="0.2">
      <c r="D1269" s="90"/>
      <c r="X1269" s="338"/>
      <c r="AV1269" s="289"/>
      <c r="AW1269" s="289"/>
      <c r="AX1269" s="224"/>
      <c r="BW1269" s="224"/>
      <c r="BX1269" s="224"/>
      <c r="BY1269" s="224"/>
      <c r="CF1269" s="224"/>
      <c r="CG1269" s="224"/>
      <c r="CH1269" s="6"/>
      <c r="DS1269" s="224"/>
      <c r="DT1269" s="224"/>
      <c r="DU1269" s="224"/>
    </row>
    <row r="1270" spans="4:125" s="66" customFormat="1" x14ac:dyDescent="0.2">
      <c r="D1270" s="90"/>
      <c r="X1270" s="338"/>
      <c r="AV1270" s="289"/>
      <c r="AW1270" s="289"/>
      <c r="AX1270" s="224"/>
      <c r="BW1270" s="224"/>
      <c r="BX1270" s="224"/>
      <c r="BY1270" s="224"/>
      <c r="CF1270" s="224"/>
      <c r="CG1270" s="224"/>
      <c r="CH1270" s="6"/>
      <c r="DS1270" s="224"/>
      <c r="DT1270" s="224"/>
      <c r="DU1270" s="224"/>
    </row>
    <row r="1271" spans="4:125" s="66" customFormat="1" x14ac:dyDescent="0.2">
      <c r="D1271" s="90"/>
      <c r="X1271" s="338"/>
      <c r="AV1271" s="289"/>
      <c r="AW1271" s="289"/>
      <c r="AX1271" s="224"/>
      <c r="BW1271" s="224"/>
      <c r="BX1271" s="224"/>
      <c r="BY1271" s="224"/>
      <c r="CF1271" s="224"/>
      <c r="CG1271" s="224"/>
      <c r="CH1271" s="6"/>
      <c r="DS1271" s="224"/>
      <c r="DT1271" s="224"/>
      <c r="DU1271" s="224"/>
    </row>
    <row r="1272" spans="4:125" s="66" customFormat="1" x14ac:dyDescent="0.2">
      <c r="D1272" s="90"/>
      <c r="X1272" s="338"/>
      <c r="AV1272" s="289"/>
      <c r="AW1272" s="289"/>
      <c r="AX1272" s="224"/>
      <c r="BW1272" s="224"/>
      <c r="BX1272" s="224"/>
      <c r="BY1272" s="224"/>
      <c r="CF1272" s="224"/>
      <c r="CG1272" s="224"/>
      <c r="CH1272" s="6"/>
      <c r="DS1272" s="224"/>
      <c r="DT1272" s="224"/>
      <c r="DU1272" s="224"/>
    </row>
    <row r="1273" spans="4:125" s="66" customFormat="1" x14ac:dyDescent="0.2">
      <c r="D1273" s="90"/>
      <c r="X1273" s="338"/>
      <c r="AV1273" s="289"/>
      <c r="AW1273" s="289"/>
      <c r="AX1273" s="224"/>
      <c r="BW1273" s="224"/>
      <c r="BX1273" s="224"/>
      <c r="BY1273" s="224"/>
      <c r="CF1273" s="224"/>
      <c r="CG1273" s="224"/>
      <c r="CH1273" s="6"/>
      <c r="DS1273" s="224"/>
      <c r="DT1273" s="224"/>
      <c r="DU1273" s="224"/>
    </row>
    <row r="1274" spans="4:125" s="66" customFormat="1" x14ac:dyDescent="0.2">
      <c r="D1274" s="90"/>
      <c r="X1274" s="338"/>
      <c r="AV1274" s="289"/>
      <c r="AW1274" s="289"/>
      <c r="AX1274" s="224"/>
      <c r="BW1274" s="224"/>
      <c r="BX1274" s="224"/>
      <c r="BY1274" s="224"/>
      <c r="CF1274" s="224"/>
      <c r="CG1274" s="224"/>
      <c r="CH1274" s="6"/>
      <c r="DS1274" s="224"/>
      <c r="DT1274" s="224"/>
      <c r="DU1274" s="224"/>
    </row>
    <row r="1275" spans="4:125" s="66" customFormat="1" x14ac:dyDescent="0.2">
      <c r="D1275" s="90"/>
      <c r="X1275" s="338"/>
      <c r="AV1275" s="289"/>
      <c r="AW1275" s="289"/>
      <c r="AX1275" s="224"/>
      <c r="BW1275" s="224"/>
      <c r="BX1275" s="224"/>
      <c r="BY1275" s="224"/>
      <c r="CF1275" s="224"/>
      <c r="CG1275" s="224"/>
      <c r="CH1275" s="6"/>
      <c r="DS1275" s="224"/>
      <c r="DT1275" s="224"/>
      <c r="DU1275" s="224"/>
    </row>
    <row r="1276" spans="4:125" s="66" customFormat="1" x14ac:dyDescent="0.2">
      <c r="D1276" s="90"/>
      <c r="X1276" s="338"/>
      <c r="AV1276" s="289"/>
      <c r="AW1276" s="289"/>
      <c r="AX1276" s="224"/>
      <c r="BW1276" s="224"/>
      <c r="BX1276" s="224"/>
      <c r="BY1276" s="224"/>
      <c r="CF1276" s="224"/>
      <c r="CG1276" s="224"/>
      <c r="CH1276" s="6"/>
      <c r="DS1276" s="224"/>
      <c r="DT1276" s="224"/>
      <c r="DU1276" s="224"/>
    </row>
    <row r="1277" spans="4:125" s="66" customFormat="1" x14ac:dyDescent="0.2">
      <c r="D1277" s="90"/>
      <c r="X1277" s="338"/>
      <c r="AV1277" s="289"/>
      <c r="AW1277" s="289"/>
      <c r="AX1277" s="224"/>
      <c r="BW1277" s="224"/>
      <c r="BX1277" s="224"/>
      <c r="BY1277" s="224"/>
      <c r="CF1277" s="224"/>
      <c r="CG1277" s="224"/>
      <c r="CH1277" s="6"/>
      <c r="DS1277" s="224"/>
      <c r="DT1277" s="224"/>
      <c r="DU1277" s="224"/>
    </row>
    <row r="1278" spans="4:125" s="66" customFormat="1" x14ac:dyDescent="0.2">
      <c r="D1278" s="90"/>
      <c r="X1278" s="338"/>
      <c r="AV1278" s="289"/>
      <c r="AW1278" s="289"/>
      <c r="AX1278" s="224"/>
      <c r="BW1278" s="224"/>
      <c r="BX1278" s="224"/>
      <c r="BY1278" s="224"/>
      <c r="CF1278" s="224"/>
      <c r="CG1278" s="224"/>
      <c r="CH1278" s="6"/>
      <c r="DS1278" s="224"/>
      <c r="DT1278" s="224"/>
      <c r="DU1278" s="224"/>
    </row>
    <row r="1279" spans="4:125" s="66" customFormat="1" x14ac:dyDescent="0.2">
      <c r="D1279" s="90"/>
      <c r="X1279" s="338"/>
      <c r="AV1279" s="289"/>
      <c r="AW1279" s="289"/>
      <c r="AX1279" s="224"/>
      <c r="BW1279" s="224"/>
      <c r="BX1279" s="224"/>
      <c r="BY1279" s="224"/>
      <c r="CF1279" s="224"/>
      <c r="CG1279" s="224"/>
      <c r="CH1279" s="6"/>
      <c r="DS1279" s="224"/>
      <c r="DT1279" s="224"/>
      <c r="DU1279" s="224"/>
    </row>
    <row r="1280" spans="4:125" s="66" customFormat="1" x14ac:dyDescent="0.2">
      <c r="D1280" s="90"/>
      <c r="X1280" s="338"/>
      <c r="AV1280" s="289"/>
      <c r="AW1280" s="289"/>
      <c r="AX1280" s="224"/>
      <c r="BW1280" s="224"/>
      <c r="BX1280" s="224"/>
      <c r="BY1280" s="224"/>
      <c r="CF1280" s="224"/>
      <c r="CG1280" s="224"/>
      <c r="CH1280" s="6"/>
      <c r="DS1280" s="224"/>
      <c r="DT1280" s="224"/>
      <c r="DU1280" s="224"/>
    </row>
    <row r="1281" spans="4:125" s="66" customFormat="1" x14ac:dyDescent="0.2">
      <c r="D1281" s="90"/>
      <c r="X1281" s="338"/>
      <c r="AV1281" s="289"/>
      <c r="AW1281" s="289"/>
      <c r="AX1281" s="224"/>
      <c r="BW1281" s="224"/>
      <c r="BX1281" s="224"/>
      <c r="BY1281" s="224"/>
      <c r="CF1281" s="224"/>
      <c r="CG1281" s="224"/>
      <c r="CH1281" s="6"/>
      <c r="DS1281" s="224"/>
      <c r="DT1281" s="224"/>
      <c r="DU1281" s="224"/>
    </row>
    <row r="1282" spans="4:125" s="66" customFormat="1" x14ac:dyDescent="0.2">
      <c r="D1282" s="90"/>
      <c r="X1282" s="338"/>
      <c r="AV1282" s="289"/>
      <c r="AW1282" s="289"/>
      <c r="AX1282" s="224"/>
      <c r="BW1282" s="224"/>
      <c r="BX1282" s="224"/>
      <c r="BY1282" s="224"/>
      <c r="CF1282" s="224"/>
      <c r="CG1282" s="224"/>
      <c r="CH1282" s="6"/>
      <c r="DS1282" s="224"/>
      <c r="DT1282" s="224"/>
      <c r="DU1282" s="224"/>
    </row>
    <row r="1283" spans="4:125" s="66" customFormat="1" x14ac:dyDescent="0.2">
      <c r="D1283" s="90"/>
      <c r="X1283" s="338"/>
      <c r="AV1283" s="289"/>
      <c r="AW1283" s="289"/>
      <c r="AX1283" s="224"/>
      <c r="BW1283" s="224"/>
      <c r="BX1283" s="224"/>
      <c r="BY1283" s="224"/>
      <c r="CF1283" s="224"/>
      <c r="CG1283" s="224"/>
      <c r="CH1283" s="6"/>
      <c r="DS1283" s="224"/>
      <c r="DT1283" s="224"/>
      <c r="DU1283" s="224"/>
    </row>
    <row r="1284" spans="4:125" s="66" customFormat="1" x14ac:dyDescent="0.2">
      <c r="D1284" s="90"/>
      <c r="X1284" s="338"/>
      <c r="AV1284" s="289"/>
      <c r="AW1284" s="289"/>
      <c r="AX1284" s="224"/>
      <c r="BW1284" s="224"/>
      <c r="BX1284" s="224"/>
      <c r="BY1284" s="224"/>
      <c r="CF1284" s="224"/>
      <c r="CG1284" s="224"/>
      <c r="CH1284" s="6"/>
      <c r="DS1284" s="224"/>
      <c r="DT1284" s="224"/>
      <c r="DU1284" s="224"/>
    </row>
    <row r="1285" spans="4:125" s="66" customFormat="1" x14ac:dyDescent="0.2">
      <c r="D1285" s="90"/>
      <c r="X1285" s="338"/>
      <c r="AV1285" s="289"/>
      <c r="AW1285" s="289"/>
      <c r="AX1285" s="224"/>
      <c r="BW1285" s="224"/>
      <c r="BX1285" s="224"/>
      <c r="BY1285" s="224"/>
      <c r="CF1285" s="224"/>
      <c r="CG1285" s="224"/>
      <c r="CH1285" s="6"/>
      <c r="DS1285" s="224"/>
      <c r="DT1285" s="224"/>
      <c r="DU1285" s="224"/>
    </row>
    <row r="1286" spans="4:125" s="66" customFormat="1" x14ac:dyDescent="0.2">
      <c r="D1286" s="90"/>
      <c r="X1286" s="338"/>
      <c r="AV1286" s="289"/>
      <c r="AW1286" s="289"/>
      <c r="AX1286" s="224"/>
      <c r="BW1286" s="224"/>
      <c r="BX1286" s="224"/>
      <c r="BY1286" s="224"/>
      <c r="CF1286" s="224"/>
      <c r="CG1286" s="224"/>
      <c r="CH1286" s="6"/>
      <c r="DS1286" s="224"/>
      <c r="DT1286" s="224"/>
      <c r="DU1286" s="224"/>
    </row>
    <row r="1287" spans="4:125" s="66" customFormat="1" x14ac:dyDescent="0.2">
      <c r="D1287" s="90"/>
      <c r="X1287" s="338"/>
      <c r="AV1287" s="289"/>
      <c r="AW1287" s="289"/>
      <c r="AX1287" s="224"/>
      <c r="BW1287" s="224"/>
      <c r="BX1287" s="224"/>
      <c r="BY1287" s="224"/>
      <c r="CF1287" s="224"/>
      <c r="CG1287" s="224"/>
      <c r="CH1287" s="6"/>
      <c r="DS1287" s="224"/>
      <c r="DT1287" s="224"/>
      <c r="DU1287" s="224"/>
    </row>
    <row r="1288" spans="4:125" s="66" customFormat="1" x14ac:dyDescent="0.2">
      <c r="D1288" s="90"/>
      <c r="X1288" s="338"/>
      <c r="AV1288" s="289"/>
      <c r="AW1288" s="289"/>
      <c r="AX1288" s="224"/>
      <c r="BW1288" s="224"/>
      <c r="BX1288" s="224"/>
      <c r="BY1288" s="224"/>
      <c r="CF1288" s="224"/>
      <c r="CG1288" s="224"/>
      <c r="CH1288" s="6"/>
      <c r="DS1288" s="224"/>
      <c r="DT1288" s="224"/>
      <c r="DU1288" s="224"/>
    </row>
    <row r="1289" spans="4:125" s="66" customFormat="1" x14ac:dyDescent="0.2">
      <c r="D1289" s="90"/>
      <c r="X1289" s="338"/>
      <c r="AV1289" s="289"/>
      <c r="AW1289" s="289"/>
      <c r="AX1289" s="224"/>
      <c r="BW1289" s="224"/>
      <c r="BX1289" s="224"/>
      <c r="BY1289" s="224"/>
      <c r="CF1289" s="224"/>
      <c r="CG1289" s="224"/>
      <c r="CH1289" s="6"/>
      <c r="DS1289" s="224"/>
      <c r="DT1289" s="224"/>
      <c r="DU1289" s="224"/>
    </row>
    <row r="1290" spans="4:125" s="66" customFormat="1" x14ac:dyDescent="0.2">
      <c r="D1290" s="90"/>
      <c r="X1290" s="338"/>
      <c r="AV1290" s="289"/>
      <c r="AW1290" s="289"/>
      <c r="AX1290" s="224"/>
      <c r="BW1290" s="224"/>
      <c r="BX1290" s="224"/>
      <c r="BY1290" s="224"/>
      <c r="CF1290" s="224"/>
      <c r="CG1290" s="224"/>
      <c r="CH1290" s="6"/>
      <c r="DS1290" s="224"/>
      <c r="DT1290" s="224"/>
      <c r="DU1290" s="224"/>
    </row>
    <row r="1291" spans="4:125" s="66" customFormat="1" x14ac:dyDescent="0.2">
      <c r="D1291" s="90"/>
      <c r="X1291" s="338"/>
      <c r="AV1291" s="289"/>
      <c r="AW1291" s="289"/>
      <c r="AX1291" s="224"/>
      <c r="BW1291" s="224"/>
      <c r="BX1291" s="224"/>
      <c r="BY1291" s="224"/>
      <c r="CF1291" s="224"/>
      <c r="CG1291" s="224"/>
      <c r="CH1291" s="6"/>
      <c r="DS1291" s="224"/>
      <c r="DT1291" s="224"/>
      <c r="DU1291" s="224"/>
    </row>
    <row r="1292" spans="4:125" s="66" customFormat="1" x14ac:dyDescent="0.2">
      <c r="D1292" s="90"/>
      <c r="X1292" s="338"/>
      <c r="AV1292" s="289"/>
      <c r="AW1292" s="289"/>
      <c r="AX1292" s="224"/>
      <c r="BW1292" s="224"/>
      <c r="BX1292" s="224"/>
      <c r="BY1292" s="224"/>
      <c r="CF1292" s="224"/>
      <c r="CG1292" s="224"/>
      <c r="CH1292" s="6"/>
      <c r="DS1292" s="224"/>
      <c r="DT1292" s="224"/>
      <c r="DU1292" s="224"/>
    </row>
    <row r="1293" spans="4:125" s="66" customFormat="1" x14ac:dyDescent="0.2">
      <c r="D1293" s="90"/>
      <c r="X1293" s="338"/>
      <c r="AV1293" s="289"/>
      <c r="AW1293" s="289"/>
      <c r="AX1293" s="224"/>
      <c r="BW1293" s="224"/>
      <c r="BX1293" s="224"/>
      <c r="BY1293" s="224"/>
      <c r="CF1293" s="224"/>
      <c r="CG1293" s="224"/>
      <c r="CH1293" s="6"/>
      <c r="DS1293" s="224"/>
      <c r="DT1293" s="224"/>
      <c r="DU1293" s="224"/>
    </row>
    <row r="1294" spans="4:125" s="66" customFormat="1" x14ac:dyDescent="0.2">
      <c r="D1294" s="90"/>
      <c r="X1294" s="338"/>
      <c r="AV1294" s="289"/>
      <c r="AW1294" s="289"/>
      <c r="AX1294" s="224"/>
      <c r="BW1294" s="224"/>
      <c r="BX1294" s="224"/>
      <c r="BY1294" s="224"/>
      <c r="CF1294" s="224"/>
      <c r="CG1294" s="224"/>
      <c r="CH1294" s="6"/>
      <c r="DS1294" s="224"/>
      <c r="DT1294" s="224"/>
      <c r="DU1294" s="224"/>
    </row>
    <row r="1295" spans="4:125" s="66" customFormat="1" x14ac:dyDescent="0.2">
      <c r="D1295" s="90"/>
      <c r="X1295" s="338"/>
      <c r="AV1295" s="289"/>
      <c r="AW1295" s="289"/>
      <c r="AX1295" s="224"/>
      <c r="BW1295" s="224"/>
      <c r="BX1295" s="224"/>
      <c r="BY1295" s="224"/>
      <c r="CF1295" s="224"/>
      <c r="CG1295" s="224"/>
      <c r="CH1295" s="6"/>
      <c r="DS1295" s="224"/>
      <c r="DT1295" s="224"/>
      <c r="DU1295" s="224"/>
    </row>
    <row r="1296" spans="4:125" s="66" customFormat="1" x14ac:dyDescent="0.2">
      <c r="D1296" s="90"/>
      <c r="X1296" s="338"/>
      <c r="AV1296" s="289"/>
      <c r="AW1296" s="289"/>
      <c r="AX1296" s="224"/>
      <c r="BW1296" s="224"/>
      <c r="BX1296" s="224"/>
      <c r="BY1296" s="224"/>
      <c r="CF1296" s="224"/>
      <c r="CG1296" s="224"/>
      <c r="CH1296" s="6"/>
      <c r="DS1296" s="224"/>
      <c r="DT1296" s="224"/>
      <c r="DU1296" s="224"/>
    </row>
    <row r="1297" spans="4:125" s="66" customFormat="1" x14ac:dyDescent="0.2">
      <c r="D1297" s="90"/>
      <c r="X1297" s="338"/>
      <c r="AV1297" s="289"/>
      <c r="AW1297" s="289"/>
      <c r="AX1297" s="224"/>
      <c r="BW1297" s="224"/>
      <c r="BX1297" s="224"/>
      <c r="BY1297" s="224"/>
      <c r="CF1297" s="224"/>
      <c r="CG1297" s="224"/>
      <c r="CH1297" s="6"/>
      <c r="DS1297" s="224"/>
      <c r="DT1297" s="224"/>
      <c r="DU1297" s="224"/>
    </row>
    <row r="1298" spans="4:125" s="66" customFormat="1" x14ac:dyDescent="0.2">
      <c r="D1298" s="90"/>
      <c r="X1298" s="338"/>
      <c r="AV1298" s="289"/>
      <c r="AW1298" s="289"/>
      <c r="AX1298" s="224"/>
      <c r="BW1298" s="224"/>
      <c r="BX1298" s="224"/>
      <c r="BY1298" s="224"/>
      <c r="CF1298" s="224"/>
      <c r="CG1298" s="224"/>
      <c r="CH1298" s="6"/>
      <c r="DS1298" s="224"/>
      <c r="DT1298" s="224"/>
      <c r="DU1298" s="224"/>
    </row>
    <row r="1299" spans="4:125" s="66" customFormat="1" x14ac:dyDescent="0.2">
      <c r="D1299" s="90"/>
      <c r="X1299" s="338"/>
      <c r="AV1299" s="289"/>
      <c r="AW1299" s="289"/>
      <c r="AX1299" s="224"/>
      <c r="BW1299" s="224"/>
      <c r="BX1299" s="224"/>
      <c r="BY1299" s="224"/>
      <c r="CF1299" s="224"/>
      <c r="CG1299" s="224"/>
      <c r="CH1299" s="6"/>
      <c r="DS1299" s="224"/>
      <c r="DT1299" s="224"/>
      <c r="DU1299" s="224"/>
    </row>
    <row r="1300" spans="4:125" s="66" customFormat="1" x14ac:dyDescent="0.2">
      <c r="D1300" s="90"/>
      <c r="X1300" s="338"/>
      <c r="AV1300" s="289"/>
      <c r="AW1300" s="289"/>
      <c r="AX1300" s="224"/>
      <c r="BW1300" s="224"/>
      <c r="BX1300" s="224"/>
      <c r="BY1300" s="224"/>
      <c r="CF1300" s="224"/>
      <c r="CG1300" s="224"/>
      <c r="CH1300" s="6"/>
      <c r="DS1300" s="224"/>
      <c r="DT1300" s="224"/>
      <c r="DU1300" s="224"/>
    </row>
    <row r="1301" spans="4:125" s="66" customFormat="1" x14ac:dyDescent="0.2">
      <c r="D1301" s="90"/>
      <c r="X1301" s="338"/>
      <c r="AV1301" s="289"/>
      <c r="AW1301" s="289"/>
      <c r="AX1301" s="224"/>
      <c r="BW1301" s="224"/>
      <c r="BX1301" s="224"/>
      <c r="BY1301" s="224"/>
      <c r="CF1301" s="224"/>
      <c r="CG1301" s="224"/>
      <c r="CH1301" s="6"/>
      <c r="DS1301" s="224"/>
      <c r="DT1301" s="224"/>
      <c r="DU1301" s="224"/>
    </row>
    <row r="1302" spans="4:125" s="66" customFormat="1" x14ac:dyDescent="0.2">
      <c r="D1302" s="90"/>
      <c r="X1302" s="338"/>
      <c r="AV1302" s="289"/>
      <c r="AW1302" s="289"/>
      <c r="AX1302" s="224"/>
      <c r="BW1302" s="224"/>
      <c r="BX1302" s="224"/>
      <c r="BY1302" s="224"/>
      <c r="CF1302" s="224"/>
      <c r="CG1302" s="224"/>
      <c r="CH1302" s="6"/>
      <c r="DS1302" s="224"/>
      <c r="DT1302" s="224"/>
      <c r="DU1302" s="224"/>
    </row>
    <row r="1303" spans="4:125" s="66" customFormat="1" x14ac:dyDescent="0.2">
      <c r="D1303" s="90"/>
      <c r="X1303" s="338"/>
      <c r="AV1303" s="289"/>
      <c r="AW1303" s="289"/>
      <c r="AX1303" s="224"/>
      <c r="BW1303" s="224"/>
      <c r="BX1303" s="224"/>
      <c r="BY1303" s="224"/>
      <c r="CF1303" s="224"/>
      <c r="CG1303" s="224"/>
      <c r="CH1303" s="6"/>
      <c r="DS1303" s="224"/>
      <c r="DT1303" s="224"/>
      <c r="DU1303" s="224"/>
    </row>
    <row r="1304" spans="4:125" s="66" customFormat="1" x14ac:dyDescent="0.2">
      <c r="D1304" s="90"/>
      <c r="X1304" s="338"/>
      <c r="AV1304" s="289"/>
      <c r="AW1304" s="289"/>
      <c r="AX1304" s="224"/>
      <c r="BW1304" s="224"/>
      <c r="BX1304" s="224"/>
      <c r="BY1304" s="224"/>
      <c r="CF1304" s="224"/>
      <c r="CG1304" s="224"/>
      <c r="CH1304" s="6"/>
      <c r="DS1304" s="224"/>
      <c r="DT1304" s="224"/>
      <c r="DU1304" s="224"/>
    </row>
    <row r="1305" spans="4:125" s="66" customFormat="1" x14ac:dyDescent="0.2">
      <c r="D1305" s="90"/>
      <c r="X1305" s="338"/>
      <c r="AV1305" s="289"/>
      <c r="AW1305" s="289"/>
      <c r="AX1305" s="224"/>
      <c r="BW1305" s="224"/>
      <c r="BX1305" s="224"/>
      <c r="BY1305" s="224"/>
      <c r="CF1305" s="224"/>
      <c r="CG1305" s="224"/>
      <c r="CH1305" s="6"/>
      <c r="DS1305" s="224"/>
      <c r="DT1305" s="224"/>
      <c r="DU1305" s="224"/>
    </row>
    <row r="1306" spans="4:125" s="66" customFormat="1" x14ac:dyDescent="0.2">
      <c r="D1306" s="90"/>
      <c r="X1306" s="338"/>
      <c r="AV1306" s="289"/>
      <c r="AW1306" s="289"/>
      <c r="AX1306" s="224"/>
      <c r="BW1306" s="224"/>
      <c r="BX1306" s="224"/>
      <c r="BY1306" s="224"/>
      <c r="CF1306" s="224"/>
      <c r="CG1306" s="224"/>
      <c r="CH1306" s="6"/>
      <c r="DS1306" s="224"/>
      <c r="DT1306" s="224"/>
      <c r="DU1306" s="224"/>
    </row>
    <row r="1307" spans="4:125" s="66" customFormat="1" x14ac:dyDescent="0.2">
      <c r="D1307" s="90"/>
      <c r="X1307" s="338"/>
      <c r="AV1307" s="289"/>
      <c r="AW1307" s="289"/>
      <c r="AX1307" s="224"/>
      <c r="BW1307" s="224"/>
      <c r="BX1307" s="224"/>
      <c r="BY1307" s="224"/>
      <c r="CF1307" s="224"/>
      <c r="CG1307" s="224"/>
      <c r="CH1307" s="6"/>
      <c r="DS1307" s="224"/>
      <c r="DT1307" s="224"/>
      <c r="DU1307" s="224"/>
    </row>
    <row r="1308" spans="4:125" s="66" customFormat="1" x14ac:dyDescent="0.2">
      <c r="D1308" s="90"/>
      <c r="X1308" s="338"/>
      <c r="AV1308" s="289"/>
      <c r="AW1308" s="289"/>
      <c r="AX1308" s="224"/>
      <c r="BW1308" s="224"/>
      <c r="BX1308" s="224"/>
      <c r="BY1308" s="224"/>
      <c r="CF1308" s="224"/>
      <c r="CG1308" s="224"/>
      <c r="CH1308" s="6"/>
      <c r="DS1308" s="224"/>
      <c r="DT1308" s="224"/>
      <c r="DU1308" s="224"/>
    </row>
    <row r="1309" spans="4:125" s="66" customFormat="1" x14ac:dyDescent="0.2">
      <c r="D1309" s="90"/>
      <c r="X1309" s="338"/>
      <c r="AV1309" s="289"/>
      <c r="AW1309" s="289"/>
      <c r="AX1309" s="224"/>
      <c r="BW1309" s="224"/>
      <c r="BX1309" s="224"/>
      <c r="BY1309" s="224"/>
      <c r="CF1309" s="224"/>
      <c r="CG1309" s="224"/>
      <c r="CH1309" s="6"/>
      <c r="DS1309" s="224"/>
      <c r="DT1309" s="224"/>
      <c r="DU1309" s="224"/>
    </row>
    <row r="1310" spans="4:125" s="66" customFormat="1" x14ac:dyDescent="0.2">
      <c r="D1310" s="90"/>
      <c r="X1310" s="338"/>
      <c r="AV1310" s="289"/>
      <c r="AW1310" s="289"/>
      <c r="AX1310" s="224"/>
      <c r="BW1310" s="224"/>
      <c r="BX1310" s="224"/>
      <c r="BY1310" s="224"/>
      <c r="CF1310" s="224"/>
      <c r="CG1310" s="224"/>
      <c r="CH1310" s="6"/>
      <c r="DS1310" s="224"/>
      <c r="DT1310" s="224"/>
      <c r="DU1310" s="224"/>
    </row>
    <row r="1311" spans="4:125" s="66" customFormat="1" x14ac:dyDescent="0.2">
      <c r="D1311" s="90"/>
      <c r="X1311" s="338"/>
      <c r="AV1311" s="289"/>
      <c r="AW1311" s="289"/>
      <c r="AX1311" s="224"/>
      <c r="BW1311" s="224"/>
      <c r="BX1311" s="224"/>
      <c r="BY1311" s="224"/>
      <c r="CF1311" s="224"/>
      <c r="CG1311" s="224"/>
      <c r="CH1311" s="6"/>
      <c r="DS1311" s="224"/>
      <c r="DT1311" s="224"/>
      <c r="DU1311" s="224"/>
    </row>
    <row r="1312" spans="4:125" s="66" customFormat="1" x14ac:dyDescent="0.2">
      <c r="D1312" s="90"/>
      <c r="X1312" s="338"/>
      <c r="AV1312" s="289"/>
      <c r="AW1312" s="289"/>
      <c r="AX1312" s="224"/>
      <c r="BW1312" s="224"/>
      <c r="BX1312" s="224"/>
      <c r="BY1312" s="224"/>
      <c r="CF1312" s="224"/>
      <c r="CG1312" s="224"/>
      <c r="CH1312" s="6"/>
      <c r="DS1312" s="224"/>
      <c r="DT1312" s="224"/>
      <c r="DU1312" s="224"/>
    </row>
    <row r="1313" spans="4:125" s="66" customFormat="1" x14ac:dyDescent="0.2">
      <c r="D1313" s="90"/>
      <c r="X1313" s="338"/>
      <c r="AV1313" s="289"/>
      <c r="AW1313" s="289"/>
      <c r="AX1313" s="224"/>
      <c r="BW1313" s="224"/>
      <c r="BX1313" s="224"/>
      <c r="BY1313" s="224"/>
      <c r="CF1313" s="224"/>
      <c r="CG1313" s="224"/>
      <c r="CH1313" s="6"/>
      <c r="DS1313" s="224"/>
      <c r="DT1313" s="224"/>
      <c r="DU1313" s="224"/>
    </row>
    <row r="1314" spans="4:125" s="66" customFormat="1" x14ac:dyDescent="0.2">
      <c r="D1314" s="90"/>
      <c r="X1314" s="338"/>
      <c r="AV1314" s="289"/>
      <c r="AW1314" s="289"/>
      <c r="AX1314" s="224"/>
      <c r="BW1314" s="224"/>
      <c r="BX1314" s="224"/>
      <c r="BY1314" s="224"/>
      <c r="CF1314" s="224"/>
      <c r="CG1314" s="224"/>
      <c r="CH1314" s="6"/>
      <c r="DS1314" s="224"/>
      <c r="DT1314" s="224"/>
      <c r="DU1314" s="224"/>
    </row>
    <row r="1315" spans="4:125" s="66" customFormat="1" x14ac:dyDescent="0.2">
      <c r="D1315" s="90"/>
      <c r="X1315" s="338"/>
      <c r="AV1315" s="289"/>
      <c r="AW1315" s="289"/>
      <c r="AX1315" s="224"/>
      <c r="BW1315" s="224"/>
      <c r="BX1315" s="224"/>
      <c r="BY1315" s="224"/>
      <c r="CF1315" s="224"/>
      <c r="CG1315" s="224"/>
      <c r="CH1315" s="6"/>
      <c r="DS1315" s="224"/>
      <c r="DT1315" s="224"/>
      <c r="DU1315" s="224"/>
    </row>
    <row r="1316" spans="4:125" s="66" customFormat="1" x14ac:dyDescent="0.2">
      <c r="D1316" s="90"/>
      <c r="X1316" s="338"/>
      <c r="AV1316" s="289"/>
      <c r="AW1316" s="289"/>
      <c r="AX1316" s="224"/>
      <c r="BW1316" s="224"/>
      <c r="BX1316" s="224"/>
      <c r="BY1316" s="224"/>
      <c r="CF1316" s="224"/>
      <c r="CG1316" s="224"/>
      <c r="CH1316" s="6"/>
      <c r="DS1316" s="224"/>
      <c r="DT1316" s="224"/>
      <c r="DU1316" s="224"/>
    </row>
    <row r="1317" spans="4:125" s="66" customFormat="1" x14ac:dyDescent="0.2">
      <c r="D1317" s="90"/>
      <c r="X1317" s="338"/>
      <c r="AV1317" s="289"/>
      <c r="AW1317" s="289"/>
      <c r="AX1317" s="224"/>
      <c r="BW1317" s="224"/>
      <c r="BX1317" s="224"/>
      <c r="BY1317" s="224"/>
      <c r="CF1317" s="224"/>
      <c r="CG1317" s="224"/>
      <c r="CH1317" s="6"/>
      <c r="DS1317" s="224"/>
      <c r="DT1317" s="224"/>
      <c r="DU1317" s="224"/>
    </row>
    <row r="1318" spans="4:125" s="66" customFormat="1" x14ac:dyDescent="0.2">
      <c r="D1318" s="90"/>
      <c r="X1318" s="338"/>
      <c r="AV1318" s="289"/>
      <c r="AW1318" s="289"/>
      <c r="AX1318" s="224"/>
      <c r="BW1318" s="224"/>
      <c r="BX1318" s="224"/>
      <c r="BY1318" s="224"/>
      <c r="CF1318" s="224"/>
      <c r="CG1318" s="224"/>
      <c r="CH1318" s="6"/>
      <c r="DS1318" s="224"/>
      <c r="DT1318" s="224"/>
      <c r="DU1318" s="224"/>
    </row>
    <row r="1319" spans="4:125" s="66" customFormat="1" x14ac:dyDescent="0.2">
      <c r="D1319" s="90"/>
      <c r="X1319" s="338"/>
      <c r="AV1319" s="289"/>
      <c r="AW1319" s="289"/>
      <c r="AX1319" s="224"/>
      <c r="BW1319" s="224"/>
      <c r="BX1319" s="224"/>
      <c r="BY1319" s="224"/>
      <c r="CF1319" s="224"/>
      <c r="CG1319" s="224"/>
      <c r="CH1319" s="6"/>
      <c r="DS1319" s="224"/>
      <c r="DT1319" s="224"/>
      <c r="DU1319" s="224"/>
    </row>
    <row r="1320" spans="4:125" s="66" customFormat="1" x14ac:dyDescent="0.2">
      <c r="D1320" s="90"/>
      <c r="X1320" s="338"/>
      <c r="AV1320" s="289"/>
      <c r="AW1320" s="289"/>
      <c r="AX1320" s="224"/>
      <c r="BW1320" s="224"/>
      <c r="BX1320" s="224"/>
      <c r="BY1320" s="224"/>
      <c r="CF1320" s="224"/>
      <c r="CG1320" s="224"/>
      <c r="CH1320" s="6"/>
      <c r="DS1320" s="224"/>
      <c r="DT1320" s="224"/>
      <c r="DU1320" s="224"/>
    </row>
    <row r="1321" spans="4:125" s="66" customFormat="1" x14ac:dyDescent="0.2">
      <c r="D1321" s="90"/>
      <c r="X1321" s="338"/>
      <c r="AV1321" s="289"/>
      <c r="AW1321" s="289"/>
      <c r="AX1321" s="224"/>
      <c r="BW1321" s="224"/>
      <c r="BX1321" s="224"/>
      <c r="BY1321" s="224"/>
      <c r="CF1321" s="224"/>
      <c r="CG1321" s="224"/>
      <c r="CH1321" s="6"/>
      <c r="DS1321" s="224"/>
      <c r="DT1321" s="224"/>
      <c r="DU1321" s="224"/>
    </row>
    <row r="1322" spans="4:125" s="66" customFormat="1" x14ac:dyDescent="0.2">
      <c r="D1322" s="90"/>
      <c r="X1322" s="338"/>
      <c r="AV1322" s="289"/>
      <c r="AW1322" s="289"/>
      <c r="AX1322" s="224"/>
      <c r="BW1322" s="224"/>
      <c r="BX1322" s="224"/>
      <c r="BY1322" s="224"/>
      <c r="CF1322" s="224"/>
      <c r="CG1322" s="224"/>
      <c r="CH1322" s="6"/>
      <c r="DS1322" s="224"/>
      <c r="DT1322" s="224"/>
      <c r="DU1322" s="224"/>
    </row>
    <row r="1323" spans="4:125" s="66" customFormat="1" x14ac:dyDescent="0.2">
      <c r="D1323" s="90"/>
      <c r="X1323" s="338"/>
      <c r="AV1323" s="289"/>
      <c r="AW1323" s="289"/>
      <c r="AX1323" s="224"/>
      <c r="BW1323" s="224"/>
      <c r="BX1323" s="224"/>
      <c r="BY1323" s="224"/>
      <c r="CF1323" s="224"/>
      <c r="CG1323" s="224"/>
      <c r="CH1323" s="6"/>
      <c r="DS1323" s="224"/>
      <c r="DT1323" s="224"/>
      <c r="DU1323" s="224"/>
    </row>
    <row r="1324" spans="4:125" s="66" customFormat="1" x14ac:dyDescent="0.2">
      <c r="D1324" s="90"/>
      <c r="X1324" s="338"/>
      <c r="AV1324" s="289"/>
      <c r="AW1324" s="289"/>
      <c r="AX1324" s="224"/>
      <c r="BW1324" s="224"/>
      <c r="BX1324" s="224"/>
      <c r="BY1324" s="224"/>
      <c r="CF1324" s="224"/>
      <c r="CG1324" s="224"/>
      <c r="CH1324" s="6"/>
      <c r="DS1324" s="224"/>
      <c r="DT1324" s="224"/>
      <c r="DU1324" s="224"/>
    </row>
    <row r="1325" spans="4:125" s="66" customFormat="1" x14ac:dyDescent="0.2">
      <c r="D1325" s="90"/>
      <c r="X1325" s="338"/>
      <c r="AV1325" s="289"/>
      <c r="AW1325" s="289"/>
      <c r="AX1325" s="224"/>
      <c r="BW1325" s="224"/>
      <c r="BX1325" s="224"/>
      <c r="BY1325" s="224"/>
      <c r="CF1325" s="224"/>
      <c r="CG1325" s="224"/>
      <c r="CH1325" s="6"/>
      <c r="DS1325" s="224"/>
      <c r="DT1325" s="224"/>
      <c r="DU1325" s="224"/>
    </row>
    <row r="1326" spans="4:125" s="66" customFormat="1" x14ac:dyDescent="0.2">
      <c r="D1326" s="90"/>
      <c r="X1326" s="338"/>
      <c r="AV1326" s="289"/>
      <c r="AW1326" s="289"/>
      <c r="AX1326" s="224"/>
      <c r="BW1326" s="224"/>
      <c r="BX1326" s="224"/>
      <c r="BY1326" s="224"/>
      <c r="CF1326" s="224"/>
      <c r="CG1326" s="224"/>
      <c r="CH1326" s="6"/>
      <c r="DS1326" s="224"/>
      <c r="DT1326" s="224"/>
      <c r="DU1326" s="224"/>
    </row>
    <row r="1327" spans="4:125" s="66" customFormat="1" x14ac:dyDescent="0.2">
      <c r="D1327" s="90"/>
      <c r="X1327" s="338"/>
      <c r="AV1327" s="289"/>
      <c r="AW1327" s="289"/>
      <c r="AX1327" s="224"/>
      <c r="BW1327" s="224"/>
      <c r="BX1327" s="224"/>
      <c r="BY1327" s="224"/>
      <c r="CF1327" s="224"/>
      <c r="CG1327" s="224"/>
      <c r="CH1327" s="6"/>
      <c r="DS1327" s="224"/>
      <c r="DT1327" s="224"/>
      <c r="DU1327" s="224"/>
    </row>
    <row r="1328" spans="4:125" s="66" customFormat="1" x14ac:dyDescent="0.2">
      <c r="D1328" s="90"/>
      <c r="X1328" s="338"/>
      <c r="AV1328" s="289"/>
      <c r="AW1328" s="289"/>
      <c r="AX1328" s="224"/>
      <c r="BW1328" s="224"/>
      <c r="BX1328" s="224"/>
      <c r="BY1328" s="224"/>
      <c r="CF1328" s="224"/>
      <c r="CG1328" s="224"/>
      <c r="CH1328" s="6"/>
      <c r="DS1328" s="224"/>
      <c r="DT1328" s="224"/>
      <c r="DU1328" s="224"/>
    </row>
    <row r="1329" spans="4:125" s="66" customFormat="1" x14ac:dyDescent="0.2">
      <c r="D1329" s="90"/>
      <c r="X1329" s="338"/>
      <c r="AV1329" s="289"/>
      <c r="AW1329" s="289"/>
      <c r="AX1329" s="224"/>
      <c r="BW1329" s="224"/>
      <c r="BX1329" s="224"/>
      <c r="BY1329" s="224"/>
      <c r="CF1329" s="224"/>
      <c r="CG1329" s="224"/>
      <c r="CH1329" s="6"/>
      <c r="DS1329" s="224"/>
      <c r="DT1329" s="224"/>
      <c r="DU1329" s="224"/>
    </row>
    <row r="1330" spans="4:125" s="66" customFormat="1" x14ac:dyDescent="0.2">
      <c r="D1330" s="90"/>
      <c r="X1330" s="338"/>
      <c r="AV1330" s="289"/>
      <c r="AW1330" s="289"/>
      <c r="AX1330" s="224"/>
      <c r="BW1330" s="224"/>
      <c r="BX1330" s="224"/>
      <c r="BY1330" s="224"/>
      <c r="CF1330" s="224"/>
      <c r="CG1330" s="224"/>
      <c r="CH1330" s="6"/>
      <c r="DS1330" s="224"/>
      <c r="DT1330" s="224"/>
      <c r="DU1330" s="224"/>
    </row>
    <row r="1331" spans="4:125" s="66" customFormat="1" x14ac:dyDescent="0.2">
      <c r="D1331" s="90"/>
      <c r="X1331" s="338"/>
      <c r="AV1331" s="289"/>
      <c r="AW1331" s="289"/>
      <c r="AX1331" s="224"/>
      <c r="BW1331" s="224"/>
      <c r="BX1331" s="224"/>
      <c r="BY1331" s="224"/>
      <c r="CF1331" s="224"/>
      <c r="CG1331" s="224"/>
      <c r="CH1331" s="6"/>
      <c r="DS1331" s="224"/>
      <c r="DT1331" s="224"/>
      <c r="DU1331" s="224"/>
    </row>
    <row r="1332" spans="4:125" s="66" customFormat="1" x14ac:dyDescent="0.2">
      <c r="D1332" s="90"/>
      <c r="X1332" s="338"/>
      <c r="AV1332" s="289"/>
      <c r="AW1332" s="289"/>
      <c r="AX1332" s="224"/>
      <c r="BW1332" s="224"/>
      <c r="BX1332" s="224"/>
      <c r="BY1332" s="224"/>
      <c r="CF1332" s="224"/>
      <c r="CG1332" s="224"/>
      <c r="CH1332" s="6"/>
      <c r="DS1332" s="224"/>
      <c r="DT1332" s="224"/>
      <c r="DU1332" s="224"/>
    </row>
    <row r="1333" spans="4:125" s="66" customFormat="1" x14ac:dyDescent="0.2">
      <c r="D1333" s="90"/>
      <c r="X1333" s="338"/>
      <c r="AV1333" s="289"/>
      <c r="AW1333" s="289"/>
      <c r="AX1333" s="224"/>
      <c r="BW1333" s="224"/>
      <c r="BX1333" s="224"/>
      <c r="BY1333" s="224"/>
      <c r="CF1333" s="224"/>
      <c r="CG1333" s="224"/>
      <c r="CH1333" s="6"/>
      <c r="DS1333" s="224"/>
      <c r="DT1333" s="224"/>
      <c r="DU1333" s="224"/>
    </row>
    <row r="1334" spans="4:125" s="66" customFormat="1" x14ac:dyDescent="0.2">
      <c r="D1334" s="90"/>
      <c r="X1334" s="338"/>
      <c r="AV1334" s="289"/>
      <c r="AW1334" s="289"/>
      <c r="AX1334" s="224"/>
      <c r="BW1334" s="224"/>
      <c r="BX1334" s="224"/>
      <c r="BY1334" s="224"/>
      <c r="CF1334" s="224"/>
      <c r="CG1334" s="224"/>
      <c r="CH1334" s="6"/>
      <c r="DS1334" s="224"/>
      <c r="DT1334" s="224"/>
      <c r="DU1334" s="224"/>
    </row>
    <row r="1335" spans="4:125" s="66" customFormat="1" x14ac:dyDescent="0.2">
      <c r="D1335" s="90"/>
      <c r="X1335" s="338"/>
      <c r="AV1335" s="289"/>
      <c r="AW1335" s="289"/>
      <c r="AX1335" s="224"/>
      <c r="BW1335" s="224"/>
      <c r="BX1335" s="224"/>
      <c r="BY1335" s="224"/>
      <c r="CF1335" s="224"/>
      <c r="CG1335" s="224"/>
      <c r="CH1335" s="6"/>
      <c r="DS1335" s="224"/>
      <c r="DT1335" s="224"/>
      <c r="DU1335" s="224"/>
    </row>
    <row r="1336" spans="4:125" s="66" customFormat="1" x14ac:dyDescent="0.2">
      <c r="D1336" s="90"/>
      <c r="X1336" s="338"/>
      <c r="AV1336" s="289"/>
      <c r="AW1336" s="289"/>
      <c r="AX1336" s="224"/>
      <c r="BW1336" s="224"/>
      <c r="BX1336" s="224"/>
      <c r="BY1336" s="224"/>
      <c r="CF1336" s="224"/>
      <c r="CG1336" s="224"/>
      <c r="CH1336" s="6"/>
      <c r="DS1336" s="224"/>
      <c r="DT1336" s="224"/>
      <c r="DU1336" s="224"/>
    </row>
    <row r="1337" spans="4:125" s="66" customFormat="1" x14ac:dyDescent="0.2">
      <c r="D1337" s="90"/>
      <c r="X1337" s="338"/>
      <c r="AV1337" s="289"/>
      <c r="AW1337" s="289"/>
      <c r="AX1337" s="224"/>
      <c r="BW1337" s="224"/>
      <c r="BX1337" s="224"/>
      <c r="BY1337" s="224"/>
      <c r="CF1337" s="224"/>
      <c r="CG1337" s="224"/>
      <c r="CH1337" s="6"/>
      <c r="DS1337" s="224"/>
      <c r="DT1337" s="224"/>
      <c r="DU1337" s="224"/>
    </row>
    <row r="1338" spans="4:125" s="66" customFormat="1" x14ac:dyDescent="0.2">
      <c r="D1338" s="90"/>
      <c r="X1338" s="338"/>
      <c r="AV1338" s="289"/>
      <c r="AW1338" s="289"/>
      <c r="AX1338" s="224"/>
      <c r="BW1338" s="224"/>
      <c r="BX1338" s="224"/>
      <c r="BY1338" s="224"/>
      <c r="CF1338" s="224"/>
      <c r="CG1338" s="224"/>
      <c r="CH1338" s="6"/>
      <c r="DS1338" s="224"/>
      <c r="DT1338" s="224"/>
      <c r="DU1338" s="224"/>
    </row>
    <row r="1339" spans="4:125" s="66" customFormat="1" x14ac:dyDescent="0.2">
      <c r="D1339" s="90"/>
      <c r="X1339" s="338"/>
      <c r="AV1339" s="289"/>
      <c r="AW1339" s="289"/>
      <c r="AX1339" s="224"/>
      <c r="BW1339" s="224"/>
      <c r="BX1339" s="224"/>
      <c r="BY1339" s="224"/>
      <c r="CF1339" s="224"/>
      <c r="CG1339" s="224"/>
      <c r="CH1339" s="6"/>
      <c r="DS1339" s="224"/>
      <c r="DT1339" s="224"/>
      <c r="DU1339" s="224"/>
    </row>
    <row r="1340" spans="4:125" s="66" customFormat="1" x14ac:dyDescent="0.2">
      <c r="D1340" s="90"/>
      <c r="X1340" s="338"/>
      <c r="AV1340" s="289"/>
      <c r="AW1340" s="289"/>
      <c r="AX1340" s="224"/>
      <c r="BW1340" s="224"/>
      <c r="BX1340" s="224"/>
      <c r="BY1340" s="224"/>
      <c r="CF1340" s="224"/>
      <c r="CG1340" s="224"/>
      <c r="CH1340" s="6"/>
      <c r="DS1340" s="224"/>
      <c r="DT1340" s="224"/>
      <c r="DU1340" s="224"/>
    </row>
    <row r="1341" spans="4:125" s="66" customFormat="1" x14ac:dyDescent="0.2">
      <c r="D1341" s="90"/>
      <c r="X1341" s="338"/>
      <c r="AV1341" s="289"/>
      <c r="AW1341" s="289"/>
      <c r="AX1341" s="224"/>
      <c r="BW1341" s="224"/>
      <c r="BX1341" s="224"/>
      <c r="BY1341" s="224"/>
      <c r="CF1341" s="224"/>
      <c r="CG1341" s="224"/>
      <c r="CH1341" s="6"/>
      <c r="DS1341" s="224"/>
      <c r="DT1341" s="224"/>
      <c r="DU1341" s="224"/>
    </row>
    <row r="1342" spans="4:125" s="66" customFormat="1" x14ac:dyDescent="0.2">
      <c r="D1342" s="90"/>
      <c r="X1342" s="338"/>
      <c r="AV1342" s="289"/>
      <c r="AW1342" s="289"/>
      <c r="AX1342" s="224"/>
      <c r="BW1342" s="224"/>
      <c r="BX1342" s="224"/>
      <c r="BY1342" s="224"/>
      <c r="CF1342" s="224"/>
      <c r="CG1342" s="224"/>
      <c r="CH1342" s="6"/>
      <c r="DS1342" s="224"/>
      <c r="DT1342" s="224"/>
      <c r="DU1342" s="224"/>
    </row>
    <row r="1343" spans="4:125" s="66" customFormat="1" x14ac:dyDescent="0.2">
      <c r="D1343" s="90"/>
      <c r="X1343" s="338"/>
      <c r="AV1343" s="289"/>
      <c r="AW1343" s="289"/>
      <c r="AX1343" s="224"/>
      <c r="BW1343" s="224"/>
      <c r="BX1343" s="224"/>
      <c r="BY1343" s="224"/>
      <c r="CF1343" s="224"/>
      <c r="CG1343" s="224"/>
      <c r="CH1343" s="6"/>
      <c r="DS1343" s="224"/>
      <c r="DT1343" s="224"/>
      <c r="DU1343" s="224"/>
    </row>
    <row r="1344" spans="4:125" s="66" customFormat="1" x14ac:dyDescent="0.2">
      <c r="D1344" s="90"/>
      <c r="X1344" s="338"/>
      <c r="AV1344" s="289"/>
      <c r="AW1344" s="289"/>
      <c r="AX1344" s="224"/>
      <c r="BW1344" s="224"/>
      <c r="BX1344" s="224"/>
      <c r="BY1344" s="224"/>
      <c r="CF1344" s="224"/>
      <c r="CG1344" s="224"/>
      <c r="CH1344" s="6"/>
      <c r="DS1344" s="224"/>
      <c r="DT1344" s="224"/>
      <c r="DU1344" s="224"/>
    </row>
    <row r="1345" spans="4:125" s="66" customFormat="1" x14ac:dyDescent="0.2">
      <c r="D1345" s="90"/>
      <c r="X1345" s="338"/>
      <c r="AV1345" s="289"/>
      <c r="AW1345" s="289"/>
      <c r="AX1345" s="224"/>
      <c r="BW1345" s="224"/>
      <c r="BX1345" s="224"/>
      <c r="BY1345" s="224"/>
      <c r="CF1345" s="224"/>
      <c r="CG1345" s="224"/>
      <c r="CH1345" s="6"/>
      <c r="DS1345" s="224"/>
      <c r="DT1345" s="224"/>
      <c r="DU1345" s="224"/>
    </row>
    <row r="1346" spans="4:125" s="66" customFormat="1" x14ac:dyDescent="0.2">
      <c r="D1346" s="90"/>
      <c r="X1346" s="338"/>
      <c r="AV1346" s="289"/>
      <c r="AW1346" s="289"/>
      <c r="AX1346" s="224"/>
      <c r="BW1346" s="224"/>
      <c r="BX1346" s="224"/>
      <c r="BY1346" s="224"/>
      <c r="CF1346" s="224"/>
      <c r="CG1346" s="224"/>
      <c r="CH1346" s="6"/>
      <c r="DS1346" s="224"/>
      <c r="DT1346" s="224"/>
      <c r="DU1346" s="224"/>
    </row>
    <row r="1347" spans="4:125" s="66" customFormat="1" x14ac:dyDescent="0.2">
      <c r="D1347" s="90"/>
      <c r="X1347" s="338"/>
      <c r="AV1347" s="289"/>
      <c r="AW1347" s="289"/>
      <c r="AX1347" s="224"/>
      <c r="BW1347" s="224"/>
      <c r="BX1347" s="224"/>
      <c r="BY1347" s="224"/>
      <c r="CF1347" s="224"/>
      <c r="CG1347" s="224"/>
      <c r="CH1347" s="6"/>
      <c r="DS1347" s="224"/>
      <c r="DT1347" s="224"/>
      <c r="DU1347" s="224"/>
    </row>
    <row r="1348" spans="4:125" s="66" customFormat="1" x14ac:dyDescent="0.2">
      <c r="D1348" s="90"/>
      <c r="X1348" s="338"/>
      <c r="AV1348" s="289"/>
      <c r="AW1348" s="289"/>
      <c r="AX1348" s="224"/>
      <c r="BW1348" s="224"/>
      <c r="BX1348" s="224"/>
      <c r="BY1348" s="224"/>
      <c r="CF1348" s="224"/>
      <c r="CG1348" s="224"/>
      <c r="CH1348" s="6"/>
      <c r="DS1348" s="224"/>
      <c r="DT1348" s="224"/>
      <c r="DU1348" s="224"/>
    </row>
    <row r="1349" spans="4:125" s="66" customFormat="1" x14ac:dyDescent="0.2">
      <c r="D1349" s="90"/>
      <c r="X1349" s="338"/>
      <c r="AV1349" s="289"/>
      <c r="AW1349" s="289"/>
      <c r="AX1349" s="224"/>
      <c r="BW1349" s="224"/>
      <c r="BX1349" s="224"/>
      <c r="BY1349" s="224"/>
      <c r="CF1349" s="224"/>
      <c r="CG1349" s="224"/>
      <c r="CH1349" s="6"/>
      <c r="DS1349" s="224"/>
      <c r="DT1349" s="224"/>
      <c r="DU1349" s="224"/>
    </row>
    <row r="1350" spans="4:125" s="66" customFormat="1" x14ac:dyDescent="0.2">
      <c r="D1350" s="90"/>
      <c r="X1350" s="338"/>
      <c r="AV1350" s="289"/>
      <c r="AW1350" s="289"/>
      <c r="AX1350" s="224"/>
      <c r="BW1350" s="224"/>
      <c r="BX1350" s="224"/>
      <c r="BY1350" s="224"/>
      <c r="CF1350" s="224"/>
      <c r="CG1350" s="224"/>
      <c r="CH1350" s="6"/>
      <c r="DS1350" s="224"/>
      <c r="DT1350" s="224"/>
      <c r="DU1350" s="224"/>
    </row>
    <row r="1351" spans="4:125" s="66" customFormat="1" x14ac:dyDescent="0.2">
      <c r="D1351" s="90"/>
      <c r="X1351" s="338"/>
      <c r="AV1351" s="289"/>
      <c r="AW1351" s="289"/>
      <c r="AX1351" s="224"/>
      <c r="BW1351" s="224"/>
      <c r="BX1351" s="224"/>
      <c r="BY1351" s="224"/>
      <c r="CF1351" s="224"/>
      <c r="CG1351" s="224"/>
      <c r="CH1351" s="6"/>
      <c r="DS1351" s="224"/>
      <c r="DT1351" s="224"/>
      <c r="DU1351" s="224"/>
    </row>
    <row r="1352" spans="4:125" s="66" customFormat="1" x14ac:dyDescent="0.2">
      <c r="D1352" s="90"/>
      <c r="X1352" s="338"/>
      <c r="AV1352" s="289"/>
      <c r="AW1352" s="289"/>
      <c r="AX1352" s="224"/>
      <c r="BW1352" s="224"/>
      <c r="BX1352" s="224"/>
      <c r="BY1352" s="224"/>
      <c r="CF1352" s="224"/>
      <c r="CG1352" s="224"/>
      <c r="CH1352" s="6"/>
      <c r="DS1352" s="224"/>
      <c r="DT1352" s="224"/>
      <c r="DU1352" s="224"/>
    </row>
    <row r="1353" spans="4:125" s="66" customFormat="1" x14ac:dyDescent="0.2">
      <c r="D1353" s="90"/>
      <c r="X1353" s="338"/>
      <c r="AV1353" s="289"/>
      <c r="AW1353" s="289"/>
      <c r="AX1353" s="224"/>
      <c r="BW1353" s="224"/>
      <c r="BX1353" s="224"/>
      <c r="BY1353" s="224"/>
      <c r="CF1353" s="224"/>
      <c r="CG1353" s="224"/>
      <c r="CH1353" s="6"/>
      <c r="DS1353" s="224"/>
      <c r="DT1353" s="224"/>
      <c r="DU1353" s="224"/>
    </row>
    <row r="1354" spans="4:125" s="66" customFormat="1" x14ac:dyDescent="0.2">
      <c r="D1354" s="90"/>
      <c r="X1354" s="338"/>
      <c r="AV1354" s="289"/>
      <c r="AW1354" s="289"/>
      <c r="AX1354" s="224"/>
      <c r="BW1354" s="224"/>
      <c r="BX1354" s="224"/>
      <c r="BY1354" s="224"/>
      <c r="CF1354" s="224"/>
      <c r="CG1354" s="224"/>
      <c r="CH1354" s="6"/>
      <c r="DS1354" s="224"/>
      <c r="DT1354" s="224"/>
      <c r="DU1354" s="224"/>
    </row>
    <row r="1355" spans="4:125" s="66" customFormat="1" x14ac:dyDescent="0.2">
      <c r="D1355" s="90"/>
      <c r="X1355" s="338"/>
      <c r="AV1355" s="289"/>
      <c r="AW1355" s="289"/>
      <c r="AX1355" s="224"/>
      <c r="BW1355" s="224"/>
      <c r="BX1355" s="224"/>
      <c r="BY1355" s="224"/>
      <c r="CF1355" s="224"/>
      <c r="CG1355" s="224"/>
      <c r="CH1355" s="6"/>
      <c r="DS1355" s="224"/>
      <c r="DT1355" s="224"/>
      <c r="DU1355" s="224"/>
    </row>
    <row r="1356" spans="4:125" s="66" customFormat="1" x14ac:dyDescent="0.2">
      <c r="D1356" s="90"/>
      <c r="X1356" s="338"/>
      <c r="AV1356" s="289"/>
      <c r="AW1356" s="289"/>
      <c r="AX1356" s="224"/>
      <c r="BW1356" s="224"/>
      <c r="BX1356" s="224"/>
      <c r="BY1356" s="224"/>
      <c r="CF1356" s="224"/>
      <c r="CG1356" s="224"/>
      <c r="CH1356" s="6"/>
      <c r="DS1356" s="224"/>
      <c r="DT1356" s="224"/>
      <c r="DU1356" s="224"/>
    </row>
    <row r="1357" spans="4:125" s="66" customFormat="1" x14ac:dyDescent="0.2">
      <c r="D1357" s="90"/>
      <c r="X1357" s="338"/>
      <c r="AV1357" s="289"/>
      <c r="AW1357" s="289"/>
      <c r="AX1357" s="224"/>
      <c r="BW1357" s="224"/>
      <c r="BX1357" s="224"/>
      <c r="BY1357" s="224"/>
      <c r="CF1357" s="224"/>
      <c r="CG1357" s="224"/>
      <c r="CH1357" s="6"/>
      <c r="DS1357" s="224"/>
      <c r="DT1357" s="224"/>
      <c r="DU1357" s="224"/>
    </row>
    <row r="1358" spans="4:125" s="66" customFormat="1" x14ac:dyDescent="0.2">
      <c r="D1358" s="90"/>
      <c r="X1358" s="338"/>
      <c r="AV1358" s="289"/>
      <c r="AW1358" s="289"/>
      <c r="AX1358" s="224"/>
      <c r="BW1358" s="224"/>
      <c r="BX1358" s="224"/>
      <c r="BY1358" s="224"/>
      <c r="CF1358" s="224"/>
      <c r="CG1358" s="224"/>
      <c r="CH1358" s="6"/>
      <c r="DS1358" s="224"/>
      <c r="DT1358" s="224"/>
      <c r="DU1358" s="224"/>
    </row>
    <row r="1359" spans="4:125" s="66" customFormat="1" x14ac:dyDescent="0.2">
      <c r="D1359" s="90"/>
      <c r="X1359" s="338"/>
      <c r="AV1359" s="289"/>
      <c r="AW1359" s="289"/>
      <c r="AX1359" s="224"/>
      <c r="BW1359" s="224"/>
      <c r="BX1359" s="224"/>
      <c r="BY1359" s="224"/>
      <c r="CF1359" s="224"/>
      <c r="CG1359" s="224"/>
      <c r="CH1359" s="6"/>
      <c r="DS1359" s="224"/>
      <c r="DT1359" s="224"/>
      <c r="DU1359" s="224"/>
    </row>
    <row r="1360" spans="4:125" s="66" customFormat="1" x14ac:dyDescent="0.2">
      <c r="D1360" s="90"/>
      <c r="X1360" s="338"/>
      <c r="AV1360" s="289"/>
      <c r="AW1360" s="289"/>
      <c r="AX1360" s="224"/>
      <c r="BW1360" s="224"/>
      <c r="BX1360" s="224"/>
      <c r="BY1360" s="224"/>
      <c r="CF1360" s="224"/>
      <c r="CG1360" s="224"/>
      <c r="CH1360" s="6"/>
      <c r="DS1360" s="224"/>
      <c r="DT1360" s="224"/>
      <c r="DU1360" s="224"/>
    </row>
    <row r="1361" spans="4:125" s="66" customFormat="1" x14ac:dyDescent="0.2">
      <c r="D1361" s="90"/>
      <c r="X1361" s="338"/>
      <c r="AV1361" s="289"/>
      <c r="AW1361" s="289"/>
      <c r="AX1361" s="224"/>
      <c r="BW1361" s="224"/>
      <c r="BX1361" s="224"/>
      <c r="BY1361" s="224"/>
      <c r="CF1361" s="224"/>
      <c r="CG1361" s="224"/>
      <c r="CH1361" s="6"/>
      <c r="DS1361" s="224"/>
      <c r="DT1361" s="224"/>
      <c r="DU1361" s="224"/>
    </row>
    <row r="1362" spans="4:125" s="66" customFormat="1" x14ac:dyDescent="0.2">
      <c r="D1362" s="90"/>
      <c r="X1362" s="338"/>
      <c r="AV1362" s="289"/>
      <c r="AW1362" s="289"/>
      <c r="AX1362" s="224"/>
      <c r="BW1362" s="224"/>
      <c r="BX1362" s="224"/>
      <c r="BY1362" s="224"/>
      <c r="CF1362" s="224"/>
      <c r="CG1362" s="224"/>
      <c r="CH1362" s="6"/>
      <c r="DS1362" s="224"/>
      <c r="DT1362" s="224"/>
      <c r="DU1362" s="224"/>
    </row>
    <row r="1363" spans="4:125" s="66" customFormat="1" x14ac:dyDescent="0.2">
      <c r="D1363" s="90"/>
      <c r="X1363" s="338"/>
      <c r="AV1363" s="289"/>
      <c r="AW1363" s="289"/>
      <c r="AX1363" s="224"/>
      <c r="BW1363" s="224"/>
      <c r="BX1363" s="224"/>
      <c r="BY1363" s="224"/>
      <c r="CF1363" s="224"/>
      <c r="CG1363" s="224"/>
      <c r="CH1363" s="6"/>
      <c r="DS1363" s="224"/>
      <c r="DT1363" s="224"/>
      <c r="DU1363" s="224"/>
    </row>
    <row r="1364" spans="4:125" s="66" customFormat="1" x14ac:dyDescent="0.2">
      <c r="D1364" s="90"/>
      <c r="X1364" s="338"/>
      <c r="AV1364" s="289"/>
      <c r="AW1364" s="289"/>
      <c r="AX1364" s="224"/>
      <c r="BW1364" s="224"/>
      <c r="BX1364" s="224"/>
      <c r="BY1364" s="224"/>
      <c r="CF1364" s="224"/>
      <c r="CG1364" s="224"/>
      <c r="CH1364" s="6"/>
      <c r="DS1364" s="224"/>
      <c r="DT1364" s="224"/>
      <c r="DU1364" s="224"/>
    </row>
    <row r="1365" spans="4:125" s="66" customFormat="1" x14ac:dyDescent="0.2">
      <c r="D1365" s="90"/>
      <c r="X1365" s="338"/>
      <c r="AV1365" s="289"/>
      <c r="AW1365" s="289"/>
      <c r="AX1365" s="224"/>
      <c r="BW1365" s="224"/>
      <c r="BX1365" s="224"/>
      <c r="BY1365" s="224"/>
      <c r="CF1365" s="224"/>
      <c r="CG1365" s="224"/>
      <c r="CH1365" s="6"/>
      <c r="DS1365" s="224"/>
      <c r="DT1365" s="224"/>
      <c r="DU1365" s="224"/>
    </row>
    <row r="1366" spans="4:125" s="66" customFormat="1" x14ac:dyDescent="0.2">
      <c r="D1366" s="90"/>
      <c r="X1366" s="338"/>
      <c r="AV1366" s="289"/>
      <c r="AW1366" s="289"/>
      <c r="AX1366" s="224"/>
      <c r="BW1366" s="224"/>
      <c r="BX1366" s="224"/>
      <c r="BY1366" s="224"/>
      <c r="CF1366" s="224"/>
      <c r="CG1366" s="224"/>
      <c r="CH1366" s="6"/>
      <c r="DS1366" s="224"/>
      <c r="DT1366" s="224"/>
      <c r="DU1366" s="224"/>
    </row>
    <row r="1367" spans="4:125" s="66" customFormat="1" x14ac:dyDescent="0.2">
      <c r="D1367" s="90"/>
      <c r="X1367" s="338"/>
      <c r="AV1367" s="289"/>
      <c r="AW1367" s="289"/>
      <c r="AX1367" s="224"/>
      <c r="BW1367" s="224"/>
      <c r="BX1367" s="224"/>
      <c r="BY1367" s="224"/>
      <c r="CF1367" s="224"/>
      <c r="CG1367" s="224"/>
      <c r="CH1367" s="6"/>
      <c r="DS1367" s="224"/>
      <c r="DT1367" s="224"/>
      <c r="DU1367" s="224"/>
    </row>
    <row r="1368" spans="4:125" s="66" customFormat="1" x14ac:dyDescent="0.2">
      <c r="D1368" s="90"/>
      <c r="X1368" s="338"/>
      <c r="AV1368" s="289"/>
      <c r="AW1368" s="289"/>
      <c r="AX1368" s="224"/>
      <c r="BW1368" s="224"/>
      <c r="BX1368" s="224"/>
      <c r="BY1368" s="224"/>
      <c r="CF1368" s="224"/>
      <c r="CG1368" s="224"/>
      <c r="CH1368" s="6"/>
      <c r="DS1368" s="224"/>
      <c r="DT1368" s="224"/>
      <c r="DU1368" s="224"/>
    </row>
    <row r="1369" spans="4:125" s="66" customFormat="1" x14ac:dyDescent="0.2">
      <c r="D1369" s="90"/>
      <c r="X1369" s="338"/>
      <c r="AV1369" s="289"/>
      <c r="AW1369" s="289"/>
      <c r="AX1369" s="224"/>
      <c r="BW1369" s="224"/>
      <c r="BX1369" s="224"/>
      <c r="BY1369" s="224"/>
      <c r="CF1369" s="224"/>
      <c r="CG1369" s="224"/>
      <c r="CH1369" s="6"/>
      <c r="DS1369" s="224"/>
      <c r="DT1369" s="224"/>
      <c r="DU1369" s="224"/>
    </row>
    <row r="1370" spans="4:125" s="66" customFormat="1" x14ac:dyDescent="0.2">
      <c r="D1370" s="90"/>
      <c r="X1370" s="338"/>
      <c r="AV1370" s="289"/>
      <c r="AW1370" s="289"/>
      <c r="AX1370" s="224"/>
      <c r="BW1370" s="224"/>
      <c r="BX1370" s="224"/>
      <c r="BY1370" s="224"/>
      <c r="CF1370" s="224"/>
      <c r="CG1370" s="224"/>
      <c r="CH1370" s="6"/>
      <c r="DS1370" s="224"/>
      <c r="DT1370" s="224"/>
      <c r="DU1370" s="224"/>
    </row>
    <row r="1371" spans="4:125" s="66" customFormat="1" x14ac:dyDescent="0.2">
      <c r="D1371" s="90"/>
      <c r="X1371" s="338"/>
      <c r="AV1371" s="289"/>
      <c r="AW1371" s="289"/>
      <c r="AX1371" s="224"/>
      <c r="BW1371" s="224"/>
      <c r="BX1371" s="224"/>
      <c r="BY1371" s="224"/>
      <c r="CF1371" s="224"/>
      <c r="CG1371" s="224"/>
      <c r="CH1371" s="6"/>
      <c r="DS1371" s="224"/>
      <c r="DT1371" s="224"/>
      <c r="DU1371" s="224"/>
    </row>
    <row r="1372" spans="4:125" s="66" customFormat="1" x14ac:dyDescent="0.2">
      <c r="D1372" s="90"/>
      <c r="X1372" s="338"/>
      <c r="AV1372" s="289"/>
      <c r="AW1372" s="289"/>
      <c r="AX1372" s="224"/>
      <c r="BW1372" s="224"/>
      <c r="BX1372" s="224"/>
      <c r="BY1372" s="224"/>
      <c r="CF1372" s="224"/>
      <c r="CG1372" s="224"/>
      <c r="CH1372" s="6"/>
      <c r="DS1372" s="224"/>
      <c r="DT1372" s="224"/>
      <c r="DU1372" s="224"/>
    </row>
    <row r="1373" spans="4:125" s="66" customFormat="1" x14ac:dyDescent="0.2">
      <c r="D1373" s="90"/>
      <c r="X1373" s="338"/>
      <c r="AV1373" s="289"/>
      <c r="AW1373" s="289"/>
      <c r="AX1373" s="224"/>
      <c r="BW1373" s="224"/>
      <c r="BX1373" s="224"/>
      <c r="BY1373" s="224"/>
      <c r="CF1373" s="224"/>
      <c r="CG1373" s="224"/>
      <c r="CH1373" s="6"/>
      <c r="DS1373" s="224"/>
      <c r="DT1373" s="224"/>
      <c r="DU1373" s="224"/>
    </row>
    <row r="1374" spans="4:125" s="66" customFormat="1" x14ac:dyDescent="0.2">
      <c r="D1374" s="90"/>
      <c r="X1374" s="338"/>
      <c r="AV1374" s="289"/>
      <c r="AW1374" s="289"/>
      <c r="AX1374" s="224"/>
      <c r="BW1374" s="224"/>
      <c r="BX1374" s="224"/>
      <c r="BY1374" s="224"/>
      <c r="CF1374" s="224"/>
      <c r="CG1374" s="224"/>
      <c r="CH1374" s="6"/>
      <c r="DS1374" s="224"/>
      <c r="DT1374" s="224"/>
      <c r="DU1374" s="224"/>
    </row>
    <row r="1375" spans="4:125" s="66" customFormat="1" x14ac:dyDescent="0.2">
      <c r="D1375" s="90"/>
      <c r="X1375" s="338"/>
      <c r="AV1375" s="289"/>
      <c r="AW1375" s="289"/>
      <c r="AX1375" s="224"/>
      <c r="BW1375" s="224"/>
      <c r="BX1375" s="224"/>
      <c r="BY1375" s="224"/>
      <c r="CF1375" s="224"/>
      <c r="CG1375" s="224"/>
      <c r="CH1375" s="6"/>
      <c r="DS1375" s="224"/>
      <c r="DT1375" s="224"/>
      <c r="DU1375" s="224"/>
    </row>
    <row r="1376" spans="4:125" s="66" customFormat="1" x14ac:dyDescent="0.2">
      <c r="D1376" s="90"/>
      <c r="X1376" s="338"/>
      <c r="AV1376" s="289"/>
      <c r="AW1376" s="289"/>
      <c r="AX1376" s="224"/>
      <c r="BW1376" s="224"/>
      <c r="BX1376" s="224"/>
      <c r="BY1376" s="224"/>
      <c r="CF1376" s="224"/>
      <c r="CG1376" s="224"/>
      <c r="CH1376" s="6"/>
      <c r="DS1376" s="224"/>
      <c r="DT1376" s="224"/>
      <c r="DU1376" s="224"/>
    </row>
    <row r="1377" spans="4:125" s="66" customFormat="1" x14ac:dyDescent="0.2">
      <c r="D1377" s="90"/>
      <c r="X1377" s="338"/>
      <c r="AV1377" s="289"/>
      <c r="AW1377" s="289"/>
      <c r="AX1377" s="224"/>
      <c r="BW1377" s="224"/>
      <c r="BX1377" s="224"/>
      <c r="BY1377" s="224"/>
      <c r="CF1377" s="224"/>
      <c r="CG1377" s="224"/>
      <c r="CH1377" s="6"/>
      <c r="DS1377" s="224"/>
      <c r="DT1377" s="224"/>
      <c r="DU1377" s="224"/>
    </row>
    <row r="1378" spans="4:125" s="66" customFormat="1" x14ac:dyDescent="0.2">
      <c r="D1378" s="90"/>
      <c r="X1378" s="338"/>
      <c r="AV1378" s="289"/>
      <c r="AW1378" s="289"/>
      <c r="AX1378" s="224"/>
      <c r="BW1378" s="224"/>
      <c r="BX1378" s="224"/>
      <c r="BY1378" s="224"/>
      <c r="CF1378" s="224"/>
      <c r="CG1378" s="224"/>
      <c r="CH1378" s="6"/>
      <c r="DS1378" s="224"/>
      <c r="DT1378" s="224"/>
      <c r="DU1378" s="224"/>
    </row>
    <row r="1379" spans="4:125" s="66" customFormat="1" x14ac:dyDescent="0.2">
      <c r="D1379" s="90"/>
      <c r="X1379" s="338"/>
      <c r="AV1379" s="289"/>
      <c r="AW1379" s="289"/>
      <c r="AX1379" s="224"/>
      <c r="BW1379" s="224"/>
      <c r="BX1379" s="224"/>
      <c r="BY1379" s="224"/>
      <c r="CF1379" s="224"/>
      <c r="CG1379" s="224"/>
      <c r="CH1379" s="6"/>
      <c r="DS1379" s="224"/>
      <c r="DT1379" s="224"/>
      <c r="DU1379" s="224"/>
    </row>
    <row r="1380" spans="4:125" s="66" customFormat="1" x14ac:dyDescent="0.2">
      <c r="D1380" s="90"/>
      <c r="X1380" s="338"/>
      <c r="AV1380" s="289"/>
      <c r="AW1380" s="289"/>
      <c r="AX1380" s="224"/>
      <c r="BW1380" s="224"/>
      <c r="BX1380" s="224"/>
      <c r="BY1380" s="224"/>
      <c r="CF1380" s="224"/>
      <c r="CG1380" s="224"/>
      <c r="CH1380" s="6"/>
      <c r="DS1380" s="224"/>
      <c r="DT1380" s="224"/>
      <c r="DU1380" s="224"/>
    </row>
    <row r="1381" spans="4:125" s="66" customFormat="1" x14ac:dyDescent="0.2">
      <c r="D1381" s="90"/>
      <c r="X1381" s="338"/>
      <c r="AV1381" s="289"/>
      <c r="AW1381" s="289"/>
      <c r="AX1381" s="224"/>
      <c r="BW1381" s="224"/>
      <c r="BX1381" s="224"/>
      <c r="BY1381" s="224"/>
      <c r="CF1381" s="224"/>
      <c r="CG1381" s="224"/>
      <c r="CH1381" s="6"/>
      <c r="DS1381" s="224"/>
      <c r="DT1381" s="224"/>
      <c r="DU1381" s="224"/>
    </row>
    <row r="1382" spans="4:125" s="66" customFormat="1" x14ac:dyDescent="0.2">
      <c r="D1382" s="90"/>
      <c r="X1382" s="338"/>
      <c r="AV1382" s="289"/>
      <c r="AW1382" s="289"/>
      <c r="AX1382" s="224"/>
      <c r="BW1382" s="224"/>
      <c r="BX1382" s="224"/>
      <c r="BY1382" s="224"/>
      <c r="CF1382" s="224"/>
      <c r="CG1382" s="224"/>
      <c r="CH1382" s="6"/>
      <c r="DS1382" s="224"/>
      <c r="DT1382" s="224"/>
      <c r="DU1382" s="224"/>
    </row>
    <row r="1383" spans="4:125" s="66" customFormat="1" x14ac:dyDescent="0.2">
      <c r="D1383" s="90"/>
      <c r="X1383" s="338"/>
      <c r="AV1383" s="289"/>
      <c r="AW1383" s="289"/>
      <c r="AX1383" s="224"/>
      <c r="BW1383" s="224"/>
      <c r="BX1383" s="224"/>
      <c r="BY1383" s="224"/>
      <c r="CF1383" s="224"/>
      <c r="CG1383" s="224"/>
      <c r="CH1383" s="6"/>
      <c r="DS1383" s="224"/>
      <c r="DT1383" s="224"/>
      <c r="DU1383" s="224"/>
    </row>
    <row r="1384" spans="4:125" s="66" customFormat="1" x14ac:dyDescent="0.2">
      <c r="D1384" s="90"/>
      <c r="X1384" s="338"/>
      <c r="AV1384" s="289"/>
      <c r="AW1384" s="289"/>
      <c r="AX1384" s="224"/>
      <c r="BW1384" s="224"/>
      <c r="BX1384" s="224"/>
      <c r="BY1384" s="224"/>
      <c r="CF1384" s="224"/>
      <c r="CG1384" s="224"/>
      <c r="CH1384" s="6"/>
      <c r="DS1384" s="224"/>
      <c r="DT1384" s="224"/>
      <c r="DU1384" s="224"/>
    </row>
    <row r="1385" spans="4:125" s="66" customFormat="1" x14ac:dyDescent="0.2">
      <c r="D1385" s="90"/>
      <c r="X1385" s="338"/>
      <c r="AV1385" s="289"/>
      <c r="AW1385" s="289"/>
      <c r="AX1385" s="224"/>
      <c r="BW1385" s="224"/>
      <c r="BX1385" s="224"/>
      <c r="BY1385" s="224"/>
      <c r="CF1385" s="224"/>
      <c r="CG1385" s="224"/>
      <c r="CH1385" s="6"/>
      <c r="DS1385" s="224"/>
      <c r="DT1385" s="224"/>
      <c r="DU1385" s="224"/>
    </row>
    <row r="1386" spans="4:125" s="66" customFormat="1" x14ac:dyDescent="0.2">
      <c r="D1386" s="90"/>
      <c r="X1386" s="338"/>
      <c r="AV1386" s="289"/>
      <c r="AW1386" s="289"/>
      <c r="AX1386" s="224"/>
      <c r="BW1386" s="224"/>
      <c r="BX1386" s="224"/>
      <c r="BY1386" s="224"/>
      <c r="CF1386" s="224"/>
      <c r="CG1386" s="224"/>
      <c r="CH1386" s="6"/>
      <c r="DS1386" s="224"/>
      <c r="DT1386" s="224"/>
      <c r="DU1386" s="224"/>
    </row>
    <row r="1387" spans="4:125" s="66" customFormat="1" x14ac:dyDescent="0.2">
      <c r="D1387" s="90"/>
      <c r="X1387" s="338"/>
      <c r="AV1387" s="289"/>
      <c r="AW1387" s="289"/>
      <c r="AX1387" s="224"/>
      <c r="BW1387" s="224"/>
      <c r="BX1387" s="224"/>
      <c r="BY1387" s="224"/>
      <c r="CF1387" s="224"/>
      <c r="CG1387" s="224"/>
      <c r="CH1387" s="6"/>
      <c r="DS1387" s="224"/>
      <c r="DT1387" s="224"/>
      <c r="DU1387" s="224"/>
    </row>
    <row r="1388" spans="4:125" s="66" customFormat="1" x14ac:dyDescent="0.2">
      <c r="D1388" s="90"/>
      <c r="X1388" s="338"/>
      <c r="AV1388" s="289"/>
      <c r="AW1388" s="289"/>
      <c r="AX1388" s="224"/>
      <c r="BW1388" s="224"/>
      <c r="BX1388" s="224"/>
      <c r="BY1388" s="224"/>
      <c r="CF1388" s="224"/>
      <c r="CG1388" s="224"/>
      <c r="CH1388" s="6"/>
      <c r="DS1388" s="224"/>
      <c r="DT1388" s="224"/>
      <c r="DU1388" s="224"/>
    </row>
    <row r="1389" spans="4:125" s="66" customFormat="1" x14ac:dyDescent="0.2">
      <c r="D1389" s="90"/>
      <c r="X1389" s="338"/>
      <c r="AV1389" s="289"/>
      <c r="AW1389" s="289"/>
      <c r="AX1389" s="224"/>
      <c r="BW1389" s="224"/>
      <c r="BX1389" s="224"/>
      <c r="BY1389" s="224"/>
      <c r="CF1389" s="224"/>
      <c r="CG1389" s="224"/>
      <c r="CH1389" s="6"/>
      <c r="DS1389" s="224"/>
      <c r="DT1389" s="224"/>
      <c r="DU1389" s="224"/>
    </row>
    <row r="1390" spans="4:125" s="66" customFormat="1" x14ac:dyDescent="0.2">
      <c r="D1390" s="90"/>
      <c r="X1390" s="338"/>
      <c r="AV1390" s="289"/>
      <c r="AW1390" s="289"/>
      <c r="AX1390" s="224"/>
      <c r="BW1390" s="224"/>
      <c r="BX1390" s="224"/>
      <c r="BY1390" s="224"/>
      <c r="CF1390" s="224"/>
      <c r="CG1390" s="224"/>
      <c r="CH1390" s="6"/>
      <c r="DS1390" s="224"/>
      <c r="DT1390" s="224"/>
      <c r="DU1390" s="224"/>
    </row>
    <row r="1391" spans="4:125" s="66" customFormat="1" x14ac:dyDescent="0.2">
      <c r="D1391" s="90"/>
      <c r="X1391" s="338"/>
      <c r="AV1391" s="289"/>
      <c r="AW1391" s="289"/>
      <c r="AX1391" s="224"/>
      <c r="BW1391" s="224"/>
      <c r="BX1391" s="224"/>
      <c r="BY1391" s="224"/>
      <c r="CF1391" s="224"/>
      <c r="CG1391" s="224"/>
      <c r="CH1391" s="6"/>
      <c r="DS1391" s="224"/>
      <c r="DT1391" s="224"/>
      <c r="DU1391" s="224"/>
    </row>
    <row r="1392" spans="4:125" s="66" customFormat="1" x14ac:dyDescent="0.2">
      <c r="D1392" s="90"/>
      <c r="X1392" s="338"/>
      <c r="AV1392" s="289"/>
      <c r="AW1392" s="289"/>
      <c r="AX1392" s="224"/>
      <c r="BW1392" s="224"/>
      <c r="BX1392" s="224"/>
      <c r="BY1392" s="224"/>
      <c r="CF1392" s="224"/>
      <c r="CG1392" s="224"/>
      <c r="CH1392" s="6"/>
      <c r="DS1392" s="224"/>
      <c r="DT1392" s="224"/>
      <c r="DU1392" s="224"/>
    </row>
    <row r="1393" spans="4:125" s="66" customFormat="1" x14ac:dyDescent="0.2">
      <c r="D1393" s="90"/>
      <c r="X1393" s="338"/>
      <c r="AV1393" s="289"/>
      <c r="AW1393" s="289"/>
      <c r="AX1393" s="224"/>
      <c r="BW1393" s="224"/>
      <c r="BX1393" s="224"/>
      <c r="BY1393" s="224"/>
      <c r="CF1393" s="224"/>
      <c r="CG1393" s="224"/>
      <c r="CH1393" s="6"/>
      <c r="DS1393" s="224"/>
      <c r="DT1393" s="224"/>
      <c r="DU1393" s="224"/>
    </row>
    <row r="1394" spans="4:125" s="66" customFormat="1" x14ac:dyDescent="0.2">
      <c r="D1394" s="90"/>
      <c r="X1394" s="338"/>
      <c r="AV1394" s="289"/>
      <c r="AW1394" s="289"/>
      <c r="AX1394" s="224"/>
      <c r="BW1394" s="224"/>
      <c r="BX1394" s="224"/>
      <c r="BY1394" s="224"/>
      <c r="CF1394" s="224"/>
      <c r="CG1394" s="224"/>
      <c r="CH1394" s="6"/>
      <c r="DS1394" s="224"/>
      <c r="DT1394" s="224"/>
      <c r="DU1394" s="224"/>
    </row>
    <row r="1395" spans="4:125" s="66" customFormat="1" x14ac:dyDescent="0.2">
      <c r="D1395" s="90"/>
      <c r="X1395" s="338"/>
      <c r="AV1395" s="289"/>
      <c r="AW1395" s="289"/>
      <c r="AX1395" s="224"/>
      <c r="BW1395" s="224"/>
      <c r="BX1395" s="224"/>
      <c r="BY1395" s="224"/>
      <c r="CF1395" s="224"/>
      <c r="CG1395" s="224"/>
      <c r="CH1395" s="6"/>
      <c r="DS1395" s="224"/>
      <c r="DT1395" s="224"/>
      <c r="DU1395" s="224"/>
    </row>
    <row r="1396" spans="4:125" s="66" customFormat="1" x14ac:dyDescent="0.2">
      <c r="D1396" s="90"/>
      <c r="X1396" s="338"/>
      <c r="AV1396" s="289"/>
      <c r="AW1396" s="289"/>
      <c r="AX1396" s="224"/>
      <c r="BW1396" s="224"/>
      <c r="BX1396" s="224"/>
      <c r="BY1396" s="224"/>
      <c r="CF1396" s="224"/>
      <c r="CG1396" s="224"/>
      <c r="CH1396" s="6"/>
      <c r="DS1396" s="224"/>
      <c r="DT1396" s="224"/>
      <c r="DU1396" s="224"/>
    </row>
    <row r="1397" spans="4:125" s="66" customFormat="1" x14ac:dyDescent="0.2">
      <c r="D1397" s="90"/>
      <c r="X1397" s="338"/>
      <c r="AV1397" s="289"/>
      <c r="AW1397" s="289"/>
      <c r="AX1397" s="224"/>
      <c r="BW1397" s="224"/>
      <c r="BX1397" s="224"/>
      <c r="BY1397" s="224"/>
      <c r="CF1397" s="224"/>
      <c r="CG1397" s="224"/>
      <c r="CH1397" s="6"/>
      <c r="DS1397" s="224"/>
      <c r="DT1397" s="224"/>
      <c r="DU1397" s="224"/>
    </row>
    <row r="1398" spans="4:125" s="66" customFormat="1" x14ac:dyDescent="0.2">
      <c r="D1398" s="90"/>
      <c r="X1398" s="338"/>
      <c r="AV1398" s="289"/>
      <c r="AW1398" s="289"/>
      <c r="AX1398" s="224"/>
      <c r="BW1398" s="224"/>
      <c r="BX1398" s="224"/>
      <c r="BY1398" s="224"/>
      <c r="CF1398" s="224"/>
      <c r="CG1398" s="224"/>
      <c r="CH1398" s="6"/>
      <c r="DS1398" s="224"/>
      <c r="DT1398" s="224"/>
      <c r="DU1398" s="224"/>
    </row>
    <row r="1399" spans="4:125" s="66" customFormat="1" x14ac:dyDescent="0.2">
      <c r="D1399" s="90"/>
      <c r="X1399" s="338"/>
      <c r="AV1399" s="289"/>
      <c r="AW1399" s="289"/>
      <c r="AX1399" s="224"/>
      <c r="BW1399" s="224"/>
      <c r="BX1399" s="224"/>
      <c r="BY1399" s="224"/>
      <c r="CF1399" s="224"/>
      <c r="CG1399" s="224"/>
      <c r="CH1399" s="6"/>
      <c r="DS1399" s="224"/>
      <c r="DT1399" s="224"/>
      <c r="DU1399" s="224"/>
    </row>
    <row r="1400" spans="4:125" s="66" customFormat="1" x14ac:dyDescent="0.2">
      <c r="D1400" s="90"/>
      <c r="X1400" s="338"/>
      <c r="AV1400" s="289"/>
      <c r="AW1400" s="289"/>
      <c r="AX1400" s="224"/>
      <c r="BW1400" s="224"/>
      <c r="BX1400" s="224"/>
      <c r="BY1400" s="224"/>
      <c r="CF1400" s="224"/>
      <c r="CG1400" s="224"/>
      <c r="CH1400" s="6"/>
      <c r="DS1400" s="224"/>
      <c r="DT1400" s="224"/>
      <c r="DU1400" s="224"/>
    </row>
    <row r="1401" spans="4:125" s="66" customFormat="1" x14ac:dyDescent="0.2">
      <c r="D1401" s="90"/>
      <c r="X1401" s="338"/>
      <c r="AV1401" s="289"/>
      <c r="AW1401" s="289"/>
      <c r="AX1401" s="224"/>
      <c r="BW1401" s="224"/>
      <c r="BX1401" s="224"/>
      <c r="BY1401" s="224"/>
      <c r="CF1401" s="224"/>
      <c r="CG1401" s="224"/>
      <c r="CH1401" s="6"/>
      <c r="DS1401" s="224"/>
      <c r="DT1401" s="224"/>
      <c r="DU1401" s="224"/>
    </row>
    <row r="1402" spans="4:125" s="66" customFormat="1" x14ac:dyDescent="0.2">
      <c r="D1402" s="90"/>
      <c r="X1402" s="338"/>
      <c r="AV1402" s="289"/>
      <c r="AW1402" s="289"/>
      <c r="AX1402" s="224"/>
      <c r="BW1402" s="224"/>
      <c r="BX1402" s="224"/>
      <c r="BY1402" s="224"/>
      <c r="CF1402" s="224"/>
      <c r="CG1402" s="224"/>
      <c r="CH1402" s="6"/>
      <c r="DS1402" s="224"/>
      <c r="DT1402" s="224"/>
      <c r="DU1402" s="224"/>
    </row>
    <row r="1403" spans="4:125" s="66" customFormat="1" x14ac:dyDescent="0.2">
      <c r="D1403" s="90"/>
      <c r="X1403" s="338"/>
      <c r="AV1403" s="289"/>
      <c r="AW1403" s="289"/>
      <c r="AX1403" s="224"/>
      <c r="BW1403" s="224"/>
      <c r="BX1403" s="224"/>
      <c r="BY1403" s="224"/>
      <c r="CF1403" s="224"/>
      <c r="CG1403" s="224"/>
      <c r="CH1403" s="6"/>
      <c r="DS1403" s="224"/>
      <c r="DT1403" s="224"/>
      <c r="DU1403" s="224"/>
    </row>
    <row r="1404" spans="4:125" s="66" customFormat="1" x14ac:dyDescent="0.2">
      <c r="D1404" s="90"/>
      <c r="X1404" s="338"/>
      <c r="AV1404" s="289"/>
      <c r="AW1404" s="289"/>
      <c r="AX1404" s="224"/>
      <c r="BW1404" s="224"/>
      <c r="BX1404" s="224"/>
      <c r="BY1404" s="224"/>
      <c r="CF1404" s="224"/>
      <c r="CG1404" s="224"/>
      <c r="CH1404" s="6"/>
      <c r="DS1404" s="224"/>
      <c r="DT1404" s="224"/>
      <c r="DU1404" s="224"/>
    </row>
    <row r="1405" spans="4:125" s="66" customFormat="1" x14ac:dyDescent="0.2">
      <c r="D1405" s="90"/>
      <c r="X1405" s="338"/>
      <c r="AV1405" s="289"/>
      <c r="AW1405" s="289"/>
      <c r="AX1405" s="224"/>
      <c r="BW1405" s="224"/>
      <c r="BX1405" s="224"/>
      <c r="BY1405" s="224"/>
      <c r="CF1405" s="224"/>
      <c r="CG1405" s="224"/>
      <c r="CH1405" s="6"/>
      <c r="DS1405" s="224"/>
      <c r="DT1405" s="224"/>
      <c r="DU1405" s="224"/>
    </row>
    <row r="1406" spans="4:125" s="66" customFormat="1" x14ac:dyDescent="0.2">
      <c r="D1406" s="90"/>
      <c r="X1406" s="338"/>
      <c r="AV1406" s="289"/>
      <c r="AW1406" s="289"/>
      <c r="AX1406" s="224"/>
      <c r="BW1406" s="224"/>
      <c r="BX1406" s="224"/>
      <c r="BY1406" s="224"/>
      <c r="CF1406" s="224"/>
      <c r="CG1406" s="224"/>
      <c r="CH1406" s="6"/>
      <c r="DS1406" s="224"/>
      <c r="DT1406" s="224"/>
      <c r="DU1406" s="224"/>
    </row>
    <row r="1407" spans="4:125" s="66" customFormat="1" x14ac:dyDescent="0.2">
      <c r="D1407" s="90"/>
      <c r="X1407" s="338"/>
      <c r="AV1407" s="289"/>
      <c r="AW1407" s="289"/>
      <c r="AX1407" s="224"/>
      <c r="BW1407" s="224"/>
      <c r="BX1407" s="224"/>
      <c r="BY1407" s="224"/>
      <c r="CF1407" s="224"/>
      <c r="CG1407" s="224"/>
      <c r="CH1407" s="6"/>
      <c r="DS1407" s="224"/>
      <c r="DT1407" s="224"/>
      <c r="DU1407" s="224"/>
    </row>
    <row r="1408" spans="4:125" s="66" customFormat="1" x14ac:dyDescent="0.2">
      <c r="D1408" s="90"/>
      <c r="X1408" s="338"/>
      <c r="AV1408" s="289"/>
      <c r="AW1408" s="289"/>
      <c r="AX1408" s="224"/>
      <c r="BW1408" s="224"/>
      <c r="BX1408" s="224"/>
      <c r="BY1408" s="224"/>
      <c r="CF1408" s="224"/>
      <c r="CG1408" s="224"/>
      <c r="CH1408" s="6"/>
      <c r="DS1408" s="224"/>
      <c r="DT1408" s="224"/>
      <c r="DU1408" s="224"/>
    </row>
    <row r="1409" spans="4:125" s="66" customFormat="1" x14ac:dyDescent="0.2">
      <c r="D1409" s="90"/>
      <c r="X1409" s="338"/>
      <c r="AV1409" s="289"/>
      <c r="AW1409" s="289"/>
      <c r="AX1409" s="224"/>
      <c r="BW1409" s="224"/>
      <c r="BX1409" s="224"/>
      <c r="BY1409" s="224"/>
      <c r="CF1409" s="224"/>
      <c r="CG1409" s="224"/>
      <c r="CH1409" s="6"/>
      <c r="DS1409" s="224"/>
      <c r="DT1409" s="224"/>
      <c r="DU1409" s="224"/>
    </row>
    <row r="1410" spans="4:125" s="66" customFormat="1" x14ac:dyDescent="0.2">
      <c r="D1410" s="90"/>
      <c r="X1410" s="338"/>
      <c r="AV1410" s="289"/>
      <c r="AW1410" s="289"/>
      <c r="AX1410" s="224"/>
      <c r="BW1410" s="224"/>
      <c r="BX1410" s="224"/>
      <c r="BY1410" s="224"/>
      <c r="CF1410" s="224"/>
      <c r="CG1410" s="224"/>
      <c r="CH1410" s="6"/>
      <c r="DS1410" s="224"/>
      <c r="DT1410" s="224"/>
      <c r="DU1410" s="224"/>
    </row>
    <row r="1411" spans="4:125" s="66" customFormat="1" x14ac:dyDescent="0.2">
      <c r="D1411" s="90"/>
      <c r="X1411" s="338"/>
      <c r="AV1411" s="289"/>
      <c r="AW1411" s="289"/>
      <c r="AX1411" s="224"/>
      <c r="BW1411" s="224"/>
      <c r="BX1411" s="224"/>
      <c r="BY1411" s="224"/>
      <c r="CF1411" s="224"/>
      <c r="CG1411" s="224"/>
      <c r="CH1411" s="6"/>
      <c r="DS1411" s="224"/>
      <c r="DT1411" s="224"/>
      <c r="DU1411" s="224"/>
    </row>
    <row r="1412" spans="4:125" s="66" customFormat="1" x14ac:dyDescent="0.2">
      <c r="D1412" s="90"/>
      <c r="X1412" s="338"/>
      <c r="AV1412" s="289"/>
      <c r="AW1412" s="289"/>
      <c r="AX1412" s="224"/>
      <c r="BW1412" s="224"/>
      <c r="BX1412" s="224"/>
      <c r="BY1412" s="224"/>
      <c r="CF1412" s="224"/>
      <c r="CG1412" s="224"/>
      <c r="CH1412" s="6"/>
      <c r="DS1412" s="224"/>
      <c r="DT1412" s="224"/>
      <c r="DU1412" s="224"/>
    </row>
    <row r="1413" spans="4:125" s="66" customFormat="1" x14ac:dyDescent="0.2">
      <c r="D1413" s="90"/>
      <c r="X1413" s="338"/>
      <c r="AV1413" s="289"/>
      <c r="AW1413" s="289"/>
      <c r="AX1413" s="224"/>
      <c r="BW1413" s="224"/>
      <c r="BX1413" s="224"/>
      <c r="BY1413" s="224"/>
      <c r="CF1413" s="224"/>
      <c r="CG1413" s="224"/>
      <c r="CH1413" s="6"/>
      <c r="DS1413" s="224"/>
      <c r="DT1413" s="224"/>
      <c r="DU1413" s="224"/>
    </row>
    <row r="1414" spans="4:125" s="66" customFormat="1" x14ac:dyDescent="0.2">
      <c r="D1414" s="90"/>
      <c r="X1414" s="338"/>
      <c r="AV1414" s="289"/>
      <c r="AW1414" s="289"/>
      <c r="AX1414" s="224"/>
      <c r="BW1414" s="224"/>
      <c r="BX1414" s="224"/>
      <c r="BY1414" s="224"/>
      <c r="CF1414" s="224"/>
      <c r="CG1414" s="224"/>
      <c r="CH1414" s="6"/>
      <c r="DS1414" s="224"/>
      <c r="DT1414" s="224"/>
      <c r="DU1414" s="224"/>
    </row>
    <row r="1415" spans="4:125" s="66" customFormat="1" x14ac:dyDescent="0.2">
      <c r="D1415" s="90"/>
      <c r="X1415" s="338"/>
      <c r="AV1415" s="289"/>
      <c r="AW1415" s="289"/>
      <c r="AX1415" s="224"/>
      <c r="BW1415" s="224"/>
      <c r="BX1415" s="224"/>
      <c r="BY1415" s="224"/>
      <c r="CF1415" s="224"/>
      <c r="CG1415" s="224"/>
      <c r="CH1415" s="6"/>
      <c r="DS1415" s="224"/>
      <c r="DT1415" s="224"/>
      <c r="DU1415" s="224"/>
    </row>
    <row r="1416" spans="4:125" s="66" customFormat="1" x14ac:dyDescent="0.2">
      <c r="D1416" s="90"/>
      <c r="X1416" s="338"/>
      <c r="AV1416" s="289"/>
      <c r="AW1416" s="289"/>
      <c r="AX1416" s="224"/>
      <c r="BW1416" s="224"/>
      <c r="BX1416" s="224"/>
      <c r="BY1416" s="224"/>
      <c r="CF1416" s="224"/>
      <c r="CG1416" s="224"/>
      <c r="CH1416" s="6"/>
      <c r="DS1416" s="224"/>
      <c r="DT1416" s="224"/>
      <c r="DU1416" s="224"/>
    </row>
    <row r="1417" spans="4:125" s="66" customFormat="1" x14ac:dyDescent="0.2">
      <c r="D1417" s="90"/>
      <c r="X1417" s="338"/>
      <c r="AV1417" s="289"/>
      <c r="AW1417" s="289"/>
      <c r="AX1417" s="224"/>
      <c r="BW1417" s="224"/>
      <c r="BX1417" s="224"/>
      <c r="BY1417" s="224"/>
      <c r="CF1417" s="224"/>
      <c r="CG1417" s="224"/>
      <c r="CH1417" s="6"/>
      <c r="DS1417" s="224"/>
      <c r="DT1417" s="224"/>
      <c r="DU1417" s="224"/>
    </row>
    <row r="1418" spans="4:125" s="66" customFormat="1" x14ac:dyDescent="0.2">
      <c r="D1418" s="90"/>
      <c r="X1418" s="338"/>
      <c r="AV1418" s="289"/>
      <c r="AW1418" s="289"/>
      <c r="AX1418" s="224"/>
      <c r="BW1418" s="224"/>
      <c r="BX1418" s="224"/>
      <c r="BY1418" s="224"/>
      <c r="CF1418" s="224"/>
      <c r="CG1418" s="224"/>
      <c r="CH1418" s="6"/>
      <c r="DS1418" s="224"/>
      <c r="DT1418" s="224"/>
      <c r="DU1418" s="224"/>
    </row>
    <row r="1419" spans="4:125" s="66" customFormat="1" x14ac:dyDescent="0.2">
      <c r="D1419" s="90"/>
      <c r="X1419" s="338"/>
      <c r="AV1419" s="289"/>
      <c r="AW1419" s="289"/>
      <c r="AX1419" s="224"/>
      <c r="BW1419" s="224"/>
      <c r="BX1419" s="224"/>
      <c r="BY1419" s="224"/>
      <c r="CF1419" s="224"/>
      <c r="CG1419" s="224"/>
      <c r="CH1419" s="6"/>
      <c r="DS1419" s="224"/>
      <c r="DT1419" s="224"/>
      <c r="DU1419" s="224"/>
    </row>
    <row r="1420" spans="4:125" s="66" customFormat="1" x14ac:dyDescent="0.2">
      <c r="D1420" s="90"/>
      <c r="X1420" s="338"/>
      <c r="AV1420" s="289"/>
      <c r="AW1420" s="289"/>
      <c r="AX1420" s="224"/>
      <c r="BW1420" s="224"/>
      <c r="BX1420" s="224"/>
      <c r="BY1420" s="224"/>
      <c r="CF1420" s="224"/>
      <c r="CG1420" s="224"/>
      <c r="CH1420" s="6"/>
      <c r="DS1420" s="224"/>
      <c r="DT1420" s="224"/>
      <c r="DU1420" s="224"/>
    </row>
    <row r="1421" spans="4:125" s="66" customFormat="1" x14ac:dyDescent="0.2">
      <c r="D1421" s="90"/>
      <c r="X1421" s="338"/>
      <c r="AV1421" s="289"/>
      <c r="AW1421" s="289"/>
      <c r="AX1421" s="224"/>
      <c r="BW1421" s="224"/>
      <c r="BX1421" s="224"/>
      <c r="BY1421" s="224"/>
      <c r="CF1421" s="224"/>
      <c r="CG1421" s="224"/>
      <c r="CH1421" s="6"/>
      <c r="DS1421" s="224"/>
      <c r="DT1421" s="224"/>
      <c r="DU1421" s="224"/>
    </row>
    <row r="1422" spans="4:125" s="66" customFormat="1" x14ac:dyDescent="0.2">
      <c r="D1422" s="90"/>
      <c r="X1422" s="338"/>
      <c r="AV1422" s="289"/>
      <c r="AW1422" s="289"/>
      <c r="AX1422" s="224"/>
      <c r="BW1422" s="224"/>
      <c r="BX1422" s="224"/>
      <c r="BY1422" s="224"/>
      <c r="CF1422" s="224"/>
      <c r="CG1422" s="224"/>
      <c r="CH1422" s="6"/>
      <c r="DS1422" s="224"/>
      <c r="DT1422" s="224"/>
      <c r="DU1422" s="224"/>
    </row>
    <row r="1423" spans="4:125" s="66" customFormat="1" x14ac:dyDescent="0.2">
      <c r="D1423" s="90"/>
      <c r="X1423" s="338"/>
      <c r="AV1423" s="289"/>
      <c r="AW1423" s="289"/>
      <c r="AX1423" s="224"/>
      <c r="BW1423" s="224"/>
      <c r="BX1423" s="224"/>
      <c r="BY1423" s="224"/>
      <c r="CF1423" s="224"/>
      <c r="CG1423" s="224"/>
      <c r="CH1423" s="6"/>
      <c r="DS1423" s="224"/>
      <c r="DT1423" s="224"/>
      <c r="DU1423" s="224"/>
    </row>
    <row r="1424" spans="4:125" s="66" customFormat="1" x14ac:dyDescent="0.2">
      <c r="D1424" s="90"/>
      <c r="X1424" s="338"/>
      <c r="AV1424" s="289"/>
      <c r="AW1424" s="289"/>
      <c r="AX1424" s="224"/>
      <c r="BW1424" s="224"/>
      <c r="BX1424" s="224"/>
      <c r="BY1424" s="224"/>
      <c r="CF1424" s="224"/>
      <c r="CG1424" s="224"/>
      <c r="CH1424" s="6"/>
      <c r="DS1424" s="224"/>
      <c r="DT1424" s="224"/>
      <c r="DU1424" s="224"/>
    </row>
    <row r="1425" spans="4:125" s="66" customFormat="1" x14ac:dyDescent="0.2">
      <c r="D1425" s="90"/>
      <c r="X1425" s="338"/>
      <c r="AV1425" s="289"/>
      <c r="AW1425" s="289"/>
      <c r="AX1425" s="224"/>
      <c r="BW1425" s="224"/>
      <c r="BX1425" s="224"/>
      <c r="BY1425" s="224"/>
      <c r="CF1425" s="224"/>
      <c r="CG1425" s="224"/>
      <c r="CH1425" s="6"/>
      <c r="DS1425" s="224"/>
      <c r="DT1425" s="224"/>
      <c r="DU1425" s="224"/>
    </row>
    <row r="1426" spans="4:125" s="66" customFormat="1" x14ac:dyDescent="0.2">
      <c r="D1426" s="90"/>
      <c r="X1426" s="338"/>
      <c r="AV1426" s="289"/>
      <c r="AW1426" s="289"/>
      <c r="AX1426" s="224"/>
      <c r="BW1426" s="224"/>
      <c r="BX1426" s="224"/>
      <c r="BY1426" s="224"/>
      <c r="CF1426" s="224"/>
      <c r="CG1426" s="224"/>
      <c r="CH1426" s="6"/>
      <c r="DS1426" s="224"/>
      <c r="DT1426" s="224"/>
      <c r="DU1426" s="224"/>
    </row>
    <row r="1427" spans="4:125" s="66" customFormat="1" x14ac:dyDescent="0.2">
      <c r="D1427" s="90"/>
      <c r="X1427" s="338"/>
      <c r="AV1427" s="289"/>
      <c r="AW1427" s="289"/>
      <c r="AX1427" s="224"/>
      <c r="BW1427" s="224"/>
      <c r="BX1427" s="224"/>
      <c r="BY1427" s="224"/>
      <c r="CF1427" s="224"/>
      <c r="CG1427" s="224"/>
      <c r="CH1427" s="6"/>
      <c r="DS1427" s="224"/>
      <c r="DT1427" s="224"/>
      <c r="DU1427" s="224"/>
    </row>
    <row r="1428" spans="4:125" s="66" customFormat="1" x14ac:dyDescent="0.2">
      <c r="D1428" s="90"/>
      <c r="X1428" s="338"/>
      <c r="AV1428" s="289"/>
      <c r="AW1428" s="289"/>
      <c r="AX1428" s="224"/>
      <c r="BW1428" s="224"/>
      <c r="BX1428" s="224"/>
      <c r="BY1428" s="224"/>
      <c r="CF1428" s="224"/>
      <c r="CG1428" s="224"/>
      <c r="CH1428" s="6"/>
      <c r="DS1428" s="224"/>
      <c r="DT1428" s="224"/>
      <c r="DU1428" s="224"/>
    </row>
    <row r="1429" spans="4:125" s="66" customFormat="1" x14ac:dyDescent="0.2">
      <c r="D1429" s="90"/>
      <c r="X1429" s="338"/>
      <c r="AV1429" s="289"/>
      <c r="AW1429" s="289"/>
      <c r="AX1429" s="224"/>
      <c r="BW1429" s="224"/>
      <c r="BX1429" s="224"/>
      <c r="BY1429" s="224"/>
      <c r="CF1429" s="224"/>
      <c r="CG1429" s="224"/>
      <c r="CH1429" s="6"/>
      <c r="DS1429" s="224"/>
      <c r="DT1429" s="224"/>
      <c r="DU1429" s="224"/>
    </row>
    <row r="1430" spans="4:125" s="66" customFormat="1" x14ac:dyDescent="0.2">
      <c r="D1430" s="90"/>
      <c r="X1430" s="338"/>
      <c r="AV1430" s="289"/>
      <c r="AW1430" s="289"/>
      <c r="AX1430" s="224"/>
      <c r="BW1430" s="224"/>
      <c r="BX1430" s="224"/>
      <c r="BY1430" s="224"/>
      <c r="CF1430" s="224"/>
      <c r="CG1430" s="224"/>
      <c r="CH1430" s="6"/>
      <c r="DS1430" s="224"/>
      <c r="DT1430" s="224"/>
      <c r="DU1430" s="224"/>
    </row>
    <row r="1431" spans="4:125" s="66" customFormat="1" x14ac:dyDescent="0.2">
      <c r="D1431" s="90"/>
      <c r="X1431" s="338"/>
      <c r="AV1431" s="289"/>
      <c r="AW1431" s="289"/>
      <c r="AX1431" s="224"/>
      <c r="BW1431" s="224"/>
      <c r="BX1431" s="224"/>
      <c r="BY1431" s="224"/>
      <c r="CF1431" s="224"/>
      <c r="CG1431" s="224"/>
      <c r="CH1431" s="6"/>
      <c r="DS1431" s="224"/>
      <c r="DT1431" s="224"/>
      <c r="DU1431" s="224"/>
    </row>
    <row r="1432" spans="4:125" s="66" customFormat="1" x14ac:dyDescent="0.2">
      <c r="D1432" s="90"/>
      <c r="X1432" s="338"/>
      <c r="AV1432" s="289"/>
      <c r="AW1432" s="289"/>
      <c r="AX1432" s="224"/>
      <c r="BW1432" s="224"/>
      <c r="BX1432" s="224"/>
      <c r="BY1432" s="224"/>
      <c r="CF1432" s="224"/>
      <c r="CG1432" s="224"/>
      <c r="CH1432" s="6"/>
      <c r="DS1432" s="224"/>
      <c r="DT1432" s="224"/>
      <c r="DU1432" s="224"/>
    </row>
    <row r="1433" spans="4:125" s="66" customFormat="1" x14ac:dyDescent="0.2">
      <c r="D1433" s="90"/>
      <c r="X1433" s="338"/>
      <c r="AV1433" s="289"/>
      <c r="AW1433" s="289"/>
      <c r="AX1433" s="224"/>
      <c r="BW1433" s="224"/>
      <c r="BX1433" s="224"/>
      <c r="BY1433" s="224"/>
      <c r="CF1433" s="224"/>
      <c r="CG1433" s="224"/>
      <c r="CH1433" s="6"/>
      <c r="DS1433" s="224"/>
      <c r="DT1433" s="224"/>
      <c r="DU1433" s="224"/>
    </row>
    <row r="1434" spans="4:125" s="66" customFormat="1" x14ac:dyDescent="0.2">
      <c r="D1434" s="90"/>
      <c r="X1434" s="338"/>
      <c r="AV1434" s="289"/>
      <c r="AW1434" s="289"/>
      <c r="AX1434" s="224"/>
      <c r="BW1434" s="224"/>
      <c r="BX1434" s="224"/>
      <c r="BY1434" s="224"/>
      <c r="CF1434" s="224"/>
      <c r="CG1434" s="224"/>
      <c r="CH1434" s="6"/>
      <c r="DS1434" s="224"/>
      <c r="DT1434" s="224"/>
      <c r="DU1434" s="224"/>
    </row>
    <row r="1435" spans="4:125" s="66" customFormat="1" x14ac:dyDescent="0.2">
      <c r="D1435" s="90"/>
      <c r="X1435" s="338"/>
      <c r="AV1435" s="289"/>
      <c r="AW1435" s="289"/>
      <c r="AX1435" s="224"/>
      <c r="BW1435" s="224"/>
      <c r="BX1435" s="224"/>
      <c r="BY1435" s="224"/>
      <c r="CF1435" s="224"/>
      <c r="CG1435" s="224"/>
      <c r="CH1435" s="6"/>
      <c r="DS1435" s="224"/>
      <c r="DT1435" s="224"/>
      <c r="DU1435" s="224"/>
    </row>
    <row r="1436" spans="4:125" s="66" customFormat="1" x14ac:dyDescent="0.2">
      <c r="D1436" s="90"/>
      <c r="X1436" s="338"/>
      <c r="AV1436" s="289"/>
      <c r="AW1436" s="289"/>
      <c r="AX1436" s="224"/>
      <c r="BW1436" s="224"/>
      <c r="BX1436" s="224"/>
      <c r="BY1436" s="224"/>
      <c r="CF1436" s="224"/>
      <c r="CG1436" s="224"/>
      <c r="CH1436" s="6"/>
      <c r="DS1436" s="224"/>
      <c r="DT1436" s="224"/>
      <c r="DU1436" s="224"/>
    </row>
    <row r="1437" spans="4:125" s="66" customFormat="1" x14ac:dyDescent="0.2">
      <c r="D1437" s="90"/>
      <c r="X1437" s="338"/>
      <c r="AV1437" s="289"/>
      <c r="AW1437" s="289"/>
      <c r="AX1437" s="224"/>
      <c r="BW1437" s="224"/>
      <c r="BX1437" s="224"/>
      <c r="BY1437" s="224"/>
      <c r="CF1437" s="224"/>
      <c r="CG1437" s="224"/>
      <c r="CH1437" s="6"/>
      <c r="DS1437" s="224"/>
      <c r="DT1437" s="224"/>
      <c r="DU1437" s="224"/>
    </row>
    <row r="1438" spans="4:125" s="66" customFormat="1" x14ac:dyDescent="0.2">
      <c r="D1438" s="90"/>
      <c r="X1438" s="338"/>
      <c r="AV1438" s="289"/>
      <c r="AW1438" s="289"/>
      <c r="AX1438" s="224"/>
      <c r="BW1438" s="224"/>
      <c r="BX1438" s="224"/>
      <c r="BY1438" s="224"/>
      <c r="CF1438" s="224"/>
      <c r="CG1438" s="224"/>
      <c r="CH1438" s="6"/>
      <c r="DS1438" s="224"/>
      <c r="DT1438" s="224"/>
      <c r="DU1438" s="224"/>
    </row>
    <row r="1439" spans="4:125" s="66" customFormat="1" x14ac:dyDescent="0.2">
      <c r="D1439" s="90"/>
      <c r="X1439" s="338"/>
      <c r="AV1439" s="289"/>
      <c r="AW1439" s="289"/>
      <c r="AX1439" s="224"/>
      <c r="BW1439" s="224"/>
      <c r="BX1439" s="224"/>
      <c r="BY1439" s="224"/>
      <c r="CF1439" s="224"/>
      <c r="CG1439" s="224"/>
      <c r="CH1439" s="6"/>
      <c r="DS1439" s="224"/>
      <c r="DT1439" s="224"/>
      <c r="DU1439" s="224"/>
    </row>
    <row r="1440" spans="4:125" s="66" customFormat="1" x14ac:dyDescent="0.2">
      <c r="D1440" s="90"/>
      <c r="X1440" s="338"/>
      <c r="AV1440" s="289"/>
      <c r="AW1440" s="289"/>
      <c r="AX1440" s="224"/>
      <c r="BW1440" s="224"/>
      <c r="BX1440" s="224"/>
      <c r="BY1440" s="224"/>
      <c r="CF1440" s="224"/>
      <c r="CG1440" s="224"/>
      <c r="CH1440" s="6"/>
      <c r="DS1440" s="224"/>
      <c r="DT1440" s="224"/>
      <c r="DU1440" s="224"/>
    </row>
    <row r="1441" spans="4:125" s="66" customFormat="1" x14ac:dyDescent="0.2">
      <c r="D1441" s="90"/>
      <c r="X1441" s="338"/>
      <c r="AV1441" s="289"/>
      <c r="AW1441" s="289"/>
      <c r="AX1441" s="224"/>
      <c r="BW1441" s="224"/>
      <c r="BX1441" s="224"/>
      <c r="BY1441" s="224"/>
      <c r="CF1441" s="224"/>
      <c r="CG1441" s="224"/>
      <c r="CH1441" s="6"/>
      <c r="DS1441" s="224"/>
      <c r="DT1441" s="224"/>
      <c r="DU1441" s="224"/>
    </row>
    <row r="1442" spans="4:125" s="66" customFormat="1" x14ac:dyDescent="0.2">
      <c r="D1442" s="90"/>
      <c r="X1442" s="338"/>
      <c r="AV1442" s="289"/>
      <c r="AW1442" s="289"/>
      <c r="AX1442" s="224"/>
      <c r="BW1442" s="224"/>
      <c r="BX1442" s="224"/>
      <c r="BY1442" s="224"/>
      <c r="CF1442" s="224"/>
      <c r="CG1442" s="224"/>
      <c r="CH1442" s="6"/>
      <c r="DS1442" s="224"/>
      <c r="DT1442" s="224"/>
      <c r="DU1442" s="224"/>
    </row>
    <row r="1443" spans="4:125" s="66" customFormat="1" x14ac:dyDescent="0.2">
      <c r="D1443" s="90"/>
      <c r="X1443" s="338"/>
      <c r="AV1443" s="289"/>
      <c r="AW1443" s="289"/>
      <c r="AX1443" s="224"/>
      <c r="BW1443" s="224"/>
      <c r="BX1443" s="224"/>
      <c r="BY1443" s="224"/>
      <c r="CF1443" s="224"/>
      <c r="CG1443" s="224"/>
      <c r="CH1443" s="6"/>
      <c r="DS1443" s="224"/>
      <c r="DT1443" s="224"/>
      <c r="DU1443" s="224"/>
    </row>
    <row r="1444" spans="4:125" s="66" customFormat="1" x14ac:dyDescent="0.2">
      <c r="D1444" s="90"/>
      <c r="X1444" s="338"/>
      <c r="AV1444" s="289"/>
      <c r="AW1444" s="289"/>
      <c r="AX1444" s="224"/>
      <c r="BW1444" s="224"/>
      <c r="BX1444" s="224"/>
      <c r="BY1444" s="224"/>
      <c r="CF1444" s="224"/>
      <c r="CG1444" s="224"/>
      <c r="CH1444" s="6"/>
      <c r="DS1444" s="224"/>
      <c r="DT1444" s="224"/>
      <c r="DU1444" s="224"/>
    </row>
    <row r="1445" spans="4:125" s="66" customFormat="1" x14ac:dyDescent="0.2">
      <c r="D1445" s="90"/>
      <c r="X1445" s="338"/>
      <c r="AV1445" s="289"/>
      <c r="AW1445" s="289"/>
      <c r="AX1445" s="224"/>
      <c r="BW1445" s="224"/>
      <c r="BX1445" s="224"/>
      <c r="BY1445" s="224"/>
      <c r="CF1445" s="224"/>
      <c r="CG1445" s="224"/>
      <c r="CH1445" s="6"/>
      <c r="DS1445" s="224"/>
      <c r="DT1445" s="224"/>
      <c r="DU1445" s="224"/>
    </row>
    <row r="1446" spans="4:125" s="66" customFormat="1" x14ac:dyDescent="0.2">
      <c r="D1446" s="90"/>
      <c r="X1446" s="338"/>
      <c r="AV1446" s="289"/>
      <c r="AW1446" s="289"/>
      <c r="AX1446" s="224"/>
      <c r="BW1446" s="224"/>
      <c r="BX1446" s="224"/>
      <c r="BY1446" s="224"/>
      <c r="CF1446" s="224"/>
      <c r="CG1446" s="224"/>
      <c r="CH1446" s="6"/>
      <c r="DS1446" s="224"/>
      <c r="DT1446" s="224"/>
      <c r="DU1446" s="224"/>
    </row>
    <row r="1447" spans="4:125" s="66" customFormat="1" x14ac:dyDescent="0.2">
      <c r="D1447" s="90"/>
      <c r="X1447" s="338"/>
      <c r="AV1447" s="289"/>
      <c r="AW1447" s="289"/>
      <c r="AX1447" s="224"/>
      <c r="BW1447" s="224"/>
      <c r="BX1447" s="224"/>
      <c r="BY1447" s="224"/>
      <c r="CF1447" s="224"/>
      <c r="CG1447" s="224"/>
      <c r="CH1447" s="6"/>
      <c r="DS1447" s="224"/>
      <c r="DT1447" s="224"/>
      <c r="DU1447" s="224"/>
    </row>
    <row r="1448" spans="4:125" s="66" customFormat="1" x14ac:dyDescent="0.2">
      <c r="D1448" s="90"/>
      <c r="X1448" s="338"/>
      <c r="AV1448" s="289"/>
      <c r="AW1448" s="289"/>
      <c r="AX1448" s="224"/>
      <c r="BW1448" s="224"/>
      <c r="BX1448" s="224"/>
      <c r="BY1448" s="224"/>
      <c r="CF1448" s="224"/>
      <c r="CG1448" s="224"/>
      <c r="CH1448" s="6"/>
      <c r="DS1448" s="224"/>
      <c r="DT1448" s="224"/>
      <c r="DU1448" s="224"/>
    </row>
    <row r="1449" spans="4:125" s="66" customFormat="1" x14ac:dyDescent="0.2">
      <c r="D1449" s="90"/>
      <c r="X1449" s="338"/>
      <c r="AV1449" s="289"/>
      <c r="AW1449" s="289"/>
      <c r="AX1449" s="224"/>
      <c r="BW1449" s="224"/>
      <c r="BX1449" s="224"/>
      <c r="BY1449" s="224"/>
      <c r="CF1449" s="224"/>
      <c r="CG1449" s="224"/>
      <c r="CH1449" s="6"/>
      <c r="DS1449" s="224"/>
      <c r="DT1449" s="224"/>
      <c r="DU1449" s="224"/>
    </row>
    <row r="1450" spans="4:125" s="66" customFormat="1" x14ac:dyDescent="0.2">
      <c r="D1450" s="90"/>
      <c r="X1450" s="338"/>
      <c r="AV1450" s="289"/>
      <c r="AW1450" s="289"/>
      <c r="AX1450" s="224"/>
      <c r="BW1450" s="224"/>
      <c r="BX1450" s="224"/>
      <c r="BY1450" s="224"/>
      <c r="CF1450" s="224"/>
      <c r="CG1450" s="224"/>
      <c r="CH1450" s="6"/>
      <c r="DS1450" s="224"/>
      <c r="DT1450" s="224"/>
      <c r="DU1450" s="224"/>
    </row>
    <row r="1451" spans="4:125" s="66" customFormat="1" x14ac:dyDescent="0.2">
      <c r="D1451" s="90"/>
      <c r="X1451" s="338"/>
      <c r="AV1451" s="289"/>
      <c r="AW1451" s="289"/>
      <c r="AX1451" s="224"/>
      <c r="BW1451" s="224"/>
      <c r="BX1451" s="224"/>
      <c r="BY1451" s="224"/>
      <c r="CF1451" s="224"/>
      <c r="CG1451" s="224"/>
      <c r="CH1451" s="6"/>
      <c r="DS1451" s="224"/>
      <c r="DT1451" s="224"/>
      <c r="DU1451" s="224"/>
    </row>
    <row r="1452" spans="4:125" s="66" customFormat="1" x14ac:dyDescent="0.2">
      <c r="D1452" s="90"/>
      <c r="X1452" s="338"/>
      <c r="AV1452" s="289"/>
      <c r="AW1452" s="289"/>
      <c r="AX1452" s="224"/>
      <c r="BW1452" s="224"/>
      <c r="BX1452" s="224"/>
      <c r="BY1452" s="224"/>
      <c r="CF1452" s="224"/>
      <c r="CG1452" s="224"/>
      <c r="CH1452" s="6"/>
      <c r="DS1452" s="224"/>
      <c r="DT1452" s="224"/>
      <c r="DU1452" s="224"/>
    </row>
    <row r="1453" spans="4:125" s="66" customFormat="1" x14ac:dyDescent="0.2">
      <c r="D1453" s="90"/>
      <c r="X1453" s="338"/>
      <c r="AV1453" s="289"/>
      <c r="AW1453" s="289"/>
      <c r="AX1453" s="224"/>
      <c r="BW1453" s="224"/>
      <c r="BX1453" s="224"/>
      <c r="BY1453" s="224"/>
      <c r="CF1453" s="224"/>
      <c r="CG1453" s="224"/>
      <c r="CH1453" s="6"/>
      <c r="DS1453" s="224"/>
      <c r="DT1453" s="224"/>
      <c r="DU1453" s="224"/>
    </row>
    <row r="1454" spans="4:125" s="66" customFormat="1" x14ac:dyDescent="0.2">
      <c r="D1454" s="90"/>
      <c r="X1454" s="338"/>
      <c r="AV1454" s="289"/>
      <c r="AW1454" s="289"/>
      <c r="AX1454" s="224"/>
      <c r="BW1454" s="224"/>
      <c r="BX1454" s="224"/>
      <c r="BY1454" s="224"/>
      <c r="CF1454" s="224"/>
      <c r="CG1454" s="224"/>
      <c r="CH1454" s="6"/>
      <c r="DS1454" s="224"/>
      <c r="DT1454" s="224"/>
      <c r="DU1454" s="224"/>
    </row>
    <row r="1455" spans="4:125" s="66" customFormat="1" x14ac:dyDescent="0.2">
      <c r="D1455" s="90"/>
      <c r="X1455" s="338"/>
      <c r="AV1455" s="289"/>
      <c r="AW1455" s="289"/>
      <c r="AX1455" s="224"/>
      <c r="BW1455" s="224"/>
      <c r="BX1455" s="224"/>
      <c r="BY1455" s="224"/>
      <c r="CF1455" s="224"/>
      <c r="CG1455" s="224"/>
      <c r="CH1455" s="6"/>
      <c r="DS1455" s="224"/>
      <c r="DT1455" s="224"/>
      <c r="DU1455" s="224"/>
    </row>
    <row r="1456" spans="4:125" s="66" customFormat="1" x14ac:dyDescent="0.2">
      <c r="D1456" s="90"/>
      <c r="X1456" s="338"/>
      <c r="AV1456" s="289"/>
      <c r="AW1456" s="289"/>
      <c r="AX1456" s="224"/>
      <c r="BW1456" s="224"/>
      <c r="BX1456" s="224"/>
      <c r="BY1456" s="224"/>
      <c r="CF1456" s="224"/>
      <c r="CG1456" s="224"/>
      <c r="CH1456" s="6"/>
      <c r="DS1456" s="224"/>
      <c r="DT1456" s="224"/>
      <c r="DU1456" s="224"/>
    </row>
    <row r="1457" spans="4:125" s="66" customFormat="1" x14ac:dyDescent="0.2">
      <c r="D1457" s="90"/>
      <c r="X1457" s="338"/>
      <c r="AV1457" s="289"/>
      <c r="AW1457" s="289"/>
      <c r="AX1457" s="224"/>
      <c r="BW1457" s="224"/>
      <c r="BX1457" s="224"/>
      <c r="BY1457" s="224"/>
      <c r="CF1457" s="224"/>
      <c r="CG1457" s="224"/>
      <c r="CH1457" s="6"/>
      <c r="DS1457" s="224"/>
      <c r="DT1457" s="224"/>
      <c r="DU1457" s="224"/>
    </row>
    <row r="1458" spans="4:125" s="66" customFormat="1" x14ac:dyDescent="0.2">
      <c r="D1458" s="90"/>
      <c r="X1458" s="338"/>
      <c r="AV1458" s="289"/>
      <c r="AW1458" s="289"/>
      <c r="AX1458" s="224"/>
      <c r="BW1458" s="224"/>
      <c r="BX1458" s="224"/>
      <c r="BY1458" s="224"/>
      <c r="CF1458" s="224"/>
      <c r="CG1458" s="224"/>
      <c r="CH1458" s="6"/>
      <c r="DS1458" s="224"/>
      <c r="DT1458" s="224"/>
      <c r="DU1458" s="224"/>
    </row>
    <row r="1459" spans="4:125" s="66" customFormat="1" x14ac:dyDescent="0.2">
      <c r="D1459" s="90"/>
      <c r="X1459" s="338"/>
      <c r="AV1459" s="289"/>
      <c r="AW1459" s="289"/>
      <c r="AX1459" s="224"/>
      <c r="BW1459" s="224"/>
      <c r="BX1459" s="224"/>
      <c r="BY1459" s="224"/>
      <c r="CF1459" s="224"/>
      <c r="CG1459" s="224"/>
      <c r="CH1459" s="6"/>
      <c r="DS1459" s="224"/>
      <c r="DT1459" s="224"/>
      <c r="DU1459" s="224"/>
    </row>
    <row r="1460" spans="4:125" s="66" customFormat="1" x14ac:dyDescent="0.2">
      <c r="D1460" s="90"/>
      <c r="X1460" s="338"/>
      <c r="AV1460" s="289"/>
      <c r="AW1460" s="289"/>
      <c r="AX1460" s="224"/>
      <c r="BW1460" s="224"/>
      <c r="BX1460" s="224"/>
      <c r="BY1460" s="224"/>
      <c r="CF1460" s="224"/>
      <c r="CG1460" s="224"/>
      <c r="CH1460" s="6"/>
      <c r="DS1460" s="224"/>
      <c r="DT1460" s="224"/>
      <c r="DU1460" s="224"/>
    </row>
    <row r="1461" spans="4:125" s="66" customFormat="1" x14ac:dyDescent="0.2">
      <c r="D1461" s="90"/>
      <c r="X1461" s="338"/>
      <c r="AV1461" s="289"/>
      <c r="AW1461" s="289"/>
      <c r="AX1461" s="224"/>
      <c r="BW1461" s="224"/>
      <c r="BX1461" s="224"/>
      <c r="BY1461" s="224"/>
      <c r="CF1461" s="224"/>
      <c r="CG1461" s="224"/>
      <c r="CH1461" s="6"/>
      <c r="DS1461" s="224"/>
      <c r="DT1461" s="224"/>
      <c r="DU1461" s="224"/>
    </row>
    <row r="1462" spans="4:125" s="66" customFormat="1" x14ac:dyDescent="0.2">
      <c r="D1462" s="90"/>
      <c r="X1462" s="338"/>
      <c r="AV1462" s="289"/>
      <c r="AW1462" s="289"/>
      <c r="AX1462" s="224"/>
      <c r="BW1462" s="224"/>
      <c r="BX1462" s="224"/>
      <c r="BY1462" s="224"/>
      <c r="CF1462" s="224"/>
      <c r="CG1462" s="224"/>
      <c r="CH1462" s="6"/>
      <c r="DE1462" s="21"/>
      <c r="DF1462" s="21"/>
      <c r="DG1462" s="21"/>
      <c r="DH1462" s="21"/>
      <c r="DS1462" s="224"/>
      <c r="DT1462" s="224"/>
      <c r="DU1462" s="224"/>
    </row>
    <row r="1463" spans="4:125" s="66" customFormat="1" x14ac:dyDescent="0.2">
      <c r="D1463" s="90"/>
      <c r="X1463" s="338"/>
      <c r="AV1463" s="289"/>
      <c r="AW1463" s="289"/>
      <c r="AX1463" s="224"/>
      <c r="BW1463" s="224"/>
      <c r="BX1463" s="224"/>
      <c r="BY1463" s="224"/>
      <c r="CF1463" s="224"/>
      <c r="CG1463" s="224"/>
      <c r="CH1463" s="6"/>
      <c r="DE1463" s="21"/>
      <c r="DF1463" s="21"/>
      <c r="DG1463" s="21"/>
      <c r="DH1463" s="21"/>
      <c r="DS1463" s="224"/>
      <c r="DT1463" s="224"/>
      <c r="DU1463" s="224"/>
    </row>
    <row r="1464" spans="4:125" s="66" customFormat="1" x14ac:dyDescent="0.2">
      <c r="D1464" s="90"/>
      <c r="X1464" s="338"/>
      <c r="AV1464" s="289"/>
      <c r="AW1464" s="289"/>
      <c r="AX1464" s="224"/>
      <c r="BW1464" s="224"/>
      <c r="BX1464" s="224"/>
      <c r="BY1464" s="224"/>
      <c r="CF1464" s="224"/>
      <c r="CG1464" s="224"/>
      <c r="CH1464" s="6"/>
      <c r="DE1464" s="21"/>
      <c r="DF1464" s="21"/>
      <c r="DG1464" s="21"/>
      <c r="DH1464" s="21"/>
      <c r="DS1464" s="224"/>
      <c r="DT1464" s="224"/>
      <c r="DU1464" s="224"/>
    </row>
    <row r="1465" spans="4:125" s="66" customFormat="1" x14ac:dyDescent="0.2">
      <c r="D1465" s="90"/>
      <c r="X1465" s="338"/>
      <c r="AV1465" s="289"/>
      <c r="AW1465" s="289"/>
      <c r="AX1465" s="224"/>
      <c r="BW1465" s="224"/>
      <c r="BX1465" s="224"/>
      <c r="BY1465" s="224"/>
      <c r="CF1465" s="224"/>
      <c r="CG1465" s="224"/>
      <c r="CH1465" s="6"/>
      <c r="DE1465" s="21"/>
      <c r="DF1465" s="21"/>
      <c r="DG1465" s="21"/>
      <c r="DH1465" s="21"/>
      <c r="DS1465" s="224"/>
      <c r="DT1465" s="224"/>
      <c r="DU1465" s="224"/>
    </row>
    <row r="1466" spans="4:125" s="66" customFormat="1" x14ac:dyDescent="0.2">
      <c r="D1466" s="90"/>
      <c r="X1466" s="338"/>
      <c r="AV1466" s="289"/>
      <c r="AW1466" s="289"/>
      <c r="AX1466" s="224"/>
      <c r="BW1466" s="224"/>
      <c r="BX1466" s="224"/>
      <c r="BY1466" s="224"/>
      <c r="CF1466" s="224"/>
      <c r="CG1466" s="224"/>
      <c r="CH1466" s="6"/>
      <c r="DE1466" s="21"/>
      <c r="DF1466" s="21"/>
      <c r="DG1466" s="21"/>
      <c r="DH1466" s="21"/>
      <c r="DS1466" s="224"/>
      <c r="DT1466" s="224"/>
      <c r="DU1466" s="224"/>
    </row>
    <row r="1467" spans="4:125" s="66" customFormat="1" x14ac:dyDescent="0.2">
      <c r="D1467" s="90"/>
      <c r="X1467" s="338"/>
      <c r="AV1467" s="289"/>
      <c r="AW1467" s="289"/>
      <c r="AX1467" s="224"/>
      <c r="BW1467" s="224"/>
      <c r="BX1467" s="224"/>
      <c r="BY1467" s="224"/>
      <c r="CF1467" s="224"/>
      <c r="CG1467" s="224"/>
      <c r="CH1467" s="6"/>
      <c r="DE1467" s="21"/>
      <c r="DF1467" s="21"/>
      <c r="DG1467" s="21"/>
      <c r="DH1467" s="21"/>
      <c r="DS1467" s="224"/>
      <c r="DT1467" s="224"/>
      <c r="DU1467" s="224"/>
    </row>
    <row r="1468" spans="4:125" s="66" customFormat="1" x14ac:dyDescent="0.2">
      <c r="D1468" s="90"/>
      <c r="X1468" s="338"/>
      <c r="AV1468" s="289"/>
      <c r="AW1468" s="289"/>
      <c r="AX1468" s="224"/>
      <c r="BW1468" s="224"/>
      <c r="BX1468" s="224"/>
      <c r="BY1468" s="224"/>
      <c r="CF1468" s="224"/>
      <c r="CG1468" s="224"/>
      <c r="CH1468" s="6"/>
      <c r="DE1468" s="21"/>
      <c r="DF1468" s="21"/>
      <c r="DG1468" s="21"/>
      <c r="DH1468" s="21"/>
      <c r="DS1468" s="224"/>
      <c r="DT1468" s="224"/>
      <c r="DU1468" s="224"/>
    </row>
    <row r="1469" spans="4:125" s="66" customFormat="1" x14ac:dyDescent="0.2">
      <c r="D1469" s="90"/>
      <c r="X1469" s="338"/>
      <c r="AV1469" s="289"/>
      <c r="AW1469" s="289"/>
      <c r="AX1469" s="224"/>
      <c r="BW1469" s="224"/>
      <c r="BX1469" s="224"/>
      <c r="BY1469" s="224"/>
      <c r="CF1469" s="224"/>
      <c r="CG1469" s="224"/>
      <c r="CH1469" s="6"/>
      <c r="DE1469" s="21"/>
      <c r="DF1469" s="21"/>
      <c r="DG1469" s="21"/>
      <c r="DH1469" s="21"/>
      <c r="DS1469" s="224"/>
      <c r="DT1469" s="224"/>
      <c r="DU1469" s="224"/>
    </row>
    <row r="1470" spans="4:125" s="66" customFormat="1" x14ac:dyDescent="0.2">
      <c r="D1470" s="90"/>
      <c r="X1470" s="338"/>
      <c r="AV1470" s="289"/>
      <c r="AW1470" s="289"/>
      <c r="AX1470" s="224"/>
      <c r="BW1470" s="224"/>
      <c r="BX1470" s="224"/>
      <c r="BY1470" s="224"/>
      <c r="CF1470" s="224"/>
      <c r="CG1470" s="224"/>
      <c r="CH1470" s="6"/>
      <c r="DE1470" s="21"/>
      <c r="DF1470" s="21"/>
      <c r="DG1470" s="21"/>
      <c r="DH1470" s="21"/>
      <c r="DS1470" s="224"/>
      <c r="DT1470" s="224"/>
      <c r="DU1470" s="224"/>
    </row>
    <row r="1471" spans="4:125" s="66" customFormat="1" x14ac:dyDescent="0.2">
      <c r="D1471" s="90"/>
      <c r="X1471" s="338"/>
      <c r="AV1471" s="289"/>
      <c r="AW1471" s="289"/>
      <c r="AX1471" s="224"/>
      <c r="BK1471" s="21"/>
      <c r="BL1471" s="21"/>
      <c r="BW1471" s="224"/>
      <c r="BX1471" s="224"/>
      <c r="BY1471" s="224"/>
      <c r="CF1471" s="224"/>
      <c r="CG1471" s="224"/>
      <c r="CH1471" s="6"/>
      <c r="DE1471" s="21"/>
      <c r="DF1471" s="21"/>
      <c r="DG1471" s="21"/>
      <c r="DH1471" s="21"/>
      <c r="DS1471" s="224"/>
      <c r="DT1471" s="224"/>
      <c r="DU1471" s="224"/>
    </row>
    <row r="1472" spans="4:125" s="66" customFormat="1" x14ac:dyDescent="0.2">
      <c r="D1472" s="90"/>
      <c r="X1472" s="338"/>
      <c r="AV1472" s="289"/>
      <c r="AW1472" s="289"/>
      <c r="AX1472" s="224"/>
      <c r="BA1472" s="21"/>
      <c r="BB1472" s="21"/>
      <c r="BC1472" s="21"/>
      <c r="BD1472" s="21"/>
      <c r="BE1472" s="21"/>
      <c r="BF1472" s="21"/>
      <c r="BG1472" s="21"/>
      <c r="BH1472" s="21"/>
      <c r="BK1472" s="21"/>
      <c r="BL1472" s="21"/>
      <c r="BW1472" s="224"/>
      <c r="BX1472" s="224"/>
      <c r="BY1472" s="224"/>
      <c r="CF1472" s="224"/>
      <c r="CG1472" s="224"/>
      <c r="CH1472" s="6"/>
      <c r="CY1472" s="21"/>
      <c r="CZ1472" s="21"/>
      <c r="DA1472" s="21"/>
      <c r="DB1472" s="21"/>
      <c r="DC1472" s="21"/>
      <c r="DD1472" s="21"/>
      <c r="DE1472" s="21"/>
      <c r="DF1472" s="21"/>
      <c r="DG1472" s="21"/>
      <c r="DH1472" s="21"/>
      <c r="DS1472" s="224"/>
      <c r="DT1472" s="224"/>
      <c r="DU1472" s="224"/>
    </row>
    <row r="1473" spans="4:137" s="66" customFormat="1" x14ac:dyDescent="0.2">
      <c r="D1473" s="90"/>
      <c r="X1473" s="338"/>
      <c r="AL1473" s="21"/>
      <c r="AM1473" s="21"/>
      <c r="AN1473" s="21"/>
      <c r="AO1473" s="21"/>
      <c r="AP1473" s="21"/>
      <c r="AQ1473" s="21"/>
      <c r="AV1473" s="289"/>
      <c r="AW1473" s="289"/>
      <c r="AX1473" s="224"/>
      <c r="BA1473" s="21"/>
      <c r="BB1473" s="21"/>
      <c r="BC1473" s="21"/>
      <c r="BD1473" s="21"/>
      <c r="BE1473" s="21"/>
      <c r="BF1473" s="21"/>
      <c r="BG1473" s="21"/>
      <c r="BH1473" s="21"/>
      <c r="BI1473" s="21"/>
      <c r="BJ1473" s="21"/>
      <c r="BK1473" s="21"/>
      <c r="BL1473" s="21"/>
      <c r="BM1473" s="21"/>
      <c r="BN1473" s="21"/>
      <c r="BW1473" s="224"/>
      <c r="BX1473" s="224"/>
      <c r="BY1473" s="224"/>
      <c r="CF1473" s="224"/>
      <c r="CG1473" s="224"/>
      <c r="CH1473" s="6"/>
      <c r="CY1473" s="21"/>
      <c r="CZ1473" s="21"/>
      <c r="DA1473" s="21"/>
      <c r="DB1473" s="21"/>
      <c r="DC1473" s="21"/>
      <c r="DD1473" s="21"/>
      <c r="DE1473" s="21"/>
      <c r="DF1473" s="21"/>
      <c r="DG1473" s="21"/>
      <c r="DH1473" s="21"/>
      <c r="DK1473" s="21"/>
      <c r="DL1473" s="21"/>
      <c r="DM1473" s="21"/>
      <c r="DN1473" s="21"/>
      <c r="DO1473" s="21"/>
      <c r="DP1473" s="21"/>
      <c r="DQ1473" s="21"/>
      <c r="DR1473" s="21"/>
      <c r="DS1473" s="26"/>
      <c r="DT1473" s="26"/>
      <c r="DU1473" s="224"/>
    </row>
    <row r="1474" spans="4:137" s="66" customFormat="1" x14ac:dyDescent="0.2">
      <c r="D1474" s="90"/>
      <c r="X1474" s="338"/>
      <c r="AL1474" s="21"/>
      <c r="AM1474" s="21"/>
      <c r="AN1474" s="21"/>
      <c r="AO1474" s="21"/>
      <c r="AP1474" s="21"/>
      <c r="AQ1474" s="21"/>
      <c r="AV1474" s="289"/>
      <c r="AW1474" s="289"/>
      <c r="AX1474" s="26"/>
      <c r="BA1474" s="21"/>
      <c r="BB1474" s="21"/>
      <c r="BC1474" s="21"/>
      <c r="BD1474" s="21"/>
      <c r="BE1474" s="21"/>
      <c r="BF1474" s="21"/>
      <c r="BG1474" s="21"/>
      <c r="BH1474" s="21"/>
      <c r="BI1474" s="21"/>
      <c r="BJ1474" s="21"/>
      <c r="BK1474" s="21"/>
      <c r="BL1474" s="21"/>
      <c r="BM1474" s="21"/>
      <c r="BN1474" s="21"/>
      <c r="BO1474" s="21"/>
      <c r="BP1474" s="21"/>
      <c r="BQ1474" s="21"/>
      <c r="BR1474" s="21"/>
      <c r="BS1474" s="21"/>
      <c r="BT1474" s="21"/>
      <c r="BU1474" s="21"/>
      <c r="BV1474" s="21"/>
      <c r="BW1474" s="26"/>
      <c r="BX1474" s="26"/>
      <c r="BY1474" s="26"/>
      <c r="BZ1474" s="21"/>
      <c r="CA1474" s="21"/>
      <c r="CB1474" s="21"/>
      <c r="CC1474" s="21"/>
      <c r="CD1474" s="21"/>
      <c r="CE1474" s="21"/>
      <c r="CF1474" s="26"/>
      <c r="CG1474" s="26"/>
      <c r="CH1474" s="23"/>
      <c r="CM1474" s="21"/>
      <c r="CN1474" s="21"/>
      <c r="CO1474" s="21"/>
      <c r="CP1474" s="21"/>
      <c r="CQ1474" s="21"/>
      <c r="CR1474" s="21"/>
      <c r="CS1474" s="21"/>
      <c r="CT1474" s="21"/>
      <c r="CU1474" s="21"/>
      <c r="CV1474" s="21"/>
      <c r="CY1474" s="21"/>
      <c r="CZ1474" s="21"/>
      <c r="DA1474" s="21"/>
      <c r="DB1474" s="21"/>
      <c r="DC1474" s="21"/>
      <c r="DD1474" s="21"/>
      <c r="DE1474" s="21"/>
      <c r="DF1474" s="21"/>
      <c r="DG1474" s="21"/>
      <c r="DH1474" s="21"/>
      <c r="DI1474" s="21"/>
      <c r="DJ1474" s="21"/>
      <c r="DK1474" s="21"/>
      <c r="DL1474" s="21"/>
      <c r="DM1474" s="21"/>
      <c r="DN1474" s="21"/>
      <c r="DO1474" s="21"/>
      <c r="DP1474" s="21"/>
      <c r="DQ1474" s="21"/>
      <c r="DR1474" s="21"/>
      <c r="DS1474" s="26"/>
      <c r="DT1474" s="26"/>
      <c r="DU1474" s="224"/>
      <c r="EB1474" s="21"/>
      <c r="EC1474" s="21"/>
      <c r="ED1474" s="21"/>
      <c r="EE1474" s="21"/>
    </row>
    <row r="1475" spans="4:137" s="66" customFormat="1" x14ac:dyDescent="0.2">
      <c r="D1475" s="90"/>
      <c r="X1475" s="338"/>
      <c r="AL1475" s="21"/>
      <c r="AM1475" s="21"/>
      <c r="AN1475" s="21"/>
      <c r="AO1475" s="21"/>
      <c r="AP1475" s="21"/>
      <c r="AQ1475" s="21"/>
      <c r="AV1475" s="289"/>
      <c r="AW1475" s="289"/>
      <c r="AX1475" s="26"/>
      <c r="BA1475" s="21"/>
      <c r="BB1475" s="21"/>
      <c r="BC1475" s="21"/>
      <c r="BD1475" s="21"/>
      <c r="BE1475" s="21"/>
      <c r="BF1475" s="21"/>
      <c r="BG1475" s="21"/>
      <c r="BH1475" s="21"/>
      <c r="BI1475" s="21"/>
      <c r="BJ1475" s="21"/>
      <c r="BK1475" s="21"/>
      <c r="BL1475" s="21"/>
      <c r="BM1475" s="21"/>
      <c r="BN1475" s="21"/>
      <c r="BO1475" s="21"/>
      <c r="BP1475" s="21"/>
      <c r="BQ1475" s="21"/>
      <c r="BR1475" s="21"/>
      <c r="BS1475" s="21"/>
      <c r="BT1475" s="21"/>
      <c r="BU1475" s="21"/>
      <c r="BV1475" s="21"/>
      <c r="BW1475" s="26"/>
      <c r="BX1475" s="26"/>
      <c r="BY1475" s="26"/>
      <c r="BZ1475" s="21"/>
      <c r="CA1475" s="21"/>
      <c r="CB1475" s="21"/>
      <c r="CC1475" s="21"/>
      <c r="CD1475" s="21"/>
      <c r="CE1475" s="21"/>
      <c r="CF1475" s="26"/>
      <c r="CG1475" s="26"/>
      <c r="CH1475" s="23"/>
      <c r="CM1475" s="21"/>
      <c r="CN1475" s="21"/>
      <c r="CO1475" s="21"/>
      <c r="CP1475" s="21"/>
      <c r="CQ1475" s="21"/>
      <c r="CR1475" s="21"/>
      <c r="CS1475" s="21"/>
      <c r="CT1475" s="21"/>
      <c r="CU1475" s="21"/>
      <c r="CV1475" s="21"/>
      <c r="CY1475" s="21"/>
      <c r="CZ1475" s="21"/>
      <c r="DA1475" s="21"/>
      <c r="DB1475" s="21"/>
      <c r="DC1475" s="21"/>
      <c r="DD1475" s="21"/>
      <c r="DE1475" s="21"/>
      <c r="DF1475" s="21"/>
      <c r="DG1475" s="21"/>
      <c r="DH1475" s="21"/>
      <c r="DI1475" s="21"/>
      <c r="DJ1475" s="21"/>
      <c r="DK1475" s="21"/>
      <c r="DL1475" s="21"/>
      <c r="DM1475" s="21"/>
      <c r="DN1475" s="21"/>
      <c r="DO1475" s="21"/>
      <c r="DP1475" s="21"/>
      <c r="DQ1475" s="21"/>
      <c r="DR1475" s="21"/>
      <c r="DS1475" s="26"/>
      <c r="DT1475" s="26"/>
      <c r="DU1475" s="224"/>
      <c r="EB1475" s="21"/>
      <c r="EC1475" s="21"/>
      <c r="ED1475" s="21"/>
      <c r="EE1475" s="21"/>
    </row>
    <row r="1476" spans="4:137" x14ac:dyDescent="0.2">
      <c r="AR1476" s="66"/>
      <c r="AS1476" s="66"/>
      <c r="AT1476" s="66"/>
      <c r="AU1476" s="66"/>
      <c r="AV1476" s="289"/>
      <c r="AW1476" s="289"/>
      <c r="AY1476" s="66"/>
      <c r="AZ1476" s="66"/>
      <c r="CI1476" s="66"/>
      <c r="CJ1476" s="66"/>
      <c r="CW1476" s="66"/>
      <c r="CX1476" s="66"/>
      <c r="EF1476" s="66"/>
      <c r="EG1476" s="66"/>
    </row>
    <row r="1477" spans="4:137" x14ac:dyDescent="0.2">
      <c r="AR1477" s="66"/>
      <c r="AS1477" s="66"/>
      <c r="AT1477" s="66"/>
      <c r="AU1477" s="66"/>
      <c r="AV1477" s="289"/>
      <c r="AW1477" s="289"/>
      <c r="CI1477" s="66"/>
      <c r="CJ1477" s="66"/>
      <c r="CW1477" s="66"/>
      <c r="CX1477" s="66"/>
      <c r="EF1477" s="66"/>
      <c r="EG1477" s="66"/>
    </row>
    <row r="1478" spans="4:137" x14ac:dyDescent="0.2">
      <c r="AR1478" s="66"/>
      <c r="AS1478" s="66"/>
      <c r="AT1478" s="66"/>
      <c r="AU1478" s="66"/>
      <c r="AV1478" s="289"/>
      <c r="AW1478" s="289"/>
      <c r="CW1478" s="66"/>
      <c r="CX1478" s="66"/>
      <c r="EF1478" s="66"/>
      <c r="EG1478" s="66"/>
    </row>
    <row r="1479" spans="4:137" x14ac:dyDescent="0.2">
      <c r="AR1479" s="66"/>
      <c r="AS1479" s="66"/>
      <c r="AT1479" s="66"/>
      <c r="AU1479" s="66"/>
      <c r="AV1479" s="289"/>
      <c r="AW1479" s="289"/>
      <c r="CW1479" s="66"/>
      <c r="CX1479" s="66"/>
      <c r="EF1479" s="66"/>
      <c r="EG1479" s="66"/>
    </row>
    <row r="1480" spans="4:137" x14ac:dyDescent="0.2">
      <c r="AR1480" s="66"/>
      <c r="AS1480" s="66"/>
      <c r="AT1480" s="66"/>
      <c r="AU1480" s="66"/>
      <c r="AV1480" s="289"/>
      <c r="AW1480" s="289"/>
      <c r="CW1480" s="66"/>
      <c r="CX1480" s="66"/>
      <c r="EF1480" s="66"/>
      <c r="EG1480" s="66"/>
    </row>
    <row r="1481" spans="4:137" x14ac:dyDescent="0.2">
      <c r="AT1481" s="66"/>
      <c r="AU1481" s="66"/>
      <c r="AV1481" s="289"/>
      <c r="AW1481" s="289"/>
      <c r="CW1481" s="66"/>
      <c r="CX1481" s="66"/>
    </row>
    <row r="1482" spans="4:137" x14ac:dyDescent="0.2">
      <c r="AT1482" s="66"/>
      <c r="AU1482" s="66"/>
      <c r="AV1482" s="289"/>
      <c r="AW1482" s="289"/>
      <c r="CW1482" s="66"/>
      <c r="CX1482" s="66"/>
    </row>
    <row r="1483" spans="4:137" x14ac:dyDescent="0.2">
      <c r="CW1483" s="66"/>
      <c r="CX1483" s="66"/>
    </row>
    <row r="1484" spans="4:137" x14ac:dyDescent="0.2">
      <c r="CW1484" s="66"/>
      <c r="CX1484" s="66"/>
    </row>
    <row r="1485" spans="4:137" x14ac:dyDescent="0.2">
      <c r="CW1485" s="66"/>
      <c r="CX1485" s="66"/>
    </row>
    <row r="1486" spans="4:137" x14ac:dyDescent="0.2">
      <c r="CW1486" s="66"/>
      <c r="CX1486" s="66"/>
    </row>
    <row r="1487" spans="4:137" x14ac:dyDescent="0.2">
      <c r="CW1487" s="66"/>
      <c r="CX1487" s="66"/>
    </row>
    <row r="1488" spans="4:137" x14ac:dyDescent="0.2">
      <c r="CW1488" s="66"/>
      <c r="CX1488" s="66"/>
    </row>
    <row r="1489" spans="101:102" x14ac:dyDescent="0.2">
      <c r="CW1489" s="66"/>
      <c r="CX1489" s="66"/>
    </row>
    <row r="1490" spans="101:102" x14ac:dyDescent="0.2">
      <c r="CW1490" s="66"/>
      <c r="CX1490" s="66"/>
    </row>
    <row r="1491" spans="101:102" x14ac:dyDescent="0.2">
      <c r="CW1491" s="66"/>
      <c r="CX1491" s="66"/>
    </row>
    <row r="1492" spans="101:102" x14ac:dyDescent="0.2">
      <c r="CW1492" s="66"/>
      <c r="CX1492" s="66"/>
    </row>
    <row r="1493" spans="101:102" x14ac:dyDescent="0.2">
      <c r="CW1493" s="66"/>
      <c r="CX1493" s="66"/>
    </row>
    <row r="1494" spans="101:102" x14ac:dyDescent="0.2">
      <c r="CW1494" s="66"/>
      <c r="CX1494" s="66"/>
    </row>
    <row r="1495" spans="101:102" x14ac:dyDescent="0.2">
      <c r="CW1495" s="66"/>
      <c r="CX1495" s="66"/>
    </row>
    <row r="1496" spans="101:102" x14ac:dyDescent="0.2">
      <c r="CW1496" s="66"/>
      <c r="CX1496" s="66"/>
    </row>
    <row r="1497" spans="101:102" x14ac:dyDescent="0.2">
      <c r="CW1497" s="66"/>
      <c r="CX1497" s="66"/>
    </row>
  </sheetData>
  <mergeCells count="62">
    <mergeCell ref="EJ6:EK6"/>
    <mergeCell ref="EL6:EM6"/>
    <mergeCell ref="DC6:DD6"/>
    <mergeCell ref="DI6:DJ6"/>
    <mergeCell ref="ED6:EE6"/>
    <mergeCell ref="EF6:EG6"/>
    <mergeCell ref="DK6:DL6"/>
    <mergeCell ref="EB6:EC6"/>
    <mergeCell ref="AT4:AU4"/>
    <mergeCell ref="BC6:BD6"/>
    <mergeCell ref="AF4:AG4"/>
    <mergeCell ref="AH4:AI4"/>
    <mergeCell ref="AP6:AQ6"/>
    <mergeCell ref="EH6:EI6"/>
    <mergeCell ref="AJ4:AK4"/>
    <mergeCell ref="AL4:AM4"/>
    <mergeCell ref="AJ6:AK6"/>
    <mergeCell ref="AL6:AM6"/>
    <mergeCell ref="DO6:DP6"/>
    <mergeCell ref="A3:B8"/>
    <mergeCell ref="DM6:DN6"/>
    <mergeCell ref="DG6:DH6"/>
    <mergeCell ref="AN4:AO4"/>
    <mergeCell ref="AR4:AS4"/>
    <mergeCell ref="E6:J6"/>
    <mergeCell ref="Z6:AA6"/>
    <mergeCell ref="AB6:AC6"/>
    <mergeCell ref="AR6:AS6"/>
    <mergeCell ref="X6:Y6"/>
    <mergeCell ref="Q6:R6"/>
    <mergeCell ref="L6:M6"/>
    <mergeCell ref="AF6:AG6"/>
    <mergeCell ref="AN6:AO6"/>
    <mergeCell ref="AH6:AI6"/>
    <mergeCell ref="AY6:AZ6"/>
    <mergeCell ref="BA6:BB6"/>
    <mergeCell ref="BM6:BN6"/>
    <mergeCell ref="BI6:BJ6"/>
    <mergeCell ref="BK6:BL6"/>
    <mergeCell ref="BE6:BF6"/>
    <mergeCell ref="BG6:BH6"/>
    <mergeCell ref="AT6:AU6"/>
    <mergeCell ref="CU6:CV6"/>
    <mergeCell ref="CQ6:CR6"/>
    <mergeCell ref="BO6:BP6"/>
    <mergeCell ref="BQ6:BR6"/>
    <mergeCell ref="CI6:CJ6"/>
    <mergeCell ref="BZ6:CA6"/>
    <mergeCell ref="CB6:CC6"/>
    <mergeCell ref="CD6:CE6"/>
    <mergeCell ref="BS6:BT6"/>
    <mergeCell ref="BU6:BV6"/>
    <mergeCell ref="DQ6:DR6"/>
    <mergeCell ref="DZ6:EA6"/>
    <mergeCell ref="CY6:CZ6"/>
    <mergeCell ref="DE6:DF6"/>
    <mergeCell ref="DA6:DB6"/>
    <mergeCell ref="CK6:CL6"/>
    <mergeCell ref="CM6:CN6"/>
    <mergeCell ref="CO6:CP6"/>
    <mergeCell ref="CW6:CX6"/>
    <mergeCell ref="CS6:CT6"/>
  </mergeCells>
  <pageMargins left="0.2" right="0.23" top="0.52" bottom="0.54" header="0.5" footer="0.5"/>
  <pageSetup scale="60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AG68"/>
  <sheetViews>
    <sheetView topLeftCell="B1" workbookViewId="0">
      <selection activeCell="I6" sqref="I6"/>
    </sheetView>
  </sheetViews>
  <sheetFormatPr defaultColWidth="11.6640625" defaultRowHeight="10.199999999999999" x14ac:dyDescent="0.2"/>
  <cols>
    <col min="1" max="16384" width="11.6640625" style="21"/>
  </cols>
  <sheetData>
    <row r="3" spans="2:33" ht="10.8" thickBot="1" x14ac:dyDescent="0.25"/>
    <row r="4" spans="2:33" x14ac:dyDescent="0.2">
      <c r="C4" s="348" t="s">
        <v>25</v>
      </c>
      <c r="D4" s="216" t="s">
        <v>25</v>
      </c>
      <c r="E4" s="216" t="s">
        <v>25</v>
      </c>
      <c r="F4" s="216" t="s">
        <v>25</v>
      </c>
      <c r="G4" s="216" t="s">
        <v>25</v>
      </c>
      <c r="H4" s="216" t="s">
        <v>25</v>
      </c>
      <c r="I4" s="347" t="s">
        <v>25</v>
      </c>
      <c r="J4" s="344" t="s">
        <v>26</v>
      </c>
      <c r="K4" s="346" t="s">
        <v>26</v>
      </c>
      <c r="L4" s="345" t="s">
        <v>26</v>
      </c>
      <c r="M4" s="349" t="s">
        <v>22</v>
      </c>
      <c r="N4" s="351" t="s">
        <v>22</v>
      </c>
      <c r="O4" s="351" t="s">
        <v>22</v>
      </c>
      <c r="P4" s="351" t="s">
        <v>22</v>
      </c>
      <c r="Q4" s="351" t="s">
        <v>22</v>
      </c>
      <c r="R4" s="351" t="s">
        <v>22</v>
      </c>
      <c r="S4" s="351" t="s">
        <v>22</v>
      </c>
      <c r="T4" s="351" t="s">
        <v>22</v>
      </c>
      <c r="U4" s="351" t="s">
        <v>22</v>
      </c>
      <c r="V4" s="351" t="s">
        <v>22</v>
      </c>
      <c r="W4" s="351" t="s">
        <v>22</v>
      </c>
      <c r="X4" s="351" t="s">
        <v>22</v>
      </c>
      <c r="Y4" s="350" t="s">
        <v>22</v>
      </c>
      <c r="Z4" s="352"/>
      <c r="AA4" s="353"/>
      <c r="AB4" s="353"/>
      <c r="AC4" s="353"/>
      <c r="AD4" s="353"/>
      <c r="AE4" s="353"/>
      <c r="AF4" s="353"/>
      <c r="AG4" s="354"/>
    </row>
    <row r="5" spans="2:33" ht="10.8" thickBot="1" x14ac:dyDescent="0.25">
      <c r="C5" s="355">
        <v>2001</v>
      </c>
      <c r="D5" s="356">
        <v>37043</v>
      </c>
      <c r="E5" s="357">
        <v>2002</v>
      </c>
      <c r="F5" s="356">
        <v>37469</v>
      </c>
      <c r="G5" s="356">
        <v>37591</v>
      </c>
      <c r="H5" s="356">
        <v>37773</v>
      </c>
      <c r="I5" s="358">
        <v>2004</v>
      </c>
      <c r="J5" s="359">
        <v>37135</v>
      </c>
      <c r="K5" s="360">
        <v>2002</v>
      </c>
      <c r="L5" s="361">
        <v>2003</v>
      </c>
      <c r="M5" s="362">
        <v>37135</v>
      </c>
      <c r="N5" s="363">
        <v>2001</v>
      </c>
      <c r="O5" s="364">
        <v>37012</v>
      </c>
      <c r="P5" s="364">
        <v>37104</v>
      </c>
      <c r="Q5" s="364">
        <v>37043</v>
      </c>
      <c r="R5" s="363">
        <v>2002</v>
      </c>
      <c r="S5" s="364">
        <v>37438</v>
      </c>
      <c r="T5" s="364">
        <v>37408</v>
      </c>
      <c r="U5" s="364">
        <v>37773</v>
      </c>
      <c r="V5" s="363">
        <v>2003</v>
      </c>
      <c r="W5" s="363">
        <v>2003</v>
      </c>
      <c r="X5" s="363">
        <v>2004</v>
      </c>
      <c r="Y5" s="365">
        <v>38139</v>
      </c>
      <c r="Z5" s="366">
        <v>37226</v>
      </c>
      <c r="AA5" s="367">
        <v>2001</v>
      </c>
      <c r="AB5" s="367">
        <v>2002</v>
      </c>
      <c r="AC5" s="367">
        <v>2002</v>
      </c>
      <c r="AD5" s="367">
        <v>2002</v>
      </c>
      <c r="AE5" s="367">
        <v>2002</v>
      </c>
      <c r="AF5" s="367">
        <v>2003</v>
      </c>
      <c r="AG5" s="368">
        <v>2003</v>
      </c>
    </row>
    <row r="6" spans="2:33" ht="51" x14ac:dyDescent="0.2">
      <c r="C6" s="369" t="s">
        <v>228</v>
      </c>
      <c r="D6" s="369" t="s">
        <v>229</v>
      </c>
      <c r="E6" s="369" t="s">
        <v>230</v>
      </c>
      <c r="F6" s="369" t="s">
        <v>231</v>
      </c>
      <c r="G6" s="369" t="s">
        <v>232</v>
      </c>
      <c r="H6" s="369" t="s">
        <v>233</v>
      </c>
      <c r="I6" s="369" t="s">
        <v>234</v>
      </c>
      <c r="J6" s="369" t="s">
        <v>235</v>
      </c>
      <c r="K6" s="369" t="s">
        <v>236</v>
      </c>
      <c r="L6" s="369" t="s">
        <v>237</v>
      </c>
      <c r="M6" s="369" t="s">
        <v>238</v>
      </c>
      <c r="N6" s="369" t="s">
        <v>239</v>
      </c>
      <c r="O6" s="369" t="s">
        <v>240</v>
      </c>
      <c r="P6" s="369" t="s">
        <v>241</v>
      </c>
      <c r="Q6" s="369" t="s">
        <v>242</v>
      </c>
      <c r="R6" s="369" t="s">
        <v>243</v>
      </c>
      <c r="S6" s="369" t="s">
        <v>244</v>
      </c>
      <c r="T6" s="369" t="s">
        <v>245</v>
      </c>
      <c r="U6" s="369" t="s">
        <v>246</v>
      </c>
      <c r="V6" s="369" t="s">
        <v>247</v>
      </c>
      <c r="W6" s="369" t="s">
        <v>248</v>
      </c>
      <c r="X6" s="369" t="s">
        <v>249</v>
      </c>
      <c r="Y6" s="369" t="s">
        <v>250</v>
      </c>
      <c r="Z6" s="369" t="s">
        <v>251</v>
      </c>
      <c r="AA6" s="369" t="s">
        <v>252</v>
      </c>
      <c r="AB6" s="369" t="s">
        <v>253</v>
      </c>
      <c r="AC6" s="369" t="s">
        <v>254</v>
      </c>
      <c r="AD6" s="369" t="s">
        <v>239</v>
      </c>
      <c r="AE6" s="369" t="s">
        <v>255</v>
      </c>
      <c r="AF6" s="369" t="s">
        <v>256</v>
      </c>
      <c r="AG6" s="369" t="s">
        <v>257</v>
      </c>
    </row>
    <row r="7" spans="2:33" x14ac:dyDescent="0.2">
      <c r="C7" s="370" t="s">
        <v>258</v>
      </c>
      <c r="D7" s="370" t="s">
        <v>259</v>
      </c>
      <c r="E7" s="370" t="s">
        <v>260</v>
      </c>
      <c r="F7" s="370" t="s">
        <v>258</v>
      </c>
      <c r="G7" s="370" t="s">
        <v>259</v>
      </c>
      <c r="H7" s="370" t="s">
        <v>258</v>
      </c>
      <c r="I7" s="370" t="s">
        <v>258</v>
      </c>
      <c r="J7" s="370" t="s">
        <v>259</v>
      </c>
      <c r="K7" s="370" t="s">
        <v>258</v>
      </c>
      <c r="L7" s="370" t="s">
        <v>260</v>
      </c>
      <c r="M7" s="370" t="s">
        <v>259</v>
      </c>
      <c r="N7" s="370" t="s">
        <v>260</v>
      </c>
      <c r="O7" s="370" t="s">
        <v>259</v>
      </c>
      <c r="P7" s="370" t="s">
        <v>259</v>
      </c>
      <c r="Q7" s="370" t="s">
        <v>259</v>
      </c>
      <c r="R7" s="370" t="s">
        <v>260</v>
      </c>
      <c r="S7" s="370" t="s">
        <v>259</v>
      </c>
      <c r="T7" s="370" t="s">
        <v>259</v>
      </c>
      <c r="U7" s="370" t="s">
        <v>259</v>
      </c>
      <c r="V7" s="370" t="s">
        <v>260</v>
      </c>
      <c r="W7" s="370" t="s">
        <v>260</v>
      </c>
      <c r="X7" s="370" t="s">
        <v>258</v>
      </c>
      <c r="Y7" s="370" t="s">
        <v>258</v>
      </c>
      <c r="Z7" s="370" t="s">
        <v>259</v>
      </c>
      <c r="AA7" s="370" t="s">
        <v>259</v>
      </c>
      <c r="AB7" s="370" t="s">
        <v>260</v>
      </c>
      <c r="AC7" s="370" t="s">
        <v>260</v>
      </c>
      <c r="AD7" s="370" t="s">
        <v>260</v>
      </c>
      <c r="AE7" s="370" t="s">
        <v>258</v>
      </c>
      <c r="AF7" s="370" t="s">
        <v>258</v>
      </c>
      <c r="AG7" s="370" t="s">
        <v>258</v>
      </c>
    </row>
    <row r="8" spans="2:33" x14ac:dyDescent="0.2">
      <c r="B8" s="22" t="s">
        <v>83</v>
      </c>
      <c r="C8" s="370">
        <v>400</v>
      </c>
      <c r="D8" s="370">
        <v>49</v>
      </c>
      <c r="E8" s="370">
        <v>500</v>
      </c>
      <c r="F8" s="370">
        <v>450</v>
      </c>
      <c r="G8" s="370">
        <v>500</v>
      </c>
      <c r="H8" s="370">
        <v>510</v>
      </c>
      <c r="I8" s="370">
        <v>1100</v>
      </c>
      <c r="J8" s="370">
        <v>1048</v>
      </c>
      <c r="K8" s="370">
        <v>960</v>
      </c>
      <c r="L8" s="370">
        <v>1000</v>
      </c>
      <c r="M8" s="370">
        <v>520</v>
      </c>
      <c r="N8" s="370">
        <v>170</v>
      </c>
      <c r="O8" s="370">
        <v>500</v>
      </c>
      <c r="P8" s="370">
        <v>51</v>
      </c>
      <c r="Q8" s="370">
        <v>88</v>
      </c>
      <c r="R8" s="370">
        <v>500</v>
      </c>
      <c r="S8" s="370">
        <v>1060</v>
      </c>
      <c r="T8" s="370">
        <v>880</v>
      </c>
      <c r="U8" s="370">
        <v>720</v>
      </c>
      <c r="V8" s="370">
        <v>530</v>
      </c>
      <c r="W8" s="370">
        <v>520</v>
      </c>
      <c r="X8" s="370">
        <v>1000</v>
      </c>
      <c r="Y8" s="370">
        <v>1100</v>
      </c>
      <c r="Z8" s="370">
        <v>300</v>
      </c>
      <c r="AA8" s="370">
        <v>86.4</v>
      </c>
      <c r="AB8" s="370">
        <v>800</v>
      </c>
      <c r="AC8" s="370">
        <v>260</v>
      </c>
      <c r="AD8" s="370">
        <v>345</v>
      </c>
      <c r="AE8" s="370">
        <v>600</v>
      </c>
      <c r="AF8" s="370">
        <v>600</v>
      </c>
      <c r="AG8" s="370">
        <v>600</v>
      </c>
    </row>
    <row r="9" spans="2:33" x14ac:dyDescent="0.2">
      <c r="B9" s="97">
        <v>36892</v>
      </c>
    </row>
    <row r="10" spans="2:33" x14ac:dyDescent="0.2">
      <c r="B10" s="97">
        <v>36923</v>
      </c>
    </row>
    <row r="11" spans="2:33" x14ac:dyDescent="0.2">
      <c r="B11" s="97">
        <v>36951</v>
      </c>
    </row>
    <row r="12" spans="2:33" x14ac:dyDescent="0.2">
      <c r="B12" s="97">
        <v>36982</v>
      </c>
    </row>
    <row r="13" spans="2:33" x14ac:dyDescent="0.2">
      <c r="B13" s="97">
        <v>37012</v>
      </c>
    </row>
    <row r="14" spans="2:33" x14ac:dyDescent="0.2">
      <c r="B14" s="97">
        <v>37043</v>
      </c>
    </row>
    <row r="15" spans="2:33" x14ac:dyDescent="0.2">
      <c r="B15" s="97">
        <v>37073</v>
      </c>
    </row>
    <row r="16" spans="2:33" x14ac:dyDescent="0.2">
      <c r="B16" s="97">
        <v>37104</v>
      </c>
    </row>
    <row r="17" spans="2:2" x14ac:dyDescent="0.2">
      <c r="B17" s="97">
        <v>37135</v>
      </c>
    </row>
    <row r="18" spans="2:2" x14ac:dyDescent="0.2">
      <c r="B18" s="97">
        <v>37165</v>
      </c>
    </row>
    <row r="19" spans="2:2" x14ac:dyDescent="0.2">
      <c r="B19" s="97">
        <v>37196</v>
      </c>
    </row>
    <row r="20" spans="2:2" x14ac:dyDescent="0.2">
      <c r="B20" s="97">
        <v>37226</v>
      </c>
    </row>
    <row r="21" spans="2:2" x14ac:dyDescent="0.2">
      <c r="B21" s="97">
        <v>37257</v>
      </c>
    </row>
    <row r="22" spans="2:2" x14ac:dyDescent="0.2">
      <c r="B22" s="97">
        <v>37288</v>
      </c>
    </row>
    <row r="23" spans="2:2" x14ac:dyDescent="0.2">
      <c r="B23" s="97">
        <v>37316</v>
      </c>
    </row>
    <row r="24" spans="2:2" x14ac:dyDescent="0.2">
      <c r="B24" s="97">
        <v>37347</v>
      </c>
    </row>
    <row r="25" spans="2:2" x14ac:dyDescent="0.2">
      <c r="B25" s="97">
        <v>37377</v>
      </c>
    </row>
    <row r="26" spans="2:2" x14ac:dyDescent="0.2">
      <c r="B26" s="97">
        <v>37408</v>
      </c>
    </row>
    <row r="27" spans="2:2" x14ac:dyDescent="0.2">
      <c r="B27" s="97">
        <v>37438</v>
      </c>
    </row>
    <row r="28" spans="2:2" x14ac:dyDescent="0.2">
      <c r="B28" s="97">
        <v>37469</v>
      </c>
    </row>
    <row r="29" spans="2:2" x14ac:dyDescent="0.2">
      <c r="B29" s="97">
        <v>37500</v>
      </c>
    </row>
    <row r="30" spans="2:2" x14ac:dyDescent="0.2">
      <c r="B30" s="97">
        <v>37530</v>
      </c>
    </row>
    <row r="31" spans="2:2" x14ac:dyDescent="0.2">
      <c r="B31" s="97">
        <v>37561</v>
      </c>
    </row>
    <row r="32" spans="2:2" x14ac:dyDescent="0.2">
      <c r="B32" s="97">
        <v>37591</v>
      </c>
    </row>
    <row r="33" spans="2:2" x14ac:dyDescent="0.2">
      <c r="B33" s="97">
        <v>37622</v>
      </c>
    </row>
    <row r="34" spans="2:2" x14ac:dyDescent="0.2">
      <c r="B34" s="97">
        <v>37653</v>
      </c>
    </row>
    <row r="35" spans="2:2" x14ac:dyDescent="0.2">
      <c r="B35" s="97">
        <v>37681</v>
      </c>
    </row>
    <row r="36" spans="2:2" x14ac:dyDescent="0.2">
      <c r="B36" s="97">
        <v>37712</v>
      </c>
    </row>
    <row r="37" spans="2:2" x14ac:dyDescent="0.2">
      <c r="B37" s="97">
        <v>37742</v>
      </c>
    </row>
    <row r="38" spans="2:2" x14ac:dyDescent="0.2">
      <c r="B38" s="97">
        <v>37773</v>
      </c>
    </row>
    <row r="39" spans="2:2" x14ac:dyDescent="0.2">
      <c r="B39" s="97">
        <v>37803</v>
      </c>
    </row>
    <row r="40" spans="2:2" x14ac:dyDescent="0.2">
      <c r="B40" s="97">
        <v>37834</v>
      </c>
    </row>
    <row r="41" spans="2:2" x14ac:dyDescent="0.2">
      <c r="B41" s="97">
        <v>37865</v>
      </c>
    </row>
    <row r="42" spans="2:2" x14ac:dyDescent="0.2">
      <c r="B42" s="97">
        <v>37895</v>
      </c>
    </row>
    <row r="43" spans="2:2" x14ac:dyDescent="0.2">
      <c r="B43" s="97">
        <v>37926</v>
      </c>
    </row>
    <row r="44" spans="2:2" x14ac:dyDescent="0.2">
      <c r="B44" s="97">
        <v>37956</v>
      </c>
    </row>
    <row r="45" spans="2:2" x14ac:dyDescent="0.2">
      <c r="B45" s="97">
        <v>37987</v>
      </c>
    </row>
    <row r="46" spans="2:2" x14ac:dyDescent="0.2">
      <c r="B46" s="97">
        <v>38018</v>
      </c>
    </row>
    <row r="47" spans="2:2" x14ac:dyDescent="0.2">
      <c r="B47" s="97">
        <v>38047</v>
      </c>
    </row>
    <row r="48" spans="2:2" x14ac:dyDescent="0.2">
      <c r="B48" s="97">
        <v>38078</v>
      </c>
    </row>
    <row r="49" spans="2:2" x14ac:dyDescent="0.2">
      <c r="B49" s="97">
        <v>38108</v>
      </c>
    </row>
    <row r="50" spans="2:2" x14ac:dyDescent="0.2">
      <c r="B50" s="97">
        <v>38139</v>
      </c>
    </row>
    <row r="51" spans="2:2" x14ac:dyDescent="0.2">
      <c r="B51" s="97">
        <v>38169</v>
      </c>
    </row>
    <row r="52" spans="2:2" x14ac:dyDescent="0.2">
      <c r="B52" s="97">
        <v>38200</v>
      </c>
    </row>
    <row r="53" spans="2:2" x14ac:dyDescent="0.2">
      <c r="B53" s="97">
        <v>38231</v>
      </c>
    </row>
    <row r="54" spans="2:2" x14ac:dyDescent="0.2">
      <c r="B54" s="97">
        <v>38261</v>
      </c>
    </row>
    <row r="55" spans="2:2" x14ac:dyDescent="0.2">
      <c r="B55" s="97">
        <v>38292</v>
      </c>
    </row>
    <row r="56" spans="2:2" x14ac:dyDescent="0.2">
      <c r="B56" s="97">
        <v>38322</v>
      </c>
    </row>
    <row r="57" spans="2:2" x14ac:dyDescent="0.2">
      <c r="B57" s="97">
        <v>38353</v>
      </c>
    </row>
    <row r="58" spans="2:2" x14ac:dyDescent="0.2">
      <c r="B58" s="97">
        <v>38384</v>
      </c>
    </row>
    <row r="59" spans="2:2" x14ac:dyDescent="0.2">
      <c r="B59" s="97">
        <v>38412</v>
      </c>
    </row>
    <row r="60" spans="2:2" x14ac:dyDescent="0.2">
      <c r="B60" s="97">
        <v>38443</v>
      </c>
    </row>
    <row r="61" spans="2:2" x14ac:dyDescent="0.2">
      <c r="B61" s="97">
        <v>38473</v>
      </c>
    </row>
    <row r="62" spans="2:2" x14ac:dyDescent="0.2">
      <c r="B62" s="97">
        <v>38504</v>
      </c>
    </row>
    <row r="63" spans="2:2" x14ac:dyDescent="0.2">
      <c r="B63" s="97">
        <v>38534</v>
      </c>
    </row>
    <row r="64" spans="2:2" x14ac:dyDescent="0.2">
      <c r="B64" s="97">
        <v>38565</v>
      </c>
    </row>
    <row r="65" spans="2:2" x14ac:dyDescent="0.2">
      <c r="B65" s="97">
        <v>38596</v>
      </c>
    </row>
    <row r="66" spans="2:2" x14ac:dyDescent="0.2">
      <c r="B66" s="97">
        <v>38626</v>
      </c>
    </row>
    <row r="67" spans="2:2" x14ac:dyDescent="0.2">
      <c r="B67" s="97">
        <v>38657</v>
      </c>
    </row>
    <row r="68" spans="2:2" x14ac:dyDescent="0.2">
      <c r="B68" s="97">
        <v>38687</v>
      </c>
    </row>
  </sheetData>
  <pageMargins left="0.2" right="0.23" top="1" bottom="1" header="0.5" footer="0.5"/>
  <pageSetup paperSize="5" scale="45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Lavo Fcst</vt:lpstr>
      <vt:lpstr>Sheet1</vt:lpstr>
      <vt:lpstr>Forecast</vt:lpstr>
      <vt:lpstr>Gas Demand Outlook</vt:lpstr>
      <vt:lpstr>Curves</vt:lpstr>
      <vt:lpstr>Spark Spread</vt:lpstr>
      <vt:lpstr>Storage Curve</vt:lpstr>
      <vt:lpstr>Power Curve</vt:lpstr>
      <vt:lpstr>Sheet2</vt:lpstr>
      <vt:lpstr>Sheet1 (2)</vt:lpstr>
      <vt:lpstr>Curves!Print_Area</vt:lpstr>
      <vt:lpstr>Forecast!Print_Area</vt:lpstr>
      <vt:lpstr>'Gas Demand Outlook'!Print_Area</vt:lpstr>
      <vt:lpstr>'Lavo Fcst'!Print_Area</vt:lpstr>
      <vt:lpstr>'Power Curve'!Print_Area</vt:lpstr>
      <vt:lpstr>Sheet1!Print_Area</vt:lpstr>
      <vt:lpstr>'Sheet1 (2)'!Print_Area</vt:lpstr>
      <vt:lpstr>Sheet2!Print_Area</vt:lpstr>
      <vt:lpstr>Forecast!Print_Titles</vt:lpstr>
      <vt:lpstr>'Power Curve'!Print_Titles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Havlíček Jan</cp:lastModifiedBy>
  <cp:lastPrinted>2001-01-12T19:45:25Z</cp:lastPrinted>
  <dcterms:created xsi:type="dcterms:W3CDTF">2000-07-21T18:13:33Z</dcterms:created>
  <dcterms:modified xsi:type="dcterms:W3CDTF">2023-09-10T11:47:47Z</dcterms:modified>
</cp:coreProperties>
</file>